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drawings/drawing3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4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5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6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7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8.xml" ContentType="application/vnd.openxmlformats-officedocument.drawing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drawings/drawing9.xml" ContentType="application/vnd.openxmlformats-officedocument.drawing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drawings/drawing10.xml" ContentType="application/vnd.openxmlformats-officedocument.drawing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drawings/drawing11.xml" ContentType="application/vnd.openxmlformats-officedocument.drawing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iana y Danilo\Downloads\"/>
    </mc:Choice>
  </mc:AlternateContent>
  <workbookProtection lockStructure="1"/>
  <bookViews>
    <workbookView showSheetTabs="0" xWindow="0" yWindow="0" windowWidth="20490" windowHeight="7155" tabRatio="810" activeTab="3"/>
  </bookViews>
  <sheets>
    <sheet name="INICIO" sheetId="1" r:id="rId1"/>
    <sheet name="INDICADORES" sheetId="13" state="hidden" r:id="rId2"/>
    <sheet name="AGUA" sheetId="2" r:id="rId3"/>
    <sheet name="MENSUAL AGUA" sheetId="3" r:id="rId4"/>
    <sheet name="ENERGIA" sheetId="4" r:id="rId5"/>
    <sheet name="MENSUAL ENERGIA" sheetId="5" r:id="rId6"/>
    <sheet name="GAS" sheetId="6" r:id="rId7"/>
    <sheet name="MENSUAL GAS" sheetId="7" r:id="rId8"/>
    <sheet name="COMBUSTIBLE" sheetId="8" r:id="rId9"/>
    <sheet name="MENSUAL COMBUSTIBLE" sheetId="9" r:id="rId10"/>
    <sheet name="APROVECHABLES" sheetId="11" r:id="rId11"/>
    <sheet name="PELIGROSOS" sheetId="12" r:id="rId12"/>
    <sheet name="ESPECIALES" sheetId="14" r:id="rId13"/>
    <sheet name="CONSUMO SOSTENIBLE" sheetId="17" r:id="rId14"/>
    <sheet name="MOVILIDAD SOSTENIBLE" sheetId="18" r:id="rId15"/>
  </sheets>
  <definedNames>
    <definedName name="_xlnm.Print_Area" localSheetId="10">APROVECHABLES!$A$1:$Q$42</definedName>
    <definedName name="_xlnm.Print_Area" localSheetId="0">INICIO!$A$1:$T$30</definedName>
    <definedName name="_xlnm.Print_Area" localSheetId="9">'MENSUAL COMBUSTIBLE'!$A$1:$O$32</definedName>
    <definedName name="_xlnm.Print_Area" localSheetId="5">'MENSUAL ENERGIA'!$A$1:$O$31</definedName>
    <definedName name="_xlnm.Print_Area" localSheetId="7">'MENSUAL GAS'!$A$1:$S$31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12" i="14" l="1"/>
  <c r="K13" i="14"/>
  <c r="K14" i="14"/>
  <c r="K15" i="14"/>
  <c r="K16" i="14"/>
  <c r="K17" i="14"/>
  <c r="K18" i="14"/>
  <c r="K19" i="14"/>
  <c r="K20" i="14"/>
  <c r="K21" i="14"/>
  <c r="K22" i="14"/>
  <c r="K11" i="14"/>
  <c r="D12" i="14"/>
  <c r="D13" i="14"/>
  <c r="D14" i="14"/>
  <c r="D15" i="14"/>
  <c r="D16" i="14"/>
  <c r="D17" i="14"/>
  <c r="D18" i="14"/>
  <c r="D19" i="14"/>
  <c r="D20" i="14"/>
  <c r="D21" i="14"/>
  <c r="D22" i="14"/>
  <c r="D11" i="14"/>
  <c r="M17" i="11" l="1"/>
  <c r="C17" i="11"/>
  <c r="D17" i="11"/>
  <c r="K29" i="2" l="1"/>
  <c r="D16" i="11"/>
  <c r="L17" i="6" l="1"/>
  <c r="K12" i="6"/>
  <c r="K11" i="6"/>
  <c r="K10" i="6"/>
  <c r="K9" i="6"/>
  <c r="K7" i="6"/>
  <c r="K8" i="6" s="1"/>
  <c r="K6" i="6"/>
  <c r="K5" i="6"/>
  <c r="K4" i="6"/>
  <c r="J15" i="6"/>
  <c r="J14" i="6"/>
  <c r="J12" i="6"/>
  <c r="J11" i="6"/>
  <c r="J10" i="6"/>
  <c r="J9" i="6"/>
  <c r="I16" i="6"/>
  <c r="I15" i="6"/>
  <c r="I14" i="6"/>
  <c r="I12" i="6"/>
  <c r="I11" i="6"/>
  <c r="I10" i="6"/>
  <c r="L4" i="6"/>
  <c r="H17" i="6"/>
  <c r="M17" i="6" s="1"/>
  <c r="I9" i="6"/>
  <c r="H19" i="6"/>
  <c r="H20" i="6" s="1"/>
  <c r="H21" i="6" s="1"/>
  <c r="F17" i="6"/>
  <c r="K17" i="6" s="1"/>
  <c r="E17" i="6"/>
  <c r="E19" i="6" s="1"/>
  <c r="D17" i="6"/>
  <c r="I17" i="6" s="1"/>
  <c r="H14" i="6"/>
  <c r="H12" i="6"/>
  <c r="G12" i="6"/>
  <c r="G14" i="6" s="1"/>
  <c r="F14" i="6"/>
  <c r="K15" i="6" s="1"/>
  <c r="F12" i="6"/>
  <c r="H4" i="6"/>
  <c r="M4" i="6" s="1"/>
  <c r="G4" i="6"/>
  <c r="G5" i="6" s="1"/>
  <c r="G6" i="6" s="1"/>
  <c r="E4" i="6"/>
  <c r="J4" i="6" s="1"/>
  <c r="D5" i="6"/>
  <c r="I5" i="6" s="1"/>
  <c r="D4" i="6"/>
  <c r="I4" i="6" s="1"/>
  <c r="U13" i="12"/>
  <c r="U14" i="12"/>
  <c r="U15" i="12"/>
  <c r="U16" i="12"/>
  <c r="U17" i="12"/>
  <c r="U18" i="12"/>
  <c r="U19" i="12"/>
  <c r="U20" i="12"/>
  <c r="U21" i="12"/>
  <c r="U22" i="12"/>
  <c r="U23" i="12"/>
  <c r="U12" i="12"/>
  <c r="F12" i="12"/>
  <c r="F14" i="12"/>
  <c r="F15" i="12"/>
  <c r="F16" i="12"/>
  <c r="F17" i="12"/>
  <c r="F18" i="12"/>
  <c r="F19" i="12"/>
  <c r="F20" i="12"/>
  <c r="F21" i="12"/>
  <c r="F22" i="12"/>
  <c r="F23" i="12"/>
  <c r="F13" i="12"/>
  <c r="J5" i="4"/>
  <c r="I5" i="4"/>
  <c r="I6" i="4" s="1"/>
  <c r="H4" i="4"/>
  <c r="G5" i="4"/>
  <c r="E5" i="4"/>
  <c r="E6" i="4"/>
  <c r="E7" i="4" s="1"/>
  <c r="E8" i="4" s="1"/>
  <c r="E10" i="4" s="1"/>
  <c r="E11" i="4" s="1"/>
  <c r="E12" i="4" s="1"/>
  <c r="E13" i="4" s="1"/>
  <c r="E15" i="4" s="1"/>
  <c r="E16" i="4" s="1"/>
  <c r="E17" i="4" s="1"/>
  <c r="E18" i="4" s="1"/>
  <c r="E20" i="4" s="1"/>
  <c r="E21" i="4" s="1"/>
  <c r="E22" i="4" s="1"/>
  <c r="E23" i="4" s="1"/>
  <c r="D6" i="4"/>
  <c r="D7" i="4" s="1"/>
  <c r="D5" i="4"/>
  <c r="F5" i="4" s="1"/>
  <c r="H5" i="4" s="1"/>
  <c r="M3" i="2"/>
  <c r="J4" i="2"/>
  <c r="J5" i="2" s="1"/>
  <c r="J6" i="2" s="1"/>
  <c r="I5" i="2"/>
  <c r="I6" i="2" s="1"/>
  <c r="I4" i="2"/>
  <c r="K4" i="2" s="1"/>
  <c r="H3" i="2"/>
  <c r="D4" i="2"/>
  <c r="F4" i="2" s="1"/>
  <c r="E4" i="2"/>
  <c r="E5" i="2" s="1"/>
  <c r="E6" i="2" s="1"/>
  <c r="E20" i="6" l="1"/>
  <c r="E21" i="6" s="1"/>
  <c r="J19" i="6"/>
  <c r="I7" i="4"/>
  <c r="J8" i="4" s="1"/>
  <c r="J6" i="4"/>
  <c r="D6" i="6"/>
  <c r="H5" i="6"/>
  <c r="H6" i="6" s="1"/>
  <c r="J17" i="6"/>
  <c r="K14" i="6"/>
  <c r="D5" i="2"/>
  <c r="L4" i="2"/>
  <c r="M4" i="2" s="1"/>
  <c r="F6" i="4"/>
  <c r="D19" i="6"/>
  <c r="G4" i="2"/>
  <c r="G18" i="12"/>
  <c r="E5" i="6"/>
  <c r="F19" i="6"/>
  <c r="F20" i="6" s="1"/>
  <c r="F21" i="6" s="1"/>
  <c r="V18" i="12"/>
  <c r="D14" i="11"/>
  <c r="I6" i="6" l="1"/>
  <c r="I8" i="6" s="1"/>
  <c r="I7" i="6"/>
  <c r="D20" i="6"/>
  <c r="I19" i="6"/>
  <c r="D6" i="2"/>
  <c r="F7" i="2" s="1"/>
  <c r="F5" i="2"/>
  <c r="J21" i="6"/>
  <c r="E22" i="6"/>
  <c r="J22" i="6" s="1"/>
  <c r="E6" i="6"/>
  <c r="J5" i="6"/>
  <c r="H4" i="2"/>
  <c r="J30" i="4"/>
  <c r="I29" i="4"/>
  <c r="I18" i="4" s="1"/>
  <c r="I20" i="4" s="1"/>
  <c r="J20" i="4" s="1"/>
  <c r="J13" i="4"/>
  <c r="J15" i="4"/>
  <c r="J16" i="4"/>
  <c r="F11" i="4"/>
  <c r="F10" i="4"/>
  <c r="J10" i="4"/>
  <c r="G25" i="4"/>
  <c r="G23" i="4"/>
  <c r="D24" i="4"/>
  <c r="D18" i="4" s="1"/>
  <c r="D20" i="4" s="1"/>
  <c r="D21" i="4" s="1"/>
  <c r="D22" i="4" s="1"/>
  <c r="F23" i="4" s="1"/>
  <c r="F25" i="4"/>
  <c r="E25" i="2"/>
  <c r="D23" i="2"/>
  <c r="F24" i="2"/>
  <c r="J17" i="2"/>
  <c r="J19" i="2" s="1"/>
  <c r="J20" i="2" s="1"/>
  <c r="J21" i="2" s="1"/>
  <c r="J23" i="2"/>
  <c r="I19" i="2"/>
  <c r="I20" i="2" s="1"/>
  <c r="I21" i="2" s="1"/>
  <c r="I17" i="2"/>
  <c r="I23" i="2"/>
  <c r="E17" i="2"/>
  <c r="E19" i="2" s="1"/>
  <c r="E20" i="2" s="1"/>
  <c r="E21" i="2" s="1"/>
  <c r="E23" i="2"/>
  <c r="D19" i="2"/>
  <c r="D20" i="2" s="1"/>
  <c r="D21" i="2" s="1"/>
  <c r="D17" i="2"/>
  <c r="F16" i="2"/>
  <c r="J7" i="6" l="1"/>
  <c r="J8" i="6" s="1"/>
  <c r="J6" i="6"/>
  <c r="D21" i="6"/>
  <c r="I20" i="6"/>
  <c r="I21" i="4"/>
  <c r="I22" i="4" s="1"/>
  <c r="I23" i="4" s="1"/>
  <c r="I25" i="4" s="1"/>
  <c r="J25" i="4" s="1"/>
  <c r="J18" i="4"/>
  <c r="F8" i="4"/>
  <c r="G8" i="4"/>
  <c r="I22" i="6" l="1"/>
  <c r="I21" i="6"/>
  <c r="I26" i="4"/>
  <c r="AQ6" i="8"/>
  <c r="Z6" i="8"/>
  <c r="C12" i="17" l="1"/>
  <c r="M12" i="11"/>
  <c r="L12" i="11"/>
  <c r="P12" i="11" s="1"/>
  <c r="D12" i="11"/>
  <c r="H12" i="11" s="1"/>
  <c r="F13" i="11"/>
  <c r="E13" i="11"/>
  <c r="D13" i="11"/>
  <c r="C13" i="11"/>
  <c r="O13" i="11"/>
  <c r="N13" i="11"/>
  <c r="M13" i="11"/>
  <c r="L13" i="11"/>
  <c r="AE5" i="8"/>
  <c r="E4" i="8"/>
  <c r="G24" i="11" l="1"/>
  <c r="AQ4" i="8" l="1"/>
  <c r="C8" i="9" s="1"/>
  <c r="AQ5" i="8"/>
  <c r="C9" i="9" s="1"/>
  <c r="C10" i="9"/>
  <c r="AQ7" i="8"/>
  <c r="C11" i="9" s="1"/>
  <c r="AQ8" i="8"/>
  <c r="C12" i="9" s="1"/>
  <c r="AQ9" i="8"/>
  <c r="C13" i="9" s="1"/>
  <c r="AQ10" i="8"/>
  <c r="C14" i="9" s="1"/>
  <c r="AQ11" i="8"/>
  <c r="C15" i="9" s="1"/>
  <c r="AQ12" i="8"/>
  <c r="C16" i="9" s="1"/>
  <c r="AQ13" i="8"/>
  <c r="C17" i="9" s="1"/>
  <c r="AQ14" i="8"/>
  <c r="C18" i="9" s="1"/>
  <c r="AQ15" i="8"/>
  <c r="C19" i="9" s="1"/>
  <c r="Q15" i="8"/>
  <c r="B19" i="9" s="1"/>
  <c r="Q14" i="8"/>
  <c r="B18" i="9" s="1"/>
  <c r="Q13" i="8"/>
  <c r="B17" i="9" s="1"/>
  <c r="Q12" i="8"/>
  <c r="B16" i="9" s="1"/>
  <c r="Q11" i="8"/>
  <c r="B15" i="9" s="1"/>
  <c r="Q10" i="8"/>
  <c r="B14" i="9" s="1"/>
  <c r="Q9" i="8"/>
  <c r="B13" i="9" s="1"/>
  <c r="Q8" i="8"/>
  <c r="B12" i="9" s="1"/>
  <c r="Q7" i="8"/>
  <c r="B11" i="9" s="1"/>
  <c r="Q6" i="8"/>
  <c r="B10" i="9" s="1"/>
  <c r="Q5" i="8"/>
  <c r="B9" i="9" s="1"/>
  <c r="Q4" i="8"/>
  <c r="B8" i="9" s="1"/>
  <c r="AO5" i="8"/>
  <c r="AP5" i="8" s="1"/>
  <c r="AO6" i="8"/>
  <c r="AP6" i="8" s="1"/>
  <c r="AO7" i="8"/>
  <c r="AP7" i="8" s="1"/>
  <c r="AO8" i="8"/>
  <c r="AP8" i="8" s="1"/>
  <c r="AO9" i="8"/>
  <c r="AP9" i="8" s="1"/>
  <c r="AO10" i="8"/>
  <c r="AP10" i="8" s="1"/>
  <c r="AO11" i="8"/>
  <c r="AP11" i="8" s="1"/>
  <c r="AO12" i="8"/>
  <c r="AP12" i="8" s="1"/>
  <c r="AO13" i="8"/>
  <c r="AP13" i="8" s="1"/>
  <c r="AO14" i="8"/>
  <c r="AP14" i="8" s="1"/>
  <c r="AO15" i="8"/>
  <c r="AP15" i="8" s="1"/>
  <c r="AO4" i="8"/>
  <c r="AP4" i="8" s="1"/>
  <c r="AJ8" i="8"/>
  <c r="AK8" i="8" s="1"/>
  <c r="AJ5" i="8"/>
  <c r="AK5" i="8" s="1"/>
  <c r="AJ6" i="8"/>
  <c r="AK6" i="8" s="1"/>
  <c r="AJ7" i="8"/>
  <c r="AK7" i="8" s="1"/>
  <c r="AJ9" i="8"/>
  <c r="AK9" i="8" s="1"/>
  <c r="AJ10" i="8"/>
  <c r="AK10" i="8" s="1"/>
  <c r="AJ11" i="8"/>
  <c r="AK11" i="8" s="1"/>
  <c r="AJ12" i="8"/>
  <c r="AK12" i="8" s="1"/>
  <c r="AJ13" i="8"/>
  <c r="AK13" i="8" s="1"/>
  <c r="AJ14" i="8"/>
  <c r="AK14" i="8" s="1"/>
  <c r="AJ15" i="8"/>
  <c r="AK15" i="8" s="1"/>
  <c r="AJ4" i="8"/>
  <c r="AK4" i="8" s="1"/>
  <c r="AF5" i="8"/>
  <c r="AE6" i="8"/>
  <c r="AF6" i="8" s="1"/>
  <c r="AE7" i="8"/>
  <c r="AF7" i="8" s="1"/>
  <c r="AE8" i="8"/>
  <c r="AF8" i="8" s="1"/>
  <c r="AE9" i="8"/>
  <c r="AF9" i="8" s="1"/>
  <c r="AE10" i="8"/>
  <c r="AF10" i="8" s="1"/>
  <c r="AE11" i="8"/>
  <c r="AF11" i="8" s="1"/>
  <c r="AE12" i="8"/>
  <c r="AF12" i="8" s="1"/>
  <c r="AE13" i="8"/>
  <c r="AF13" i="8" s="1"/>
  <c r="AE14" i="8"/>
  <c r="AF14" i="8" s="1"/>
  <c r="AE15" i="8"/>
  <c r="AF15" i="8" s="1"/>
  <c r="AE4" i="8"/>
  <c r="AF4" i="8" s="1"/>
  <c r="Z5" i="8"/>
  <c r="AA5" i="8" s="1"/>
  <c r="AA6" i="8"/>
  <c r="Z7" i="8"/>
  <c r="AA7" i="8" s="1"/>
  <c r="Z8" i="8"/>
  <c r="AA8" i="8" s="1"/>
  <c r="Z9" i="8"/>
  <c r="AA9" i="8" s="1"/>
  <c r="Z10" i="8"/>
  <c r="AA10" i="8" s="1"/>
  <c r="Z11" i="8"/>
  <c r="AA11" i="8" s="1"/>
  <c r="Z12" i="8"/>
  <c r="AA12" i="8" s="1"/>
  <c r="Z13" i="8"/>
  <c r="AA13" i="8" s="1"/>
  <c r="Z14" i="8"/>
  <c r="AA14" i="8" s="1"/>
  <c r="Z15" i="8"/>
  <c r="AA15" i="8" s="1"/>
  <c r="Z4" i="8"/>
  <c r="AA4" i="8" s="1"/>
  <c r="U5" i="8"/>
  <c r="V5" i="8" s="1"/>
  <c r="U6" i="8"/>
  <c r="V6" i="8" s="1"/>
  <c r="U7" i="8"/>
  <c r="V7" i="8" s="1"/>
  <c r="U8" i="8"/>
  <c r="V8" i="8" s="1"/>
  <c r="U9" i="8"/>
  <c r="V9" i="8" s="1"/>
  <c r="U10" i="8"/>
  <c r="V10" i="8" s="1"/>
  <c r="U11" i="8"/>
  <c r="V11" i="8" s="1"/>
  <c r="U12" i="8"/>
  <c r="V12" i="8" s="1"/>
  <c r="U13" i="8"/>
  <c r="V13" i="8" s="1"/>
  <c r="U14" i="8"/>
  <c r="V14" i="8" s="1"/>
  <c r="U15" i="8"/>
  <c r="V15" i="8" s="1"/>
  <c r="U4" i="8"/>
  <c r="V4" i="8" s="1"/>
  <c r="O5" i="8"/>
  <c r="O6" i="8"/>
  <c r="O7" i="8"/>
  <c r="O8" i="8"/>
  <c r="O9" i="8"/>
  <c r="O10" i="8"/>
  <c r="O11" i="8"/>
  <c r="O12" i="8"/>
  <c r="O13" i="8"/>
  <c r="O14" i="8"/>
  <c r="O15" i="8"/>
  <c r="O4" i="8"/>
  <c r="P4" i="8" s="1"/>
  <c r="J5" i="8"/>
  <c r="K5" i="8" s="1"/>
  <c r="J6" i="8"/>
  <c r="K6" i="8" s="1"/>
  <c r="J7" i="8"/>
  <c r="K7" i="8" s="1"/>
  <c r="J8" i="8"/>
  <c r="K8" i="8" s="1"/>
  <c r="J9" i="8"/>
  <c r="K9" i="8" s="1"/>
  <c r="J10" i="8"/>
  <c r="K10" i="8" s="1"/>
  <c r="J11" i="8"/>
  <c r="K11" i="8" s="1"/>
  <c r="J12" i="8"/>
  <c r="K12" i="8" s="1"/>
  <c r="J13" i="8"/>
  <c r="K13" i="8" s="1"/>
  <c r="J14" i="8"/>
  <c r="K14" i="8" s="1"/>
  <c r="J15" i="8"/>
  <c r="K15" i="8" s="1"/>
  <c r="J4" i="8"/>
  <c r="K4" i="8" s="1"/>
  <c r="F4" i="8"/>
  <c r="E5" i="8"/>
  <c r="F5" i="8" s="1"/>
  <c r="E6" i="8"/>
  <c r="F6" i="8" s="1"/>
  <c r="E7" i="8"/>
  <c r="F7" i="8" s="1"/>
  <c r="E8" i="8"/>
  <c r="F8" i="8" s="1"/>
  <c r="E9" i="8"/>
  <c r="F9" i="8" s="1"/>
  <c r="E10" i="8"/>
  <c r="F10" i="8" s="1"/>
  <c r="E11" i="8"/>
  <c r="F11" i="8" s="1"/>
  <c r="E12" i="8"/>
  <c r="F12" i="8" s="1"/>
  <c r="E13" i="8"/>
  <c r="F13" i="8" s="1"/>
  <c r="E14" i="8"/>
  <c r="F14" i="8" s="1"/>
  <c r="E15" i="8"/>
  <c r="F15" i="8" s="1"/>
  <c r="F9" i="2"/>
  <c r="F60" i="4"/>
  <c r="G60" i="4"/>
  <c r="G55" i="4"/>
  <c r="F55" i="4"/>
  <c r="G50" i="4"/>
  <c r="F50" i="4"/>
  <c r="G45" i="4"/>
  <c r="F45" i="4"/>
  <c r="G40" i="4"/>
  <c r="H40" i="4" s="1"/>
  <c r="F40" i="4"/>
  <c r="G35" i="4"/>
  <c r="F35" i="4"/>
  <c r="G30" i="4"/>
  <c r="F30" i="4"/>
  <c r="G20" i="4"/>
  <c r="F20" i="4"/>
  <c r="G15" i="4"/>
  <c r="F15" i="4"/>
  <c r="G10" i="4"/>
  <c r="H10" i="4" s="1"/>
  <c r="J59" i="6"/>
  <c r="K59" i="6"/>
  <c r="L59" i="6"/>
  <c r="M59" i="6"/>
  <c r="I59" i="6"/>
  <c r="J54" i="6"/>
  <c r="K54" i="6"/>
  <c r="L54" i="6"/>
  <c r="M54" i="6"/>
  <c r="I54" i="6"/>
  <c r="J49" i="6"/>
  <c r="K49" i="6"/>
  <c r="L49" i="6"/>
  <c r="M49" i="6"/>
  <c r="I49" i="6"/>
  <c r="J44" i="6"/>
  <c r="K44" i="6"/>
  <c r="L44" i="6"/>
  <c r="M44" i="6"/>
  <c r="I44" i="6"/>
  <c r="J39" i="6"/>
  <c r="K39" i="6"/>
  <c r="L39" i="6"/>
  <c r="M39" i="6"/>
  <c r="I39" i="6"/>
  <c r="J34" i="6"/>
  <c r="K34" i="6"/>
  <c r="L34" i="6"/>
  <c r="M34" i="6"/>
  <c r="I34" i="6"/>
  <c r="J29" i="6"/>
  <c r="K29" i="6"/>
  <c r="L29" i="6"/>
  <c r="M29" i="6"/>
  <c r="I29" i="6"/>
  <c r="J24" i="6"/>
  <c r="K24" i="6"/>
  <c r="L24" i="6"/>
  <c r="M24" i="6"/>
  <c r="I24" i="6"/>
  <c r="K19" i="6"/>
  <c r="L19" i="6"/>
  <c r="M19" i="6"/>
  <c r="L14" i="6"/>
  <c r="M14" i="6"/>
  <c r="L9" i="6"/>
  <c r="M9" i="6"/>
  <c r="L6" i="6"/>
  <c r="M6" i="6"/>
  <c r="L7" i="6"/>
  <c r="M7" i="6"/>
  <c r="L10" i="6"/>
  <c r="M10" i="6"/>
  <c r="L11" i="6"/>
  <c r="M11" i="6"/>
  <c r="L12" i="6"/>
  <c r="M12" i="6"/>
  <c r="L15" i="6"/>
  <c r="M15" i="6"/>
  <c r="J16" i="6"/>
  <c r="K16" i="6"/>
  <c r="L16" i="6"/>
  <c r="M16" i="6"/>
  <c r="J20" i="6"/>
  <c r="K20" i="6"/>
  <c r="L20" i="6"/>
  <c r="M20" i="6"/>
  <c r="K21" i="6"/>
  <c r="L21" i="6"/>
  <c r="M21" i="6"/>
  <c r="K22" i="6"/>
  <c r="L22" i="6"/>
  <c r="M22" i="6"/>
  <c r="I25" i="6"/>
  <c r="J25" i="6"/>
  <c r="K25" i="6"/>
  <c r="L25" i="6"/>
  <c r="M25" i="6"/>
  <c r="I26" i="6"/>
  <c r="J26" i="6"/>
  <c r="K26" i="6"/>
  <c r="L26" i="6"/>
  <c r="M26" i="6"/>
  <c r="I27" i="6"/>
  <c r="J27" i="6"/>
  <c r="K27" i="6"/>
  <c r="L27" i="6"/>
  <c r="M27" i="6"/>
  <c r="I30" i="6"/>
  <c r="J30" i="6"/>
  <c r="K30" i="6"/>
  <c r="L30" i="6"/>
  <c r="M30" i="6"/>
  <c r="I31" i="6"/>
  <c r="J31" i="6"/>
  <c r="K31" i="6"/>
  <c r="L31" i="6"/>
  <c r="M31" i="6"/>
  <c r="I32" i="6"/>
  <c r="J32" i="6"/>
  <c r="K32" i="6"/>
  <c r="L32" i="6"/>
  <c r="M32" i="6"/>
  <c r="I35" i="6"/>
  <c r="J35" i="6"/>
  <c r="K35" i="6"/>
  <c r="L35" i="6"/>
  <c r="M35" i="6"/>
  <c r="I36" i="6"/>
  <c r="J36" i="6"/>
  <c r="K36" i="6"/>
  <c r="L36" i="6"/>
  <c r="M36" i="6"/>
  <c r="I37" i="6"/>
  <c r="J37" i="6"/>
  <c r="K37" i="6"/>
  <c r="L37" i="6"/>
  <c r="M37" i="6"/>
  <c r="I40" i="6"/>
  <c r="J40" i="6"/>
  <c r="K40" i="6"/>
  <c r="L40" i="6"/>
  <c r="M40" i="6"/>
  <c r="I41" i="6"/>
  <c r="J41" i="6"/>
  <c r="K41" i="6"/>
  <c r="L41" i="6"/>
  <c r="M41" i="6"/>
  <c r="I42" i="6"/>
  <c r="J42" i="6"/>
  <c r="K42" i="6"/>
  <c r="L42" i="6"/>
  <c r="M42" i="6"/>
  <c r="I45" i="6"/>
  <c r="J45" i="6"/>
  <c r="K45" i="6"/>
  <c r="L45" i="6"/>
  <c r="M45" i="6"/>
  <c r="I46" i="6"/>
  <c r="J46" i="6"/>
  <c r="K46" i="6"/>
  <c r="L46" i="6"/>
  <c r="M46" i="6"/>
  <c r="I47" i="6"/>
  <c r="J47" i="6"/>
  <c r="K47" i="6"/>
  <c r="L47" i="6"/>
  <c r="M47" i="6"/>
  <c r="I50" i="6"/>
  <c r="J50" i="6"/>
  <c r="K50" i="6"/>
  <c r="L50" i="6"/>
  <c r="M50" i="6"/>
  <c r="I51" i="6"/>
  <c r="J51" i="6"/>
  <c r="K51" i="6"/>
  <c r="L51" i="6"/>
  <c r="M51" i="6"/>
  <c r="I52" i="6"/>
  <c r="J52" i="6"/>
  <c r="K52" i="6"/>
  <c r="L52" i="6"/>
  <c r="M52" i="6"/>
  <c r="I55" i="6"/>
  <c r="J55" i="6"/>
  <c r="K55" i="6"/>
  <c r="L55" i="6"/>
  <c r="M55" i="6"/>
  <c r="I56" i="6"/>
  <c r="J56" i="6"/>
  <c r="K56" i="6"/>
  <c r="L56" i="6"/>
  <c r="M56" i="6"/>
  <c r="I57" i="6"/>
  <c r="J57" i="6"/>
  <c r="K57" i="6"/>
  <c r="L57" i="6"/>
  <c r="M57" i="6"/>
  <c r="I60" i="6"/>
  <c r="J60" i="6"/>
  <c r="K60" i="6"/>
  <c r="L60" i="6"/>
  <c r="M60" i="6"/>
  <c r="I61" i="6"/>
  <c r="J61" i="6"/>
  <c r="K61" i="6"/>
  <c r="L61" i="6"/>
  <c r="M61" i="6"/>
  <c r="I62" i="6"/>
  <c r="J62" i="6"/>
  <c r="K62" i="6"/>
  <c r="L62" i="6"/>
  <c r="M62" i="6"/>
  <c r="L5" i="6"/>
  <c r="L8" i="6" s="1"/>
  <c r="M5" i="6"/>
  <c r="G6" i="4"/>
  <c r="H6" i="4" s="1"/>
  <c r="J7" i="4"/>
  <c r="J11" i="4"/>
  <c r="J12" i="4"/>
  <c r="J17" i="4"/>
  <c r="J19" i="4" s="1"/>
  <c r="J21" i="4"/>
  <c r="J24" i="4" s="1"/>
  <c r="J22" i="4"/>
  <c r="J23" i="4"/>
  <c r="J26" i="4"/>
  <c r="J27" i="4"/>
  <c r="J28" i="4"/>
  <c r="J31" i="4"/>
  <c r="J32" i="4"/>
  <c r="J33" i="4"/>
  <c r="J35" i="4"/>
  <c r="J36" i="4"/>
  <c r="J37" i="4"/>
  <c r="J38" i="4"/>
  <c r="J40" i="4"/>
  <c r="J41" i="4"/>
  <c r="J42" i="4"/>
  <c r="J43" i="4"/>
  <c r="J45" i="4"/>
  <c r="J46" i="4"/>
  <c r="J47" i="4"/>
  <c r="J48" i="4"/>
  <c r="J50" i="4"/>
  <c r="J51" i="4"/>
  <c r="J52" i="4"/>
  <c r="J53" i="4"/>
  <c r="J55" i="4"/>
  <c r="J56" i="4"/>
  <c r="J57" i="4"/>
  <c r="J58" i="4"/>
  <c r="J59" i="4" s="1"/>
  <c r="C19" i="5" s="1"/>
  <c r="J60" i="4"/>
  <c r="J61" i="4"/>
  <c r="J62" i="4"/>
  <c r="J63" i="4"/>
  <c r="G7" i="4"/>
  <c r="G11" i="4"/>
  <c r="H11" i="4" s="1"/>
  <c r="G12" i="4"/>
  <c r="G13" i="4"/>
  <c r="G16" i="4"/>
  <c r="G17" i="4"/>
  <c r="G18" i="4"/>
  <c r="G21" i="4"/>
  <c r="G22" i="4"/>
  <c r="G26" i="4"/>
  <c r="G27" i="4"/>
  <c r="G28" i="4"/>
  <c r="G31" i="4"/>
  <c r="G32" i="4"/>
  <c r="G33" i="4"/>
  <c r="G36" i="4"/>
  <c r="G37" i="4"/>
  <c r="G38" i="4"/>
  <c r="G41" i="4"/>
  <c r="G42" i="4"/>
  <c r="G43" i="4"/>
  <c r="G46" i="4"/>
  <c r="G47" i="4"/>
  <c r="G48" i="4"/>
  <c r="G51" i="4"/>
  <c r="G52" i="4"/>
  <c r="G53" i="4"/>
  <c r="G56" i="4"/>
  <c r="G57" i="4"/>
  <c r="G58" i="4"/>
  <c r="G61" i="4"/>
  <c r="G62" i="4"/>
  <c r="G63" i="4"/>
  <c r="F7" i="4"/>
  <c r="F12" i="4"/>
  <c r="F13" i="4"/>
  <c r="F16" i="4"/>
  <c r="H16" i="4" s="1"/>
  <c r="F17" i="4"/>
  <c r="H17" i="4" s="1"/>
  <c r="F18" i="4"/>
  <c r="F21" i="4"/>
  <c r="H21" i="4" s="1"/>
  <c r="F22" i="4"/>
  <c r="F26" i="4"/>
  <c r="F27" i="4"/>
  <c r="F28" i="4"/>
  <c r="F31" i="4"/>
  <c r="H31" i="4" s="1"/>
  <c r="F32" i="4"/>
  <c r="F33" i="4"/>
  <c r="F36" i="4"/>
  <c r="F37" i="4"/>
  <c r="F38" i="4"/>
  <c r="F41" i="4"/>
  <c r="H41" i="4" s="1"/>
  <c r="F42" i="4"/>
  <c r="F43" i="4"/>
  <c r="F46" i="4"/>
  <c r="F47" i="4"/>
  <c r="H47" i="4" s="1"/>
  <c r="F48" i="4"/>
  <c r="F51" i="4"/>
  <c r="F52" i="4"/>
  <c r="F53" i="4"/>
  <c r="H55" i="4"/>
  <c r="F56" i="4"/>
  <c r="F57" i="4"/>
  <c r="H57" i="4" s="1"/>
  <c r="F58" i="4"/>
  <c r="F61" i="4"/>
  <c r="H61" i="4" s="1"/>
  <c r="F62" i="4"/>
  <c r="F63" i="4"/>
  <c r="H12" i="4" l="1"/>
  <c r="F14" i="4"/>
  <c r="M43" i="6"/>
  <c r="K53" i="6"/>
  <c r="M8" i="6"/>
  <c r="G59" i="4"/>
  <c r="H42" i="4"/>
  <c r="J14" i="4"/>
  <c r="N4" i="6"/>
  <c r="L63" i="6"/>
  <c r="J58" i="6"/>
  <c r="I48" i="6"/>
  <c r="J38" i="6"/>
  <c r="K33" i="6"/>
  <c r="H13" i="4"/>
  <c r="H14" i="4" s="1"/>
  <c r="F9" i="4"/>
  <c r="F24" i="4"/>
  <c r="H25" i="4"/>
  <c r="G34" i="4"/>
  <c r="H27" i="4"/>
  <c r="L18" i="6"/>
  <c r="M23" i="6"/>
  <c r="K23" i="6"/>
  <c r="M33" i="6"/>
  <c r="I28" i="6"/>
  <c r="L58" i="6"/>
  <c r="G24" i="4"/>
  <c r="F64" i="4"/>
  <c r="H36" i="4"/>
  <c r="G44" i="4"/>
  <c r="G19" i="4"/>
  <c r="J49" i="4"/>
  <c r="C17" i="5" s="1"/>
  <c r="J34" i="4"/>
  <c r="C14" i="5" s="1"/>
  <c r="J63" i="6"/>
  <c r="M58" i="6"/>
  <c r="I53" i="6"/>
  <c r="J43" i="6"/>
  <c r="L28" i="6"/>
  <c r="J18" i="6"/>
  <c r="I13" i="6"/>
  <c r="L23" i="6"/>
  <c r="I33" i="6"/>
  <c r="L43" i="6"/>
  <c r="J53" i="6"/>
  <c r="K58" i="6"/>
  <c r="H15" i="4"/>
  <c r="H35" i="4"/>
  <c r="F49" i="4"/>
  <c r="F59" i="4"/>
  <c r="H46" i="4"/>
  <c r="G39" i="4"/>
  <c r="G29" i="4"/>
  <c r="J64" i="4"/>
  <c r="C20" i="5" s="1"/>
  <c r="J39" i="4"/>
  <c r="C15" i="5" s="1"/>
  <c r="C12" i="5"/>
  <c r="C11" i="5"/>
  <c r="I58" i="6"/>
  <c r="I38" i="6"/>
  <c r="J28" i="6"/>
  <c r="I18" i="6"/>
  <c r="L13" i="6"/>
  <c r="K13" i="6"/>
  <c r="L48" i="6"/>
  <c r="M53" i="6"/>
  <c r="G49" i="4"/>
  <c r="H62" i="4"/>
  <c r="H56" i="4"/>
  <c r="H51" i="4"/>
  <c r="H43" i="4"/>
  <c r="H44" i="4" s="1"/>
  <c r="H32" i="4"/>
  <c r="H26" i="4"/>
  <c r="G54" i="4"/>
  <c r="J54" i="4"/>
  <c r="C18" i="5" s="1"/>
  <c r="J44" i="4"/>
  <c r="C16" i="5" s="1"/>
  <c r="J29" i="4"/>
  <c r="C13" i="5" s="1"/>
  <c r="C10" i="5"/>
  <c r="J9" i="4"/>
  <c r="C9" i="5" s="1"/>
  <c r="K63" i="6"/>
  <c r="M63" i="6"/>
  <c r="J48" i="6"/>
  <c r="K43" i="6"/>
  <c r="L38" i="6"/>
  <c r="J33" i="6"/>
  <c r="I23" i="6"/>
  <c r="J13" i="6"/>
  <c r="M13" i="6"/>
  <c r="J23" i="6"/>
  <c r="L33" i="6"/>
  <c r="M38" i="6"/>
  <c r="I43" i="6"/>
  <c r="L53" i="6"/>
  <c r="I63" i="6"/>
  <c r="G14" i="4"/>
  <c r="H20" i="4"/>
  <c r="H30" i="4"/>
  <c r="H50" i="4"/>
  <c r="G64" i="4"/>
  <c r="N59" i="6"/>
  <c r="B19" i="7" s="1"/>
  <c r="K18" i="6"/>
  <c r="K48" i="6"/>
  <c r="H53" i="4"/>
  <c r="H38" i="4"/>
  <c r="H23" i="4"/>
  <c r="H8" i="4"/>
  <c r="G9" i="4"/>
  <c r="F39" i="4"/>
  <c r="H60" i="4"/>
  <c r="H52" i="4"/>
  <c r="H45" i="4"/>
  <c r="H37" i="4"/>
  <c r="H22" i="4"/>
  <c r="H7" i="4"/>
  <c r="H9" i="4" s="1"/>
  <c r="M28" i="6"/>
  <c r="K38" i="6"/>
  <c r="F54" i="4"/>
  <c r="F19" i="4"/>
  <c r="F34" i="4"/>
  <c r="H58" i="4"/>
  <c r="H59" i="4" s="1"/>
  <c r="H28" i="4"/>
  <c r="M18" i="6"/>
  <c r="K28" i="6"/>
  <c r="M48" i="6"/>
  <c r="N44" i="6" s="1"/>
  <c r="B16" i="7" s="1"/>
  <c r="H63" i="4"/>
  <c r="H48" i="4"/>
  <c r="H33" i="4"/>
  <c r="H18" i="4"/>
  <c r="F29" i="4"/>
  <c r="F44" i="4"/>
  <c r="F6" i="2"/>
  <c r="F8" i="2" s="1"/>
  <c r="G59" i="2"/>
  <c r="F59" i="2"/>
  <c r="H59" i="2" s="1"/>
  <c r="G54" i="2"/>
  <c r="F54" i="2"/>
  <c r="G49" i="2"/>
  <c r="F49" i="2"/>
  <c r="G44" i="2"/>
  <c r="F44" i="2"/>
  <c r="G39" i="2"/>
  <c r="F39" i="2"/>
  <c r="H39" i="2" s="1"/>
  <c r="G34" i="2"/>
  <c r="F34" i="2"/>
  <c r="H49" i="2"/>
  <c r="G31" i="2"/>
  <c r="G32" i="2"/>
  <c r="G35" i="2"/>
  <c r="G36" i="2"/>
  <c r="G37" i="2"/>
  <c r="G40" i="2"/>
  <c r="G41" i="2"/>
  <c r="G42" i="2"/>
  <c r="G45" i="2"/>
  <c r="G46" i="2"/>
  <c r="G47" i="2"/>
  <c r="G50" i="2"/>
  <c r="G51" i="2"/>
  <c r="G52" i="2"/>
  <c r="G55" i="2"/>
  <c r="G56" i="2"/>
  <c r="G57" i="2"/>
  <c r="G60" i="2"/>
  <c r="G61" i="2"/>
  <c r="G62" i="2"/>
  <c r="G30" i="2"/>
  <c r="G29" i="2"/>
  <c r="F31" i="2"/>
  <c r="F32" i="2"/>
  <c r="F35" i="2"/>
  <c r="F36" i="2"/>
  <c r="H36" i="2" s="1"/>
  <c r="F37" i="2"/>
  <c r="F40" i="2"/>
  <c r="F41" i="2"/>
  <c r="F42" i="2"/>
  <c r="F45" i="2"/>
  <c r="F46" i="2"/>
  <c r="F47" i="2"/>
  <c r="F50" i="2"/>
  <c r="F51" i="2"/>
  <c r="H51" i="2" s="1"/>
  <c r="F52" i="2"/>
  <c r="F55" i="2"/>
  <c r="F56" i="2"/>
  <c r="H56" i="2" s="1"/>
  <c r="F57" i="2"/>
  <c r="H57" i="2" s="1"/>
  <c r="F60" i="2"/>
  <c r="F61" i="2"/>
  <c r="F62" i="2"/>
  <c r="H62" i="2" s="1"/>
  <c r="F30" i="2"/>
  <c r="F29" i="2"/>
  <c r="L59" i="2"/>
  <c r="K60" i="2"/>
  <c r="K59" i="2"/>
  <c r="L54" i="2"/>
  <c r="K54" i="2"/>
  <c r="K52" i="2"/>
  <c r="K51" i="2"/>
  <c r="K50" i="2"/>
  <c r="L49" i="2"/>
  <c r="K49" i="2"/>
  <c r="L44" i="2"/>
  <c r="K44" i="2"/>
  <c r="L39" i="2"/>
  <c r="K39" i="2"/>
  <c r="L34" i="2"/>
  <c r="K34" i="2"/>
  <c r="M54" i="2"/>
  <c r="L31" i="2"/>
  <c r="L32" i="2"/>
  <c r="L35" i="2"/>
  <c r="L36" i="2"/>
  <c r="L37" i="2"/>
  <c r="L40" i="2"/>
  <c r="L41" i="2"/>
  <c r="L42" i="2"/>
  <c r="L45" i="2"/>
  <c r="L46" i="2"/>
  <c r="L47" i="2"/>
  <c r="L50" i="2"/>
  <c r="L51" i="2"/>
  <c r="L52" i="2"/>
  <c r="L55" i="2"/>
  <c r="L56" i="2"/>
  <c r="L57" i="2"/>
  <c r="L60" i="2"/>
  <c r="L61" i="2"/>
  <c r="L62" i="2"/>
  <c r="L30" i="2"/>
  <c r="M30" i="2" s="1"/>
  <c r="L29" i="2"/>
  <c r="L26" i="2"/>
  <c r="L27" i="2"/>
  <c r="L25" i="2"/>
  <c r="L24" i="2"/>
  <c r="K27" i="2"/>
  <c r="K26" i="2"/>
  <c r="K25" i="2"/>
  <c r="M25" i="2" s="1"/>
  <c r="K24" i="2"/>
  <c r="K30" i="2"/>
  <c r="K31" i="2"/>
  <c r="M31" i="2" s="1"/>
  <c r="K32" i="2"/>
  <c r="M32" i="2" s="1"/>
  <c r="K35" i="2"/>
  <c r="M35" i="2" s="1"/>
  <c r="K36" i="2"/>
  <c r="M36" i="2" s="1"/>
  <c r="K37" i="2"/>
  <c r="K40" i="2"/>
  <c r="M40" i="2" s="1"/>
  <c r="K41" i="2"/>
  <c r="M41" i="2" s="1"/>
  <c r="K42" i="2"/>
  <c r="M42" i="2" s="1"/>
  <c r="K45" i="2"/>
  <c r="M45" i="2" s="1"/>
  <c r="K46" i="2"/>
  <c r="M46" i="2" s="1"/>
  <c r="K47" i="2"/>
  <c r="M47" i="2" s="1"/>
  <c r="K55" i="2"/>
  <c r="M55" i="2" s="1"/>
  <c r="K56" i="2"/>
  <c r="M56" i="2" s="1"/>
  <c r="K57" i="2"/>
  <c r="K61" i="2"/>
  <c r="M61" i="2" s="1"/>
  <c r="K62" i="2"/>
  <c r="M62" i="2" s="1"/>
  <c r="H27" i="2"/>
  <c r="G26" i="2"/>
  <c r="G27" i="2"/>
  <c r="G25" i="2"/>
  <c r="G24" i="2"/>
  <c r="H24" i="2" s="1"/>
  <c r="F26" i="2"/>
  <c r="H26" i="2" s="1"/>
  <c r="F27" i="2"/>
  <c r="F25" i="2"/>
  <c r="F28" i="2" s="1"/>
  <c r="L21" i="2"/>
  <c r="L22" i="2"/>
  <c r="L20" i="2"/>
  <c r="L19" i="2"/>
  <c r="K21" i="2"/>
  <c r="K22" i="2"/>
  <c r="K20" i="2"/>
  <c r="K19" i="2"/>
  <c r="G21" i="2"/>
  <c r="G22" i="2"/>
  <c r="G20" i="2"/>
  <c r="G19" i="2"/>
  <c r="F21" i="2"/>
  <c r="H21" i="2" s="1"/>
  <c r="F22" i="2"/>
  <c r="H22" i="2" s="1"/>
  <c r="F20" i="2"/>
  <c r="H20" i="2" s="1"/>
  <c r="F19" i="2"/>
  <c r="L16" i="2"/>
  <c r="L15" i="2"/>
  <c r="L14" i="2"/>
  <c r="K16" i="2"/>
  <c r="K15" i="2"/>
  <c r="M15" i="2" s="1"/>
  <c r="K14" i="2"/>
  <c r="G15" i="2"/>
  <c r="G16" i="2"/>
  <c r="G14" i="2"/>
  <c r="F15" i="2"/>
  <c r="H15" i="2" s="1"/>
  <c r="F14" i="2"/>
  <c r="L11" i="2"/>
  <c r="L12" i="2"/>
  <c r="L10" i="2"/>
  <c r="L9" i="2"/>
  <c r="K11" i="2"/>
  <c r="K12" i="2"/>
  <c r="M12" i="2" s="1"/>
  <c r="K10" i="2"/>
  <c r="M10" i="2" s="1"/>
  <c r="K9" i="2"/>
  <c r="K7" i="2"/>
  <c r="M7" i="2" s="1"/>
  <c r="G10" i="2"/>
  <c r="G9" i="2"/>
  <c r="G11" i="2"/>
  <c r="G12" i="2"/>
  <c r="F10" i="2"/>
  <c r="H10" i="2" s="1"/>
  <c r="F11" i="2"/>
  <c r="F12" i="2"/>
  <c r="L5" i="2"/>
  <c r="K5" i="2"/>
  <c r="L6" i="2"/>
  <c r="L7" i="2"/>
  <c r="K6" i="2"/>
  <c r="M6" i="2" s="1"/>
  <c r="H39" i="4" l="1"/>
  <c r="L38" i="2"/>
  <c r="F53" i="2"/>
  <c r="G63" i="2"/>
  <c r="N39" i="6"/>
  <c r="B15" i="7" s="1"/>
  <c r="N54" i="6"/>
  <c r="B18" i="7" s="1"/>
  <c r="M5" i="2"/>
  <c r="K8" i="2"/>
  <c r="G23" i="2"/>
  <c r="K43" i="2"/>
  <c r="H12" i="2"/>
  <c r="H14" i="2"/>
  <c r="F18" i="2"/>
  <c r="M27" i="2"/>
  <c r="L43" i="2"/>
  <c r="L53" i="2"/>
  <c r="H61" i="2"/>
  <c r="H55" i="2"/>
  <c r="H47" i="2"/>
  <c r="N19" i="6"/>
  <c r="N14" i="6"/>
  <c r="B10" i="7" s="1"/>
  <c r="N9" i="6"/>
  <c r="B9" i="7" s="1"/>
  <c r="N49" i="6"/>
  <c r="B17" i="7" s="1"/>
  <c r="F13" i="2"/>
  <c r="H13" i="2" s="1"/>
  <c r="G58" i="2"/>
  <c r="N34" i="6"/>
  <c r="B14" i="7" s="1"/>
  <c r="M11" i="2"/>
  <c r="H19" i="2"/>
  <c r="F23" i="2"/>
  <c r="H23" i="2" s="1"/>
  <c r="B10" i="3" s="1"/>
  <c r="H9" i="2"/>
  <c r="G13" i="2"/>
  <c r="M57" i="2"/>
  <c r="M60" i="2"/>
  <c r="M52" i="2"/>
  <c r="M34" i="2"/>
  <c r="M50" i="2"/>
  <c r="H34" i="2"/>
  <c r="H44" i="2"/>
  <c r="H54" i="2"/>
  <c r="N29" i="6"/>
  <c r="B13" i="7" s="1"/>
  <c r="H34" i="4"/>
  <c r="B14" i="5" s="1"/>
  <c r="L33" i="2"/>
  <c r="F33" i="2"/>
  <c r="G33" i="2"/>
  <c r="B11" i="7"/>
  <c r="B8" i="7"/>
  <c r="H24" i="4"/>
  <c r="K20" i="4" s="1"/>
  <c r="H19" i="4"/>
  <c r="K15" i="4" s="1"/>
  <c r="K10" i="4"/>
  <c r="B10" i="5"/>
  <c r="K5" i="4"/>
  <c r="H29" i="4"/>
  <c r="B13" i="5" s="1"/>
  <c r="L23" i="2"/>
  <c r="K23" i="2"/>
  <c r="K28" i="2"/>
  <c r="M26" i="2"/>
  <c r="L13" i="2"/>
  <c r="H11" i="2"/>
  <c r="H17" i="2"/>
  <c r="B16" i="5"/>
  <c r="K40" i="4"/>
  <c r="M43" i="2"/>
  <c r="C14" i="3" s="1"/>
  <c r="G28" i="2"/>
  <c r="L63" i="2"/>
  <c r="H53" i="2"/>
  <c r="B16" i="3" s="1"/>
  <c r="H16" i="2"/>
  <c r="H28" i="2"/>
  <c r="B11" i="3" s="1"/>
  <c r="L58" i="2"/>
  <c r="F38" i="2"/>
  <c r="H50" i="2"/>
  <c r="L8" i="2"/>
  <c r="M8" i="2" s="1"/>
  <c r="M16" i="2"/>
  <c r="M20" i="2"/>
  <c r="M24" i="2"/>
  <c r="M39" i="2"/>
  <c r="K53" i="2"/>
  <c r="M53" i="2" s="1"/>
  <c r="C16" i="3" s="1"/>
  <c r="M59" i="2"/>
  <c r="H60" i="2"/>
  <c r="H52" i="2"/>
  <c r="H46" i="2"/>
  <c r="H40" i="2"/>
  <c r="H32" i="2"/>
  <c r="G53" i="2"/>
  <c r="H42" i="2"/>
  <c r="F43" i="2"/>
  <c r="H54" i="4"/>
  <c r="B18" i="5" s="1"/>
  <c r="M21" i="2"/>
  <c r="K48" i="2"/>
  <c r="M48" i="2" s="1"/>
  <c r="K58" i="2"/>
  <c r="M9" i="2"/>
  <c r="G18" i="2"/>
  <c r="H18" i="2" s="1"/>
  <c r="B9" i="3" s="1"/>
  <c r="M17" i="2"/>
  <c r="M19" i="2"/>
  <c r="L48" i="2"/>
  <c r="M51" i="2"/>
  <c r="G48" i="2"/>
  <c r="N24" i="6"/>
  <c r="B12" i="7" s="1"/>
  <c r="K18" i="2"/>
  <c r="L18" i="2"/>
  <c r="M22" i="2"/>
  <c r="K33" i="2"/>
  <c r="M33" i="2" s="1"/>
  <c r="L28" i="2"/>
  <c r="K63" i="2"/>
  <c r="H30" i="2"/>
  <c r="H45" i="2"/>
  <c r="H37" i="2"/>
  <c r="H31" i="2"/>
  <c r="H41" i="2"/>
  <c r="G38" i="2"/>
  <c r="H64" i="4"/>
  <c r="B20" i="5" s="1"/>
  <c r="C15" i="3"/>
  <c r="B11" i="5"/>
  <c r="B15" i="5"/>
  <c r="K35" i="4"/>
  <c r="H33" i="2"/>
  <c r="B12" i="3" s="1"/>
  <c r="K50" i="4"/>
  <c r="B19" i="5"/>
  <c r="K55" i="4"/>
  <c r="M63" i="2"/>
  <c r="F58" i="2"/>
  <c r="H58" i="2" s="1"/>
  <c r="B17" i="3" s="1"/>
  <c r="F63" i="2"/>
  <c r="H63" i="2" s="1"/>
  <c r="B18" i="3" s="1"/>
  <c r="M37" i="2"/>
  <c r="K38" i="2"/>
  <c r="M38" i="2" s="1"/>
  <c r="K60" i="4"/>
  <c r="M14" i="2"/>
  <c r="H35" i="2"/>
  <c r="G43" i="2"/>
  <c r="H43" i="2" s="1"/>
  <c r="M49" i="2"/>
  <c r="H29" i="2"/>
  <c r="F48" i="2"/>
  <c r="H48" i="2" s="1"/>
  <c r="B15" i="3" s="1"/>
  <c r="H25" i="2"/>
  <c r="M29" i="2"/>
  <c r="M44" i="2"/>
  <c r="K25" i="4"/>
  <c r="K13" i="2"/>
  <c r="M13" i="2" s="1"/>
  <c r="C8" i="3" s="1"/>
  <c r="M28" i="2"/>
  <c r="H49" i="4"/>
  <c r="K30" i="4" l="1"/>
  <c r="H38" i="2"/>
  <c r="B13" i="3" s="1"/>
  <c r="M58" i="2"/>
  <c r="N29" i="2"/>
  <c r="B12" i="5"/>
  <c r="B9" i="5"/>
  <c r="M18" i="2"/>
  <c r="C9" i="3" s="1"/>
  <c r="M23" i="2"/>
  <c r="N19" i="2" s="1"/>
  <c r="C7" i="3"/>
  <c r="N49" i="2"/>
  <c r="N54" i="2"/>
  <c r="C17" i="3"/>
  <c r="C11" i="3"/>
  <c r="N24" i="2"/>
  <c r="N14" i="2"/>
  <c r="C12" i="3"/>
  <c r="N39" i="2"/>
  <c r="B14" i="3"/>
  <c r="C13" i="3"/>
  <c r="N44" i="2"/>
  <c r="N59" i="2"/>
  <c r="C18" i="3"/>
  <c r="B17" i="5"/>
  <c r="K45" i="4"/>
  <c r="G7" i="2"/>
  <c r="G6" i="2"/>
  <c r="G5" i="2"/>
  <c r="N34" i="2" l="1"/>
  <c r="G8" i="2"/>
  <c r="H8" i="2" s="1"/>
  <c r="H5" i="2"/>
  <c r="C10" i="3"/>
  <c r="C20" i="3" s="1"/>
  <c r="B8" i="3"/>
  <c r="N9" i="2"/>
  <c r="N4" i="2"/>
  <c r="H6" i="2"/>
  <c r="H7" i="2"/>
  <c r="B7" i="3" l="1"/>
  <c r="B20" i="3" s="1"/>
  <c r="P13" i="11"/>
  <c r="P14" i="11"/>
  <c r="P15" i="11"/>
  <c r="P16" i="11"/>
  <c r="P17" i="11"/>
  <c r="P18" i="11"/>
  <c r="P19" i="11"/>
  <c r="K23" i="14" l="1"/>
  <c r="J23" i="14"/>
  <c r="I23" i="14"/>
  <c r="H23" i="14"/>
  <c r="G23" i="14"/>
  <c r="D23" i="14"/>
  <c r="C23" i="14"/>
  <c r="B23" i="14"/>
  <c r="T24" i="12"/>
  <c r="P24" i="12"/>
  <c r="O24" i="12"/>
  <c r="N24" i="12"/>
  <c r="M24" i="12"/>
  <c r="D24" i="12"/>
  <c r="C24" i="12"/>
  <c r="B24" i="12"/>
  <c r="G23" i="12"/>
  <c r="G21" i="12"/>
  <c r="O24" i="11"/>
  <c r="N24" i="11"/>
  <c r="K24" i="11"/>
  <c r="F24" i="11"/>
  <c r="E24" i="11"/>
  <c r="C24" i="11"/>
  <c r="B24" i="11"/>
  <c r="P23" i="11"/>
  <c r="H23" i="11"/>
  <c r="P22" i="11"/>
  <c r="H22" i="11"/>
  <c r="P21" i="11"/>
  <c r="H21" i="11"/>
  <c r="P20" i="11"/>
  <c r="H20" i="11"/>
  <c r="H19" i="11"/>
  <c r="H18" i="11"/>
  <c r="H17" i="11"/>
  <c r="H16" i="11"/>
  <c r="H15" i="11"/>
  <c r="H14" i="11"/>
  <c r="H13" i="11"/>
  <c r="M24" i="11"/>
  <c r="D24" i="11"/>
  <c r="B21" i="9"/>
  <c r="P15" i="8"/>
  <c r="P14" i="8"/>
  <c r="P13" i="8"/>
  <c r="P12" i="8"/>
  <c r="P11" i="8"/>
  <c r="P10" i="8"/>
  <c r="P9" i="8"/>
  <c r="P8" i="8"/>
  <c r="P7" i="8"/>
  <c r="P6" i="8"/>
  <c r="P5" i="8"/>
  <c r="G20" i="12" l="1"/>
  <c r="G22" i="12"/>
  <c r="V19" i="12"/>
  <c r="G19" i="12"/>
  <c r="V20" i="12"/>
  <c r="V21" i="12"/>
  <c r="V22" i="12"/>
  <c r="V23" i="12"/>
  <c r="L24" i="11"/>
  <c r="G24" i="12" l="1"/>
  <c r="G25" i="12" s="1"/>
  <c r="V24" i="12"/>
  <c r="V25" i="12" s="1"/>
  <c r="B21" i="7"/>
  <c r="C22" i="5"/>
  <c r="B22" i="5"/>
</calcChain>
</file>

<file path=xl/comments1.xml><?xml version="1.0" encoding="utf-8"?>
<comments xmlns="http://schemas.openxmlformats.org/spreadsheetml/2006/main">
  <authors>
    <author>Diana Paola Granados</author>
  </authors>
  <commentList>
    <comment ref="C4" authorId="0" shapeId="0">
      <text>
        <r>
          <rPr>
            <b/>
            <sz val="9"/>
            <color indexed="81"/>
            <rFont val="Tahoma"/>
            <charset val="1"/>
          </rPr>
          <t>Diana Paola Granados:</t>
        </r>
        <r>
          <rPr>
            <sz val="9"/>
            <color indexed="81"/>
            <rFont val="Tahoma"/>
            <charset val="1"/>
          </rPr>
          <t xml:space="preserve">
Aun no habia personal contratado para la toma de lecturas</t>
        </r>
      </text>
    </comment>
    <comment ref="F17" authorId="0" shapeId="0">
      <text>
        <r>
          <rPr>
            <b/>
            <sz val="9"/>
            <color indexed="81"/>
            <rFont val="Tahoma"/>
            <charset val="1"/>
          </rPr>
          <t>Diana Paola Granados:</t>
        </r>
        <r>
          <rPr>
            <sz val="9"/>
            <color indexed="81"/>
            <rFont val="Tahoma"/>
            <charset val="1"/>
          </rPr>
          <t xml:space="preserve">
Se realiza promedio</t>
        </r>
      </text>
    </comment>
    <comment ref="K17" authorId="0" shapeId="0">
      <text>
        <r>
          <rPr>
            <b/>
            <sz val="9"/>
            <color indexed="81"/>
            <rFont val="Tahoma"/>
            <charset val="1"/>
          </rPr>
          <t>Diana Paola Granados:</t>
        </r>
        <r>
          <rPr>
            <sz val="9"/>
            <color indexed="81"/>
            <rFont val="Tahoma"/>
            <charset val="1"/>
          </rPr>
          <t xml:space="preserve">
se realiza promedio</t>
        </r>
      </text>
    </comment>
  </commentList>
</comments>
</file>

<file path=xl/sharedStrings.xml><?xml version="1.0" encoding="utf-8"?>
<sst xmlns="http://schemas.openxmlformats.org/spreadsheetml/2006/main" count="537" uniqueCount="173">
  <si>
    <t>AGUA</t>
  </si>
  <si>
    <t>ENERO</t>
  </si>
  <si>
    <t>SEMANA</t>
  </si>
  <si>
    <t>TOTAL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</si>
  <si>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</si>
  <si>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</si>
  <si>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</si>
  <si>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</si>
  <si>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</si>
  <si>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</si>
  <si>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</si>
  <si>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</si>
  <si>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</si>
  <si>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</si>
  <si>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</si>
  <si>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MES</t>
  </si>
  <si>
    <t>MEDIDOR
CAR</t>
  </si>
  <si>
    <t>MEDIDOR
IDRD</t>
  </si>
  <si>
    <t>TOTAL
MINDEPORTE m³</t>
  </si>
  <si>
    <t xml:space="preserve">CONSUMO </t>
  </si>
  <si>
    <t xml:space="preserve">CONSUMO CAR m³ </t>
  </si>
  <si>
    <t>CONSUMO ADMIN m³</t>
  </si>
  <si>
    <t>PROMEDIO</t>
  </si>
  <si>
    <t>META MENSUAL</t>
  </si>
  <si>
    <t>TOTAL
MINDEPORTE KW/h</t>
  </si>
  <si>
    <t xml:space="preserve">CONSUMO CAR KW/h </t>
  </si>
  <si>
    <t>CONSUMO ADMIN KW/h</t>
  </si>
  <si>
    <t>MEDIDOR
VILLA</t>
  </si>
  <si>
    <t>CONSUMO
 VILLA</t>
  </si>
  <si>
    <t>MEDIDOR
PISCINA</t>
  </si>
  <si>
    <t>MEDIDOR
CASINO</t>
  </si>
  <si>
    <t>VILLA DEP
1</t>
  </si>
  <si>
    <t>VILLA DEP
2</t>
  </si>
  <si>
    <t>VILLA DEP
3</t>
  </si>
  <si>
    <t>CONSUMO CAR m³</t>
  </si>
  <si>
    <t>CONSUMO
PISCINA m³</t>
  </si>
  <si>
    <t>CONSUMO
CASINO m³</t>
  </si>
  <si>
    <t>CONSUMO VILLA 1 m³</t>
  </si>
  <si>
    <t>CONSUMO VILLA 2 m³</t>
  </si>
  <si>
    <t>CONSUMO VILLA 3 m³</t>
  </si>
  <si>
    <t>ACPM</t>
  </si>
  <si>
    <t>GASOLINA</t>
  </si>
  <si>
    <t>CONSUMO
OBI776</t>
  </si>
  <si>
    <t>REND Km</t>
  </si>
  <si>
    <t>CONSUMO
OCK338</t>
  </si>
  <si>
    <t>CONSUMO
OCK339</t>
  </si>
  <si>
    <t>CONSUMO
OBI778</t>
  </si>
  <si>
    <t xml:space="preserve">
CONSUMO
OBI779</t>
  </si>
  <si>
    <t>CONSUMO
OJX802</t>
  </si>
  <si>
    <t>CONSUMO
OJX803</t>
  </si>
  <si>
    <t>MEDIDOR
ADMIN</t>
  </si>
  <si>
    <t>MEDIDOR
COC</t>
  </si>
  <si>
    <t>CONSUMO
CAR m³</t>
  </si>
  <si>
    <t>CONSUMO
 IDRD m³</t>
  </si>
  <si>
    <t>CONSUMO
ADMIN m³</t>
  </si>
  <si>
    <t>CONSUMO
COC m³</t>
  </si>
  <si>
    <t>TOTAL CAR
MINDEPORTE m³</t>
  </si>
  <si>
    <t>TOTAL ADMIN MINDEPORTE m³</t>
  </si>
  <si>
    <t>CONSUMO
CAR KW/h</t>
  </si>
  <si>
    <t>CONSUMO
ADM KW/h</t>
  </si>
  <si>
    <t>MEDIDOR
ADM KW/h</t>
  </si>
  <si>
    <t>TOTAL CAR
MINDEPORTE KW/h</t>
  </si>
  <si>
    <t>CONSUMO ACPM</t>
  </si>
  <si>
    <t>CONSUMO GASOLINA</t>
  </si>
  <si>
    <t>COMPONENTE</t>
  </si>
  <si>
    <t>Mes</t>
  </si>
  <si>
    <t>TIPO DE RESIDUO (EN Kg)</t>
  </si>
  <si>
    <t>Papel</t>
  </si>
  <si>
    <t>Cartón</t>
  </si>
  <si>
    <t>Plastico</t>
  </si>
  <si>
    <t>Chatarra</t>
  </si>
  <si>
    <t>Vidrio</t>
  </si>
  <si>
    <t>Total mes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</si>
  <si>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</si>
  <si>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</si>
  <si>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</si>
  <si>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</si>
  <si>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</si>
  <si>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</si>
  <si>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</si>
  <si>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</si>
  <si>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</si>
  <si>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</si>
  <si>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</si>
  <si>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</si>
  <si>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Total</t>
  </si>
  <si>
    <t>Toner (Y12)</t>
  </si>
  <si>
    <t>Luminarias (Y29)</t>
  </si>
  <si>
    <t>UPS</t>
  </si>
  <si>
    <t>Media movil</t>
  </si>
  <si>
    <t>Biosanitarios</t>
  </si>
  <si>
    <t>Anatomopatologicos</t>
  </si>
  <si>
    <t>Cortopunzantes</t>
  </si>
  <si>
    <t>Residuos Quimicos</t>
  </si>
  <si>
    <t>Medicamentos vencidos</t>
  </si>
  <si>
    <t>TIPO DE GENERADOR</t>
  </si>
  <si>
    <t>FECHA</t>
  </si>
  <si>
    <t>CONSUMO
GCR435</t>
  </si>
  <si>
    <t xml:space="preserve">MAYO </t>
  </si>
  <si>
    <t>CAR</t>
  </si>
  <si>
    <t>ADMINISTRATIVA</t>
  </si>
  <si>
    <t>Ecobot</t>
  </si>
  <si>
    <t>SEDE ADMINISTRATIVA</t>
  </si>
  <si>
    <t>CENTRO DE ALTO RENDIMIENTO</t>
  </si>
  <si>
    <t>Aceite usado</t>
  </si>
  <si>
    <t>Orgánicos</t>
  </si>
  <si>
    <t>RAEE´S</t>
  </si>
  <si>
    <t>AVU</t>
  </si>
  <si>
    <t>RCD´S</t>
  </si>
  <si>
    <t>CONSUMO ENERGÍA 2020</t>
  </si>
  <si>
    <t>Km inicial</t>
  </si>
  <si>
    <t>Km Final</t>
  </si>
  <si>
    <t>KM total</t>
  </si>
  <si>
    <t>CONSUMO GASOLINA Y ACPM</t>
  </si>
  <si>
    <t>CONSUMO TOTAL</t>
  </si>
  <si>
    <t>INDICADOR</t>
  </si>
  <si>
    <t>RESULTADO</t>
  </si>
  <si>
    <t>RESIDUOS</t>
  </si>
  <si>
    <t>Capacitación</t>
  </si>
  <si>
    <t>Personal capacitado/Personal que labora en las sedes *100</t>
  </si>
  <si>
    <t>De Destinación</t>
  </si>
  <si>
    <t xml:space="preserve">Destinación para Rellenos Sanitarios </t>
  </si>
  <si>
    <t>Destinación para Desactivación de Alta Eficiencia</t>
  </si>
  <si>
    <t>Vol. actual – Vol. Consumido promedio continuo/Vol. Original *100</t>
  </si>
  <si>
    <t>Reducción de pérdidas (fugas, goteos, daños en tubería)</t>
  </si>
  <si>
    <t>Reparaciones realizadas/Daños encontrados *100</t>
  </si>
  <si>
    <t>ENERGÍA</t>
  </si>
  <si>
    <t>Reducción de la Energía consumida por usuarios</t>
  </si>
  <si>
    <t>Kw Actual –  Kw Consumido promedio continuo/Kw. Actual *100</t>
  </si>
  <si>
    <t xml:space="preserve">Reducción de Pérdidas </t>
  </si>
  <si>
    <t>Reparaciones realizadas/Condiciones encontradas*100</t>
  </si>
  <si>
    <t xml:space="preserve">Mayo </t>
  </si>
  <si>
    <t>Personal capacitado/Personal objetivo *100</t>
  </si>
  <si>
    <t>Cantidad de residuos reiclables en Kg/mes</t>
  </si>
  <si>
    <t>Número de botellas PET depositadas en el Ecobot</t>
  </si>
  <si>
    <t xml:space="preserve">Cantidad de residuos peligrosos dispuestos en Kg. </t>
  </si>
  <si>
    <t xml:space="preserve"> consumo de agua</t>
  </si>
  <si>
    <t>Número de resmas</t>
  </si>
  <si>
    <t xml:space="preserve">Consumo de Insumos </t>
  </si>
  <si>
    <t>Número de toner</t>
  </si>
  <si>
    <t>PROCESO</t>
  </si>
  <si>
    <t>GESTIÓN ORGANIZACIONAL</t>
  </si>
  <si>
    <t>FORMATO:</t>
  </si>
  <si>
    <t xml:space="preserve">    VERSIÓN: 01</t>
  </si>
  <si>
    <t xml:space="preserve">   MATRIZ CONTROL AMBIENTAL</t>
  </si>
  <si>
    <t xml:space="preserve"> Pagina 2 de 11</t>
  </si>
  <si>
    <t>CÓDIGO:
 GO-FR-033</t>
  </si>
  <si>
    <t>CANTIDAD PAPEL</t>
  </si>
  <si>
    <t>CANTIDAD TONERS</t>
  </si>
  <si>
    <t>CANTIDAD BICIUSUARIOS</t>
  </si>
  <si>
    <t xml:space="preserve"> Pagina 1 de 11</t>
  </si>
  <si>
    <t xml:space="preserve"> Pagina 3 de 11</t>
  </si>
  <si>
    <t xml:space="preserve"> Pagina 4 de 11</t>
  </si>
  <si>
    <t xml:space="preserve"> Pagina 5 de 11</t>
  </si>
  <si>
    <t xml:space="preserve"> Pagina 6 de 11</t>
  </si>
  <si>
    <t xml:space="preserve"> Pagina 7 de 11</t>
  </si>
  <si>
    <t xml:space="preserve"> Pagina 8 de 11</t>
  </si>
  <si>
    <t xml:space="preserve"> Pagina 9 de 11</t>
  </si>
  <si>
    <t xml:space="preserve"> Pagina 10 de 11</t>
  </si>
  <si>
    <t xml:space="preserve"> Pagina 11 de 11</t>
  </si>
  <si>
    <t>Número de personas sensibilizadas</t>
  </si>
  <si>
    <t>Sensibilización</t>
  </si>
  <si>
    <t>Uso de bicicleta como medio de transporte</t>
  </si>
  <si>
    <t>Número de funcionarios que usan la bicicleta como medio de transporte</t>
  </si>
  <si>
    <t>MOVILIDAD SOSTENIBLE</t>
  </si>
  <si>
    <t>14//02/2020</t>
  </si>
  <si>
    <t>No se detectaron</t>
  </si>
  <si>
    <t>Envases contaminados</t>
  </si>
  <si>
    <t>Aerosoles</t>
  </si>
  <si>
    <t>Baterias</t>
  </si>
  <si>
    <t>Balastos</t>
  </si>
  <si>
    <t>0.0275</t>
  </si>
  <si>
    <t>0.83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</si>
</sst>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\ * #,##0.00_-;\-&quot;$&quot;\ * #,##0.00_-;_-&quot;$&quot;\ * &quot;-&quot;??_-;_-@_-"/>
    <numFmt numFmtId="164" formatCode="_ &quot;$&quot;\ * #,##0.00_ ;_ &quot;$&quot;\ * \-#,##0.00_ ;_ &quot;$&quot;\ * &quot;-&quot;??_ ;_ @_ "/>
    <numFmt numFmtId="165" formatCode="0.0"/>
    <numFmt numFmtId="166" formatCode="0.000"/>
    <numFmt numFmtId="167" formatCode="0.0000"/>
  </numFmts>
  <fonts count="2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0" tint="-0.499984740745262"/>
      <name val="Calibri"/>
      <family val="2"/>
      <scheme val="minor"/>
    </font>
    <font>
      <b/>
      <sz val="11"/>
      <color theme="0" tint="-0.499984740745262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Arial"/>
      <family val="2"/>
    </font>
    <font>
      <sz val="11"/>
      <name val="Calibri"/>
      <family val="2"/>
      <scheme val="minor"/>
    </font>
    <font>
      <b/>
      <sz val="14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name val="Calibri"/>
      <family val="2"/>
    </font>
    <font>
      <b/>
      <sz val="10"/>
      <color theme="1"/>
      <name val="Arial"/>
      <family val="2"/>
    </font>
    <font>
      <i/>
      <sz val="10"/>
      <color theme="1"/>
      <name val="Arial"/>
      <family val="2"/>
    </font>
    <font>
      <b/>
      <sz val="10"/>
      <color rgb="FF000000"/>
      <name val="Arial"/>
      <family val="2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3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CC66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CC660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40CEF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6"/>
        <bgColor indexed="64"/>
      </patternFill>
    </fill>
  </fills>
  <borders count="7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6">
    <xf numFmtId="0" fontId="0" fillId="0" borderId="0"/>
    <xf numFmtId="164" fontId="5" fillId="0" borderId="0" applyFont="0" applyFill="0" applyBorder="0" applyAlignment="0" applyProtection="0"/>
    <xf numFmtId="9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0" fontId="5" fillId="0" borderId="0"/>
    <xf numFmtId="0" fontId="5" fillId="0" borderId="0"/>
  </cellStyleXfs>
  <cellXfs count="576">
    <xf numFmtId="0" fontId="0" fillId="0" borderId="0" xfId="0"/>
    <xf numFmtId="0" fontId="0" fillId="2" borderId="0" xfId="0" applyFill="1"/>
    <xf numFmtId="0" fontId="0" fillId="2" borderId="5" xfId="0" applyFill="1" applyBorder="1"/>
    <xf numFmtId="0" fontId="0" fillId="2" borderId="6" xfId="0" applyFill="1" applyBorder="1"/>
    <xf numFmtId="0" fontId="0" fillId="2" borderId="7" xfId="0" applyFill="1" applyBorder="1"/>
    <xf numFmtId="0" fontId="0" fillId="2" borderId="8" xfId="0" applyFill="1" applyBorder="1"/>
    <xf numFmtId="0" fontId="0" fillId="2" borderId="0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0" borderId="4" xfId="0" applyBorder="1"/>
    <xf numFmtId="0" fontId="0" fillId="0" borderId="1" xfId="0" applyBorder="1"/>
    <xf numFmtId="0" fontId="0" fillId="0" borderId="14" xfId="0" applyBorder="1"/>
    <xf numFmtId="0" fontId="0" fillId="0" borderId="13" xfId="0" applyBorder="1"/>
    <xf numFmtId="0" fontId="0" fillId="0" borderId="15" xfId="0" applyBorder="1"/>
    <xf numFmtId="0" fontId="0" fillId="0" borderId="4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 wrapText="1"/>
    </xf>
    <xf numFmtId="0" fontId="0" fillId="0" borderId="4" xfId="0" applyBorder="1" applyAlignment="1">
      <alignment horizontal="center" vertical="center" wrapText="1"/>
    </xf>
    <xf numFmtId="0" fontId="0" fillId="0" borderId="8" xfId="0" applyBorder="1"/>
    <xf numFmtId="0" fontId="0" fillId="0" borderId="0" xfId="0" applyBorder="1"/>
    <xf numFmtId="0" fontId="0" fillId="0" borderId="9" xfId="0" applyBorder="1"/>
    <xf numFmtId="0" fontId="0" fillId="0" borderId="10" xfId="0" applyBorder="1"/>
    <xf numFmtId="0" fontId="0" fillId="0" borderId="16" xfId="0" applyBorder="1"/>
    <xf numFmtId="0" fontId="0" fillId="0" borderId="16" xfId="0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3" borderId="0" xfId="0" applyFill="1"/>
    <xf numFmtId="0" fontId="4" fillId="3" borderId="0" xfId="0" applyFont="1" applyFill="1" applyAlignment="1">
      <alignment horizontal="center" vertical="center"/>
    </xf>
    <xf numFmtId="0" fontId="3" fillId="2" borderId="0" xfId="0" applyFont="1" applyFill="1" applyBorder="1" applyAlignment="1">
      <alignment horizontal="right" vertical="center"/>
    </xf>
    <xf numFmtId="0" fontId="1" fillId="2" borderId="0" xfId="0" applyFont="1" applyFill="1" applyBorder="1" applyAlignment="1">
      <alignment horizontal="left" vertical="center" wrapText="1"/>
    </xf>
    <xf numFmtId="0" fontId="1" fillId="2" borderId="0" xfId="0" applyFont="1" applyFill="1" applyBorder="1" applyAlignment="1">
      <alignment horizontal="left" wrapText="1"/>
    </xf>
    <xf numFmtId="0" fontId="0" fillId="2" borderId="0" xfId="0" applyFill="1" applyBorder="1" applyAlignment="1">
      <alignment horizontal="left"/>
    </xf>
    <xf numFmtId="0" fontId="0" fillId="0" borderId="17" xfId="0" applyBorder="1"/>
    <xf numFmtId="0" fontId="0" fillId="0" borderId="1" xfId="0" applyBorder="1" applyAlignment="1">
      <alignment horizontal="center"/>
    </xf>
    <xf numFmtId="0" fontId="0" fillId="2" borderId="4" xfId="0" applyFill="1" applyBorder="1"/>
    <xf numFmtId="0" fontId="0" fillId="0" borderId="2" xfId="0" applyBorder="1"/>
    <xf numFmtId="0" fontId="0" fillId="0" borderId="3" xfId="0" applyBorder="1"/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9" fontId="0" fillId="0" borderId="0" xfId="2" applyNumberFormat="1" applyFont="1"/>
    <xf numFmtId="0" fontId="1" fillId="9" borderId="11" xfId="0" applyFont="1" applyFill="1" applyBorder="1" applyAlignment="1">
      <alignment horizontal="center"/>
    </xf>
    <xf numFmtId="0" fontId="1" fillId="10" borderId="14" xfId="0" applyFont="1" applyFill="1" applyBorder="1" applyAlignment="1">
      <alignment horizontal="center"/>
    </xf>
    <xf numFmtId="0" fontId="1" fillId="11" borderId="14" xfId="0" applyFont="1" applyFill="1" applyBorder="1" applyAlignment="1">
      <alignment horizontal="center"/>
    </xf>
    <xf numFmtId="0" fontId="1" fillId="7" borderId="14" xfId="0" applyFont="1" applyFill="1" applyBorder="1" applyAlignment="1">
      <alignment horizontal="center"/>
    </xf>
    <xf numFmtId="0" fontId="1" fillId="4" borderId="14" xfId="0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/>
    </xf>
    <xf numFmtId="0" fontId="1" fillId="0" borderId="29" xfId="0" applyFont="1" applyBorder="1"/>
    <xf numFmtId="0" fontId="0" fillId="0" borderId="30" xfId="0" applyBorder="1"/>
    <xf numFmtId="0" fontId="0" fillId="0" borderId="29" xfId="0" applyBorder="1"/>
    <xf numFmtId="0" fontId="0" fillId="0" borderId="27" xfId="0" applyBorder="1"/>
    <xf numFmtId="0" fontId="1" fillId="0" borderId="32" xfId="0" applyFont="1" applyBorder="1"/>
    <xf numFmtId="0" fontId="0" fillId="0" borderId="19" xfId="0" applyBorder="1"/>
    <xf numFmtId="0" fontId="0" fillId="0" borderId="32" xfId="0" applyBorder="1"/>
    <xf numFmtId="0" fontId="0" fillId="0" borderId="24" xfId="0" applyBorder="1"/>
    <xf numFmtId="0" fontId="1" fillId="0" borderId="33" xfId="0" applyFont="1" applyBorder="1"/>
    <xf numFmtId="0" fontId="0" fillId="0" borderId="20" xfId="0" applyBorder="1"/>
    <xf numFmtId="0" fontId="0" fillId="0" borderId="33" xfId="0" applyBorder="1"/>
    <xf numFmtId="0" fontId="0" fillId="0" borderId="28" xfId="0" applyBorder="1"/>
    <xf numFmtId="0" fontId="1" fillId="0" borderId="4" xfId="0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1" fillId="0" borderId="27" xfId="0" applyFont="1" applyFill="1" applyBorder="1" applyAlignment="1">
      <alignment vertical="center"/>
    </xf>
    <xf numFmtId="0" fontId="1" fillId="13" borderId="4" xfId="0" applyFont="1" applyFill="1" applyBorder="1" applyAlignment="1">
      <alignment horizontal="center" vertical="center"/>
    </xf>
    <xf numFmtId="0" fontId="1" fillId="14" borderId="4" xfId="0" applyFont="1" applyFill="1" applyBorder="1" applyAlignment="1">
      <alignment horizontal="center" vertical="center" wrapText="1"/>
    </xf>
    <xf numFmtId="0" fontId="1" fillId="15" borderId="4" xfId="0" applyFont="1" applyFill="1" applyBorder="1" applyAlignment="1">
      <alignment horizontal="center" vertical="center"/>
    </xf>
    <xf numFmtId="0" fontId="1" fillId="7" borderId="4" xfId="0" applyFont="1" applyFill="1" applyBorder="1" applyAlignment="1">
      <alignment horizontal="center" vertical="center"/>
    </xf>
    <xf numFmtId="0" fontId="1" fillId="16" borderId="4" xfId="0" applyFont="1" applyFill="1" applyBorder="1" applyAlignment="1">
      <alignment horizontal="center" vertical="center"/>
    </xf>
    <xf numFmtId="0" fontId="1" fillId="17" borderId="4" xfId="0" applyFont="1" applyFill="1" applyBorder="1" applyAlignment="1">
      <alignment horizontal="center" vertical="center" wrapText="1"/>
    </xf>
    <xf numFmtId="0" fontId="1" fillId="9" borderId="4" xfId="0" applyFont="1" applyFill="1" applyBorder="1" applyAlignment="1">
      <alignment horizontal="center" vertical="center" wrapText="1"/>
    </xf>
    <xf numFmtId="0" fontId="1" fillId="18" borderId="4" xfId="0" applyFont="1" applyFill="1" applyBorder="1" applyAlignment="1">
      <alignment horizontal="center" vertical="center" wrapText="1"/>
    </xf>
    <xf numFmtId="0" fontId="1" fillId="19" borderId="4" xfId="0" applyFont="1" applyFill="1" applyBorder="1" applyAlignment="1">
      <alignment horizontal="center" vertical="center" wrapText="1"/>
    </xf>
    <xf numFmtId="0" fontId="1" fillId="12" borderId="34" xfId="0" applyFont="1" applyFill="1" applyBorder="1" applyAlignment="1">
      <alignment horizontal="center" vertical="center"/>
    </xf>
    <xf numFmtId="0" fontId="1" fillId="0" borderId="29" xfId="0" applyFont="1" applyBorder="1" applyAlignment="1">
      <alignment horizontal="left"/>
    </xf>
    <xf numFmtId="0" fontId="1" fillId="0" borderId="32" xfId="0" applyFont="1" applyBorder="1" applyAlignment="1">
      <alignment horizontal="left"/>
    </xf>
    <xf numFmtId="2" fontId="0" fillId="0" borderId="32" xfId="0" applyNumberFormat="1" applyBorder="1"/>
    <xf numFmtId="0" fontId="0" fillId="0" borderId="32" xfId="0" applyBorder="1" applyAlignment="1">
      <alignment horizontal="right" vertical="center"/>
    </xf>
    <xf numFmtId="0" fontId="0" fillId="2" borderId="32" xfId="0" applyFill="1" applyBorder="1"/>
    <xf numFmtId="0" fontId="1" fillId="0" borderId="33" xfId="0" applyFont="1" applyBorder="1" applyAlignment="1">
      <alignment horizontal="left"/>
    </xf>
    <xf numFmtId="0" fontId="1" fillId="20" borderId="4" xfId="0" applyFont="1" applyFill="1" applyBorder="1" applyAlignment="1">
      <alignment horizontal="center"/>
    </xf>
    <xf numFmtId="0" fontId="1" fillId="20" borderId="4" xfId="0" applyFont="1" applyFill="1" applyBorder="1"/>
    <xf numFmtId="165" fontId="1" fillId="20" borderId="4" xfId="0" applyNumberFormat="1" applyFont="1" applyFill="1" applyBorder="1"/>
    <xf numFmtId="0" fontId="1" fillId="20" borderId="1" xfId="0" applyFont="1" applyFill="1" applyBorder="1"/>
    <xf numFmtId="0" fontId="1" fillId="0" borderId="14" xfId="0" applyFont="1" applyBorder="1" applyAlignment="1">
      <alignment horizontal="center" vertical="center" wrapText="1"/>
    </xf>
    <xf numFmtId="0" fontId="0" fillId="0" borderId="13" xfId="0" applyFill="1" applyBorder="1"/>
    <xf numFmtId="0" fontId="0" fillId="0" borderId="13" xfId="0" applyBorder="1" applyAlignment="1">
      <alignment horizontal="center"/>
    </xf>
    <xf numFmtId="0" fontId="0" fillId="0" borderId="4" xfId="0" applyBorder="1" applyAlignment="1">
      <alignment horizontal="center" vertical="center"/>
    </xf>
    <xf numFmtId="14" fontId="0" fillId="0" borderId="13" xfId="0" applyNumberFormat="1" applyBorder="1" applyAlignment="1">
      <alignment horizontal="center"/>
    </xf>
    <xf numFmtId="0" fontId="0" fillId="0" borderId="13" xfId="0" applyFont="1" applyBorder="1" applyAlignment="1">
      <alignment horizontal="center"/>
    </xf>
    <xf numFmtId="0" fontId="0" fillId="5" borderId="37" xfId="0" applyFill="1" applyBorder="1" applyAlignment="1">
      <alignment horizontal="center"/>
    </xf>
    <xf numFmtId="0" fontId="0" fillId="5" borderId="13" xfId="0" applyFill="1" applyBorder="1" applyAlignment="1">
      <alignment horizontal="center"/>
    </xf>
    <xf numFmtId="2" fontId="0" fillId="5" borderId="13" xfId="0" applyNumberFormat="1" applyFill="1" applyBorder="1"/>
    <xf numFmtId="0" fontId="0" fillId="5" borderId="13" xfId="0" applyFill="1" applyBorder="1"/>
    <xf numFmtId="2" fontId="0" fillId="5" borderId="38" xfId="0" applyNumberFormat="1" applyFill="1" applyBorder="1"/>
    <xf numFmtId="0" fontId="0" fillId="6" borderId="37" xfId="0" applyFill="1" applyBorder="1"/>
    <xf numFmtId="0" fontId="0" fillId="6" borderId="13" xfId="0" applyFill="1" applyBorder="1"/>
    <xf numFmtId="166" fontId="0" fillId="6" borderId="13" xfId="0" applyNumberFormat="1" applyFill="1" applyBorder="1"/>
    <xf numFmtId="0" fontId="0" fillId="0" borderId="35" xfId="0" applyBorder="1" applyAlignment="1">
      <alignment horizontal="center" vertical="center"/>
    </xf>
    <xf numFmtId="0" fontId="0" fillId="5" borderId="40" xfId="0" applyFill="1" applyBorder="1" applyAlignment="1">
      <alignment vertical="center"/>
    </xf>
    <xf numFmtId="0" fontId="0" fillId="5" borderId="41" xfId="0" applyFill="1" applyBorder="1" applyAlignment="1">
      <alignment vertical="center"/>
    </xf>
    <xf numFmtId="0" fontId="0" fillId="6" borderId="40" xfId="0" applyFill="1" applyBorder="1" applyAlignment="1">
      <alignment vertical="center"/>
    </xf>
    <xf numFmtId="0" fontId="0" fillId="6" borderId="40" xfId="0" applyFill="1" applyBorder="1"/>
    <xf numFmtId="0" fontId="0" fillId="5" borderId="38" xfId="0" applyFill="1" applyBorder="1"/>
    <xf numFmtId="0" fontId="0" fillId="5" borderId="42" xfId="0" applyFill="1" applyBorder="1" applyAlignment="1">
      <alignment horizontal="center"/>
    </xf>
    <xf numFmtId="0" fontId="0" fillId="5" borderId="43" xfId="0" applyFill="1" applyBorder="1" applyAlignment="1">
      <alignment horizontal="center"/>
    </xf>
    <xf numFmtId="0" fontId="0" fillId="5" borderId="43" xfId="0" applyFill="1" applyBorder="1"/>
    <xf numFmtId="0" fontId="0" fillId="5" borderId="44" xfId="0" applyFill="1" applyBorder="1"/>
    <xf numFmtId="0" fontId="0" fillId="6" borderId="42" xfId="0" applyFill="1" applyBorder="1"/>
    <xf numFmtId="0" fontId="0" fillId="6" borderId="43" xfId="0" applyFill="1" applyBorder="1"/>
    <xf numFmtId="0" fontId="1" fillId="4" borderId="16" xfId="0" applyFont="1" applyFill="1" applyBorder="1" applyAlignment="1">
      <alignment vertical="center"/>
    </xf>
    <xf numFmtId="0" fontId="1" fillId="4" borderId="14" xfId="0" applyFont="1" applyFill="1" applyBorder="1" applyAlignment="1">
      <alignment vertical="center"/>
    </xf>
    <xf numFmtId="0" fontId="1" fillId="4" borderId="4" xfId="0" applyFont="1" applyFill="1" applyBorder="1" applyAlignment="1">
      <alignment horizontal="center"/>
    </xf>
    <xf numFmtId="0" fontId="0" fillId="0" borderId="50" xfId="0" applyBorder="1"/>
    <xf numFmtId="0" fontId="10" fillId="2" borderId="0" xfId="0" applyFont="1" applyFill="1" applyBorder="1" applyAlignment="1">
      <alignment horizontal="center"/>
    </xf>
    <xf numFmtId="0" fontId="1" fillId="12" borderId="4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vertical="center"/>
    </xf>
    <xf numFmtId="0" fontId="1" fillId="23" borderId="16" xfId="0" applyFont="1" applyFill="1" applyBorder="1" applyAlignment="1">
      <alignment horizontal="center" vertical="center"/>
    </xf>
    <xf numFmtId="0" fontId="1" fillId="13" borderId="7" xfId="0" applyFont="1" applyFill="1" applyBorder="1" applyAlignment="1">
      <alignment horizontal="center" vertical="center"/>
    </xf>
    <xf numFmtId="0" fontId="1" fillId="14" borderId="16" xfId="0" applyFont="1" applyFill="1" applyBorder="1" applyAlignment="1">
      <alignment horizontal="center" vertical="center" wrapText="1"/>
    </xf>
    <xf numFmtId="0" fontId="1" fillId="0" borderId="29" xfId="0" applyFont="1" applyFill="1" applyBorder="1" applyAlignment="1">
      <alignment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/>
    </xf>
    <xf numFmtId="0" fontId="1" fillId="2" borderId="27" xfId="0" applyFont="1" applyFill="1" applyBorder="1" applyAlignment="1">
      <alignment horizontal="center" vertical="center"/>
    </xf>
    <xf numFmtId="0" fontId="1" fillId="2" borderId="27" xfId="0" applyFont="1" applyFill="1" applyBorder="1" applyAlignment="1">
      <alignment horizontal="center" vertical="center" wrapText="1"/>
    </xf>
    <xf numFmtId="0" fontId="0" fillId="2" borderId="31" xfId="0" applyFill="1" applyBorder="1"/>
    <xf numFmtId="0" fontId="0" fillId="0" borderId="51" xfId="0" applyBorder="1"/>
    <xf numFmtId="2" fontId="0" fillId="0" borderId="28" xfId="0" applyNumberFormat="1" applyBorder="1"/>
    <xf numFmtId="0" fontId="0" fillId="0" borderId="48" xfId="0" applyBorder="1"/>
    <xf numFmtId="0" fontId="1" fillId="20" borderId="1" xfId="0" applyFont="1" applyFill="1" applyBorder="1" applyAlignment="1">
      <alignment horizontal="center"/>
    </xf>
    <xf numFmtId="165" fontId="1" fillId="20" borderId="3" xfId="0" applyNumberFormat="1" applyFont="1" applyFill="1" applyBorder="1"/>
    <xf numFmtId="0" fontId="1" fillId="20" borderId="3" xfId="0" applyFont="1" applyFill="1" applyBorder="1"/>
    <xf numFmtId="0" fontId="1" fillId="20" borderId="2" xfId="0" applyFont="1" applyFill="1" applyBorder="1"/>
    <xf numFmtId="0" fontId="1" fillId="6" borderId="4" xfId="0" applyFont="1" applyFill="1" applyBorder="1" applyAlignment="1">
      <alignment horizontal="center" vertical="center"/>
    </xf>
    <xf numFmtId="0" fontId="1" fillId="14" borderId="2" xfId="0" applyFont="1" applyFill="1" applyBorder="1" applyAlignment="1">
      <alignment horizontal="center" vertical="center" wrapText="1"/>
    </xf>
    <xf numFmtId="0" fontId="1" fillId="21" borderId="4" xfId="0" applyFont="1" applyFill="1" applyBorder="1" applyAlignment="1">
      <alignment horizontal="center" vertical="center"/>
    </xf>
    <xf numFmtId="0" fontId="1" fillId="24" borderId="3" xfId="0" applyFont="1" applyFill="1" applyBorder="1" applyAlignment="1">
      <alignment horizontal="center" vertical="center"/>
    </xf>
    <xf numFmtId="0" fontId="1" fillId="7" borderId="3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left"/>
    </xf>
    <xf numFmtId="0" fontId="1" fillId="10" borderId="4" xfId="0" applyFont="1" applyFill="1" applyBorder="1" applyAlignment="1">
      <alignment horizontal="center"/>
    </xf>
    <xf numFmtId="0" fontId="1" fillId="11" borderId="4" xfId="0" applyFont="1" applyFill="1" applyBorder="1" applyAlignment="1">
      <alignment horizontal="center"/>
    </xf>
    <xf numFmtId="0" fontId="1" fillId="4" borderId="12" xfId="0" applyFont="1" applyFill="1" applyBorder="1" applyAlignment="1">
      <alignment horizontal="center"/>
    </xf>
    <xf numFmtId="0" fontId="1" fillId="7" borderId="4" xfId="0" applyFont="1" applyFill="1" applyBorder="1" applyAlignment="1">
      <alignment horizontal="center"/>
    </xf>
    <xf numFmtId="2" fontId="0" fillId="5" borderId="13" xfId="0" applyNumberFormat="1" applyFill="1" applyBorder="1" applyAlignment="1">
      <alignment horizontal="center"/>
    </xf>
    <xf numFmtId="0" fontId="0" fillId="2" borderId="9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right" vertical="center"/>
    </xf>
    <xf numFmtId="0" fontId="1" fillId="0" borderId="16" xfId="0" applyFont="1" applyFill="1" applyBorder="1" applyAlignment="1">
      <alignment vertical="center"/>
    </xf>
    <xf numFmtId="0" fontId="0" fillId="0" borderId="54" xfId="0" applyBorder="1"/>
    <xf numFmtId="0" fontId="1" fillId="0" borderId="28" xfId="0" applyFont="1" applyBorder="1" applyAlignment="1">
      <alignment horizontal="left"/>
    </xf>
    <xf numFmtId="0" fontId="0" fillId="2" borderId="24" xfId="0" applyFill="1" applyBorder="1"/>
    <xf numFmtId="0" fontId="0" fillId="2" borderId="23" xfId="0" applyFill="1" applyBorder="1"/>
    <xf numFmtId="2" fontId="0" fillId="0" borderId="29" xfId="0" applyNumberFormat="1" applyBorder="1"/>
    <xf numFmtId="2" fontId="0" fillId="0" borderId="14" xfId="0" applyNumberFormat="1" applyBorder="1"/>
    <xf numFmtId="0" fontId="0" fillId="2" borderId="4" xfId="0" applyFill="1" applyBorder="1" applyAlignment="1">
      <alignment horizontal="center" vertical="center"/>
    </xf>
    <xf numFmtId="0" fontId="0" fillId="0" borderId="19" xfId="0" applyBorder="1" applyAlignment="1">
      <alignment horizontal="center"/>
    </xf>
    <xf numFmtId="0" fontId="0" fillId="0" borderId="30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3" xfId="0" applyBorder="1" applyAlignment="1">
      <alignment horizontal="center" vertical="center"/>
    </xf>
    <xf numFmtId="0" fontId="0" fillId="0" borderId="55" xfId="0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3" xfId="0" applyFill="1" applyBorder="1"/>
    <xf numFmtId="0" fontId="0" fillId="0" borderId="13" xfId="0" applyFont="1" applyFill="1" applyBorder="1"/>
    <xf numFmtId="0" fontId="0" fillId="0" borderId="13" xfId="0" applyFill="1" applyBorder="1" applyAlignment="1">
      <alignment horizontal="center"/>
    </xf>
    <xf numFmtId="0" fontId="0" fillId="2" borderId="17" xfId="0" applyFill="1" applyBorder="1"/>
    <xf numFmtId="0" fontId="0" fillId="0" borderId="55" xfId="0" applyFill="1" applyBorder="1" applyAlignment="1">
      <alignment horizontal="center"/>
    </xf>
    <xf numFmtId="14" fontId="0" fillId="0" borderId="36" xfId="0" applyNumberFormat="1" applyBorder="1" applyAlignment="1">
      <alignment horizontal="center"/>
    </xf>
    <xf numFmtId="0" fontId="0" fillId="0" borderId="36" xfId="0" applyFont="1" applyBorder="1" applyAlignment="1">
      <alignment horizontal="center"/>
    </xf>
    <xf numFmtId="0" fontId="0" fillId="0" borderId="36" xfId="0" applyFont="1" applyBorder="1"/>
    <xf numFmtId="14" fontId="0" fillId="0" borderId="17" xfId="0" applyNumberFormat="1" applyBorder="1" applyAlignment="1">
      <alignment horizontal="center"/>
    </xf>
    <xf numFmtId="0" fontId="0" fillId="0" borderId="17" xfId="0" applyFont="1" applyBorder="1" applyAlignment="1">
      <alignment horizontal="center"/>
    </xf>
    <xf numFmtId="0" fontId="0" fillId="0" borderId="17" xfId="0" applyFont="1" applyFill="1" applyBorder="1"/>
    <xf numFmtId="0" fontId="0" fillId="0" borderId="56" xfId="0" applyBorder="1" applyAlignment="1">
      <alignment horizontal="center"/>
    </xf>
    <xf numFmtId="0" fontId="0" fillId="0" borderId="57" xfId="0" applyBorder="1" applyAlignment="1">
      <alignment horizontal="center"/>
    </xf>
    <xf numFmtId="0" fontId="0" fillId="0" borderId="57" xfId="0" applyFont="1" applyBorder="1" applyAlignment="1">
      <alignment horizontal="center"/>
    </xf>
    <xf numFmtId="0" fontId="0" fillId="0" borderId="57" xfId="0" applyBorder="1"/>
    <xf numFmtId="0" fontId="0" fillId="0" borderId="57" xfId="0" applyFont="1" applyBorder="1"/>
    <xf numFmtId="0" fontId="0" fillId="0" borderId="49" xfId="0" applyBorder="1" applyAlignment="1">
      <alignment horizontal="center"/>
    </xf>
    <xf numFmtId="0" fontId="0" fillId="0" borderId="36" xfId="0" applyFont="1" applyFill="1" applyBorder="1"/>
    <xf numFmtId="0" fontId="0" fillId="0" borderId="2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2" borderId="57" xfId="0" applyFill="1" applyBorder="1" applyAlignment="1">
      <alignment horizontal="center"/>
    </xf>
    <xf numFmtId="0" fontId="0" fillId="0" borderId="36" xfId="0" applyBorder="1" applyAlignment="1">
      <alignment horizontal="center"/>
    </xf>
    <xf numFmtId="0" fontId="0" fillId="0" borderId="36" xfId="0" applyBorder="1"/>
    <xf numFmtId="0" fontId="0" fillId="0" borderId="26" xfId="0" applyFill="1" applyBorder="1" applyAlignment="1">
      <alignment horizontal="center"/>
    </xf>
    <xf numFmtId="0" fontId="0" fillId="0" borderId="17" xfId="0" applyFill="1" applyBorder="1" applyAlignment="1">
      <alignment horizontal="center"/>
    </xf>
    <xf numFmtId="0" fontId="0" fillId="0" borderId="49" xfId="0" applyFill="1" applyBorder="1" applyAlignment="1">
      <alignment horizontal="center"/>
    </xf>
    <xf numFmtId="0" fontId="0" fillId="0" borderId="36" xfId="0" applyFill="1" applyBorder="1" applyAlignment="1">
      <alignment horizontal="center"/>
    </xf>
    <xf numFmtId="0" fontId="0" fillId="25" borderId="57" xfId="0" applyFill="1" applyBorder="1"/>
    <xf numFmtId="0" fontId="0" fillId="0" borderId="21" xfId="0" applyBorder="1"/>
    <xf numFmtId="0" fontId="0" fillId="2" borderId="21" xfId="0" applyFill="1" applyBorder="1"/>
    <xf numFmtId="0" fontId="0" fillId="2" borderId="18" xfId="0" applyFill="1" applyBorder="1"/>
    <xf numFmtId="0" fontId="11" fillId="0" borderId="17" xfId="0" applyFont="1" applyBorder="1" applyAlignment="1">
      <alignment horizontal="center"/>
    </xf>
    <xf numFmtId="0" fontId="11" fillId="0" borderId="17" xfId="0" applyFont="1" applyBorder="1"/>
    <xf numFmtId="0" fontId="11" fillId="0" borderId="13" xfId="0" applyFont="1" applyBorder="1"/>
    <xf numFmtId="0" fontId="11" fillId="0" borderId="13" xfId="0" applyFont="1" applyBorder="1" applyAlignment="1">
      <alignment horizontal="center"/>
    </xf>
    <xf numFmtId="0" fontId="0" fillId="0" borderId="47" xfId="0" applyBorder="1"/>
    <xf numFmtId="0" fontId="0" fillId="0" borderId="53" xfId="0" applyBorder="1"/>
    <xf numFmtId="0" fontId="0" fillId="0" borderId="16" xfId="0" applyBorder="1" applyAlignment="1">
      <alignment horizontal="center" vertical="center"/>
    </xf>
    <xf numFmtId="0" fontId="0" fillId="0" borderId="16" xfId="0" applyFill="1" applyBorder="1" applyAlignment="1">
      <alignment horizontal="center" vertical="center" wrapText="1"/>
    </xf>
    <xf numFmtId="0" fontId="0" fillId="0" borderId="25" xfId="0" applyBorder="1" applyAlignment="1">
      <alignment horizontal="center"/>
    </xf>
    <xf numFmtId="0" fontId="0" fillId="2" borderId="36" xfId="0" applyFill="1" applyBorder="1" applyAlignment="1">
      <alignment horizontal="center"/>
    </xf>
    <xf numFmtId="0" fontId="0" fillId="2" borderId="36" xfId="0" applyFill="1" applyBorder="1"/>
    <xf numFmtId="0" fontId="0" fillId="0" borderId="31" xfId="0" applyBorder="1" applyAlignment="1">
      <alignment horizontal="center"/>
    </xf>
    <xf numFmtId="0" fontId="0" fillId="2" borderId="17" xfId="0" applyFill="1" applyBorder="1" applyAlignment="1">
      <alignment horizontal="center"/>
    </xf>
    <xf numFmtId="0" fontId="0" fillId="2" borderId="57" xfId="0" applyFill="1" applyBorder="1"/>
    <xf numFmtId="0" fontId="0" fillId="2" borderId="22" xfId="0" applyFill="1" applyBorder="1"/>
    <xf numFmtId="0" fontId="0" fillId="7" borderId="57" xfId="0" applyFill="1" applyBorder="1" applyAlignment="1">
      <alignment horizontal="center"/>
    </xf>
    <xf numFmtId="0" fontId="0" fillId="7" borderId="62" xfId="0" applyFill="1" applyBorder="1"/>
    <xf numFmtId="0" fontId="0" fillId="7" borderId="57" xfId="0" applyFill="1" applyBorder="1"/>
    <xf numFmtId="0" fontId="0" fillId="3" borderId="10" xfId="0" applyFill="1" applyBorder="1"/>
    <xf numFmtId="0" fontId="0" fillId="3" borderId="11" xfId="0" applyFill="1" applyBorder="1"/>
    <xf numFmtId="0" fontId="7" fillId="3" borderId="11" xfId="0" applyFont="1" applyFill="1" applyBorder="1"/>
    <xf numFmtId="0" fontId="4" fillId="3" borderId="11" xfId="0" applyFont="1" applyFill="1" applyBorder="1" applyAlignment="1">
      <alignment horizontal="center" vertical="center"/>
    </xf>
    <xf numFmtId="0" fontId="8" fillId="3" borderId="11" xfId="0" applyFont="1" applyFill="1" applyBorder="1" applyAlignment="1">
      <alignment horizontal="center" vertical="center"/>
    </xf>
    <xf numFmtId="0" fontId="0" fillId="3" borderId="12" xfId="0" applyFill="1" applyBorder="1"/>
    <xf numFmtId="0" fontId="0" fillId="0" borderId="60" xfId="0" applyBorder="1"/>
    <xf numFmtId="0" fontId="0" fillId="0" borderId="61" xfId="0" applyBorder="1"/>
    <xf numFmtId="0" fontId="0" fillId="0" borderId="1" xfId="0" applyBorder="1" applyAlignment="1">
      <alignment horizont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37" xfId="0" applyBorder="1" applyAlignment="1">
      <alignment horizontal="center"/>
    </xf>
    <xf numFmtId="0" fontId="0" fillId="0" borderId="37" xfId="0" applyFill="1" applyBorder="1" applyAlignment="1">
      <alignment horizontal="center"/>
    </xf>
    <xf numFmtId="0" fontId="0" fillId="0" borderId="63" xfId="0" applyBorder="1" applyAlignment="1">
      <alignment horizontal="center"/>
    </xf>
    <xf numFmtId="0" fontId="0" fillId="2" borderId="60" xfId="0" applyFill="1" applyBorder="1"/>
    <xf numFmtId="0" fontId="0" fillId="0" borderId="65" xfId="0" applyBorder="1" applyAlignment="1">
      <alignment horizontal="center"/>
    </xf>
    <xf numFmtId="0" fontId="0" fillId="0" borderId="63" xfId="0" applyFill="1" applyBorder="1" applyAlignment="1">
      <alignment horizontal="center"/>
    </xf>
    <xf numFmtId="0" fontId="0" fillId="0" borderId="65" xfId="0" applyFill="1" applyBorder="1" applyAlignment="1">
      <alignment horizontal="center"/>
    </xf>
    <xf numFmtId="0" fontId="0" fillId="5" borderId="52" xfId="0" applyFont="1" applyFill="1" applyBorder="1" applyAlignment="1">
      <alignment horizontal="center" vertical="center" wrapText="1"/>
    </xf>
    <xf numFmtId="0" fontId="0" fillId="5" borderId="55" xfId="0" applyFill="1" applyBorder="1" applyAlignment="1">
      <alignment horizontal="center"/>
    </xf>
    <xf numFmtId="0" fontId="0" fillId="5" borderId="66" xfId="0" applyFill="1" applyBorder="1" applyAlignment="1">
      <alignment horizontal="center"/>
    </xf>
    <xf numFmtId="0" fontId="0" fillId="6" borderId="55" xfId="0" applyFill="1" applyBorder="1"/>
    <xf numFmtId="0" fontId="0" fillId="6" borderId="66" xfId="0" applyFill="1" applyBorder="1"/>
    <xf numFmtId="1" fontId="0" fillId="6" borderId="13" xfId="0" applyNumberFormat="1" applyFill="1" applyBorder="1"/>
    <xf numFmtId="2" fontId="0" fillId="5" borderId="43" xfId="0" applyNumberFormat="1" applyFill="1" applyBorder="1"/>
    <xf numFmtId="0" fontId="0" fillId="6" borderId="52" xfId="0" applyFill="1" applyBorder="1" applyAlignment="1">
      <alignment vertical="center"/>
    </xf>
    <xf numFmtId="1" fontId="0" fillId="6" borderId="43" xfId="0" applyNumberFormat="1" applyFill="1" applyBorder="1"/>
    <xf numFmtId="166" fontId="0" fillId="6" borderId="43" xfId="0" applyNumberFormat="1" applyFill="1" applyBorder="1"/>
    <xf numFmtId="2" fontId="0" fillId="5" borderId="32" xfId="0" applyNumberFormat="1" applyFill="1" applyBorder="1"/>
    <xf numFmtId="2" fontId="0" fillId="5" borderId="28" xfId="0" applyNumberFormat="1" applyFill="1" applyBorder="1"/>
    <xf numFmtId="0" fontId="1" fillId="5" borderId="39" xfId="0" applyFont="1" applyFill="1" applyBorder="1" applyAlignment="1">
      <alignment horizontal="center" vertical="center" wrapText="1"/>
    </xf>
    <xf numFmtId="0" fontId="14" fillId="5" borderId="40" xfId="1" applyNumberFormat="1" applyFont="1" applyFill="1" applyBorder="1" applyAlignment="1">
      <alignment horizontal="left" vertical="center" wrapText="1"/>
    </xf>
    <xf numFmtId="0" fontId="1" fillId="5" borderId="27" xfId="0" applyFont="1" applyFill="1" applyBorder="1" applyAlignment="1">
      <alignment horizontal="center" vertical="center" wrapText="1"/>
    </xf>
    <xf numFmtId="0" fontId="14" fillId="6" borderId="39" xfId="1" applyNumberFormat="1" applyFont="1" applyFill="1" applyBorder="1" applyAlignment="1">
      <alignment horizontal="left" vertical="center" wrapText="1"/>
    </xf>
    <xf numFmtId="0" fontId="14" fillId="6" borderId="40" xfId="1" applyNumberFormat="1" applyFont="1" applyFill="1" applyBorder="1" applyAlignment="1">
      <alignment horizontal="left" vertical="center" wrapText="1"/>
    </xf>
    <xf numFmtId="0" fontId="1" fillId="6" borderId="40" xfId="0" applyFont="1" applyFill="1" applyBorder="1" applyAlignment="1">
      <alignment wrapText="1"/>
    </xf>
    <xf numFmtId="0" fontId="0" fillId="0" borderId="8" xfId="0" applyFill="1" applyBorder="1"/>
    <xf numFmtId="0" fontId="12" fillId="5" borderId="11" xfId="0" applyFont="1" applyFill="1" applyBorder="1" applyAlignment="1">
      <alignment horizontal="center" vertical="center"/>
    </xf>
    <xf numFmtId="2" fontId="0" fillId="6" borderId="18" xfId="0" applyNumberFormat="1" applyFill="1" applyBorder="1"/>
    <xf numFmtId="2" fontId="0" fillId="6" borderId="67" xfId="0" applyNumberFormat="1" applyFill="1" applyBorder="1"/>
    <xf numFmtId="0" fontId="1" fillId="6" borderId="16" xfId="0" applyFont="1" applyFill="1" applyBorder="1" applyAlignment="1">
      <alignment vertical="center" wrapText="1"/>
    </xf>
    <xf numFmtId="1" fontId="0" fillId="2" borderId="29" xfId="0" applyNumberFormat="1" applyFill="1" applyBorder="1"/>
    <xf numFmtId="0" fontId="0" fillId="6" borderId="45" xfId="0" applyFill="1" applyBorder="1" applyAlignment="1">
      <alignment vertical="center"/>
    </xf>
    <xf numFmtId="0" fontId="0" fillId="6" borderId="32" xfId="0" applyFill="1" applyBorder="1"/>
    <xf numFmtId="0" fontId="0" fillId="6" borderId="28" xfId="0" applyFill="1" applyBorder="1"/>
    <xf numFmtId="0" fontId="1" fillId="26" borderId="8" xfId="0" applyFont="1" applyFill="1" applyBorder="1" applyAlignment="1">
      <alignment horizontal="center" vertical="center"/>
    </xf>
    <xf numFmtId="0" fontId="1" fillId="26" borderId="15" xfId="0" applyFont="1" applyFill="1" applyBorder="1" applyAlignment="1">
      <alignment horizontal="center" vertical="center"/>
    </xf>
    <xf numFmtId="44" fontId="0" fillId="2" borderId="13" xfId="3" applyFont="1" applyFill="1" applyBorder="1"/>
    <xf numFmtId="0" fontId="0" fillId="0" borderId="37" xfId="0" applyBorder="1"/>
    <xf numFmtId="0" fontId="0" fillId="2" borderId="38" xfId="0" applyFill="1" applyBorder="1"/>
    <xf numFmtId="0" fontId="0" fillId="0" borderId="38" xfId="0" applyBorder="1"/>
    <xf numFmtId="0" fontId="0" fillId="0" borderId="38" xfId="0" applyBorder="1" applyAlignment="1">
      <alignment horizontal="center"/>
    </xf>
    <xf numFmtId="0" fontId="0" fillId="0" borderId="13" xfId="0" applyBorder="1" applyAlignment="1">
      <alignment horizontal="center"/>
    </xf>
    <xf numFmtId="0" fontId="15" fillId="0" borderId="4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0" fillId="0" borderId="37" xfId="0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0" xfId="0" applyFill="1" applyBorder="1" applyAlignment="1">
      <alignment horizontal="center"/>
    </xf>
    <xf numFmtId="0" fontId="2" fillId="2" borderId="0" xfId="0" applyFont="1" applyFill="1" applyBorder="1" applyAlignment="1">
      <alignment horizontal="center"/>
    </xf>
    <xf numFmtId="0" fontId="2" fillId="2" borderId="0" xfId="0" applyFont="1" applyFill="1" applyBorder="1"/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3" fillId="2" borderId="6" xfId="0" applyFont="1" applyFill="1" applyBorder="1" applyAlignment="1">
      <alignment horizontal="right" vertical="center"/>
    </xf>
    <xf numFmtId="0" fontId="1" fillId="2" borderId="6" xfId="0" applyFont="1" applyFill="1" applyBorder="1" applyAlignment="1">
      <alignment horizontal="left" vertical="center" wrapText="1"/>
    </xf>
    <xf numFmtId="0" fontId="0" fillId="2" borderId="9" xfId="0" applyFill="1" applyBorder="1" applyAlignment="1">
      <alignment horizontal="left"/>
    </xf>
    <xf numFmtId="0" fontId="0" fillId="2" borderId="63" xfId="0" applyFill="1" applyBorder="1"/>
    <xf numFmtId="0" fontId="0" fillId="2" borderId="37" xfId="0" applyFill="1" applyBorder="1"/>
    <xf numFmtId="0" fontId="10" fillId="2" borderId="9" xfId="0" applyFont="1" applyFill="1" applyBorder="1" applyAlignment="1">
      <alignment horizontal="center"/>
    </xf>
    <xf numFmtId="0" fontId="10" fillId="2" borderId="8" xfId="0" applyFont="1" applyFill="1" applyBorder="1" applyAlignment="1">
      <alignment horizontal="center"/>
    </xf>
    <xf numFmtId="0" fontId="10" fillId="2" borderId="10" xfId="0" applyFont="1" applyFill="1" applyBorder="1" applyAlignment="1">
      <alignment horizontal="center"/>
    </xf>
    <xf numFmtId="0" fontId="10" fillId="2" borderId="11" xfId="0" applyFont="1" applyFill="1" applyBorder="1" applyAlignment="1">
      <alignment horizontal="center"/>
    </xf>
    <xf numFmtId="0" fontId="10" fillId="2" borderId="12" xfId="0" applyFont="1" applyFill="1" applyBorder="1" applyAlignment="1">
      <alignment horizontal="center"/>
    </xf>
    <xf numFmtId="0" fontId="0" fillId="0" borderId="60" xfId="0" applyBorder="1" applyAlignment="1"/>
    <xf numFmtId="0" fontId="0" fillId="0" borderId="13" xfId="0" applyBorder="1" applyAlignment="1"/>
    <xf numFmtId="0" fontId="0" fillId="0" borderId="37" xfId="0" applyBorder="1" applyAlignment="1"/>
    <xf numFmtId="0" fontId="0" fillId="0" borderId="38" xfId="0" applyBorder="1" applyAlignment="1"/>
    <xf numFmtId="0" fontId="0" fillId="0" borderId="42" xfId="0" applyBorder="1" applyAlignment="1"/>
    <xf numFmtId="0" fontId="0" fillId="0" borderId="43" xfId="0" applyBorder="1" applyAlignment="1"/>
    <xf numFmtId="0" fontId="0" fillId="0" borderId="44" xfId="0" applyBorder="1" applyAlignment="1"/>
    <xf numFmtId="0" fontId="1" fillId="0" borderId="57" xfId="0" applyFont="1" applyBorder="1" applyAlignment="1">
      <alignment horizontal="center" wrapText="1"/>
    </xf>
    <xf numFmtId="0" fontId="1" fillId="0" borderId="68" xfId="0" applyFont="1" applyBorder="1" applyAlignment="1">
      <alignment horizontal="center" wrapText="1"/>
    </xf>
    <xf numFmtId="0" fontId="1" fillId="0" borderId="56" xfId="0" applyFont="1" applyBorder="1" applyAlignment="1">
      <alignment horizontal="center" vertical="center"/>
    </xf>
    <xf numFmtId="0" fontId="0" fillId="2" borderId="61" xfId="0" applyFill="1" applyBorder="1"/>
    <xf numFmtId="0" fontId="1" fillId="2" borderId="9" xfId="0" applyFont="1" applyFill="1" applyBorder="1" applyAlignment="1">
      <alignment horizontal="left" wrapText="1"/>
    </xf>
    <xf numFmtId="0" fontId="0" fillId="2" borderId="26" xfId="0" applyFill="1" applyBorder="1"/>
    <xf numFmtId="0" fontId="0" fillId="2" borderId="70" xfId="0" applyFill="1" applyBorder="1"/>
    <xf numFmtId="0" fontId="0" fillId="2" borderId="16" xfId="0" applyFill="1" applyBorder="1"/>
    <xf numFmtId="0" fontId="0" fillId="2" borderId="15" xfId="0" applyFill="1" applyBorder="1"/>
    <xf numFmtId="0" fontId="0" fillId="2" borderId="14" xfId="0" applyFill="1" applyBorder="1"/>
    <xf numFmtId="0" fontId="1" fillId="2" borderId="7" xfId="0" applyFont="1" applyFill="1" applyBorder="1" applyAlignment="1">
      <alignment horizontal="left" wrapText="1"/>
    </xf>
    <xf numFmtId="0" fontId="1" fillId="9" borderId="3" xfId="0" applyFont="1" applyFill="1" applyBorder="1" applyAlignment="1">
      <alignment horizontal="center"/>
    </xf>
    <xf numFmtId="0" fontId="16" fillId="0" borderId="16" xfId="0" applyFont="1" applyBorder="1" applyAlignment="1">
      <alignment horizontal="center" vertical="center" wrapText="1"/>
    </xf>
    <xf numFmtId="0" fontId="0" fillId="0" borderId="13" xfId="0" applyBorder="1" applyAlignment="1">
      <alignment horizontal="center"/>
    </xf>
    <xf numFmtId="0" fontId="0" fillId="0" borderId="36" xfId="0" applyBorder="1" applyAlignment="1">
      <alignment horizontal="center"/>
    </xf>
    <xf numFmtId="165" fontId="0" fillId="5" borderId="13" xfId="0" applyNumberFormat="1" applyFill="1" applyBorder="1" applyAlignment="1">
      <alignment horizontal="center"/>
    </xf>
    <xf numFmtId="0" fontId="0" fillId="0" borderId="13" xfId="0" applyBorder="1" applyAlignment="1">
      <alignment horizontal="center"/>
    </xf>
    <xf numFmtId="14" fontId="0" fillId="0" borderId="0" xfId="0" applyNumberFormat="1" applyBorder="1" applyAlignment="1">
      <alignment horizontal="center"/>
    </xf>
    <xf numFmtId="0" fontId="0" fillId="0" borderId="8" xfId="0" applyBorder="1" applyAlignment="1">
      <alignment horizontal="center"/>
    </xf>
    <xf numFmtId="0" fontId="0" fillId="7" borderId="13" xfId="0" applyFill="1" applyBorder="1" applyAlignment="1">
      <alignment horizontal="center"/>
    </xf>
    <xf numFmtId="14" fontId="0" fillId="0" borderId="15" xfId="0" applyNumberFormat="1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37" xfId="0" applyBorder="1" applyAlignment="1">
      <alignment horizontal="center"/>
    </xf>
    <xf numFmtId="0" fontId="0" fillId="0" borderId="65" xfId="0" applyBorder="1" applyAlignment="1">
      <alignment horizontal="center"/>
    </xf>
    <xf numFmtId="0" fontId="0" fillId="0" borderId="36" xfId="0" applyBorder="1" applyAlignment="1">
      <alignment horizontal="center"/>
    </xf>
    <xf numFmtId="0" fontId="0" fillId="0" borderId="40" xfId="0" applyBorder="1" applyAlignment="1">
      <alignment horizontal="center"/>
    </xf>
    <xf numFmtId="0" fontId="0" fillId="0" borderId="39" xfId="0" applyBorder="1" applyAlignment="1">
      <alignment horizontal="center"/>
    </xf>
    <xf numFmtId="0" fontId="0" fillId="2" borderId="40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41" xfId="0" applyFill="1" applyBorder="1" applyAlignment="1">
      <alignment horizontal="center"/>
    </xf>
    <xf numFmtId="0" fontId="0" fillId="2" borderId="38" xfId="0" applyFill="1" applyBorder="1" applyAlignment="1">
      <alignment horizontal="center"/>
    </xf>
    <xf numFmtId="0" fontId="0" fillId="2" borderId="43" xfId="0" applyFill="1" applyBorder="1" applyAlignment="1">
      <alignment horizontal="center"/>
    </xf>
    <xf numFmtId="0" fontId="0" fillId="2" borderId="44" xfId="0" applyFill="1" applyBorder="1" applyAlignment="1">
      <alignment horizontal="center"/>
    </xf>
    <xf numFmtId="9" fontId="0" fillId="0" borderId="37" xfId="0" applyNumberFormat="1" applyBorder="1" applyAlignment="1">
      <alignment horizontal="center"/>
    </xf>
    <xf numFmtId="9" fontId="0" fillId="0" borderId="13" xfId="0" applyNumberFormat="1" applyBorder="1" applyAlignment="1">
      <alignment horizontal="center"/>
    </xf>
    <xf numFmtId="0" fontId="0" fillId="0" borderId="37" xfId="0" applyBorder="1" applyAlignment="1">
      <alignment horizontal="center" wrapText="1"/>
    </xf>
    <xf numFmtId="0" fontId="0" fillId="0" borderId="7" xfId="0" applyFill="1" applyBorder="1" applyAlignment="1">
      <alignment horizontal="center" vertical="center" wrapText="1"/>
    </xf>
    <xf numFmtId="17" fontId="0" fillId="0" borderId="4" xfId="0" applyNumberFormat="1" applyBorder="1" applyAlignment="1">
      <alignment horizontal="center" wrapText="1"/>
    </xf>
    <xf numFmtId="0" fontId="0" fillId="0" borderId="21" xfId="0" applyFill="1" applyBorder="1" applyAlignment="1">
      <alignment horizontal="center" vertical="center" wrapText="1"/>
    </xf>
    <xf numFmtId="0" fontId="0" fillId="7" borderId="17" xfId="0" applyFill="1" applyBorder="1" applyAlignment="1">
      <alignment horizontal="center"/>
    </xf>
    <xf numFmtId="0" fontId="0" fillId="21" borderId="57" xfId="0" applyFill="1" applyBorder="1" applyAlignment="1">
      <alignment horizontal="center"/>
    </xf>
    <xf numFmtId="0" fontId="0" fillId="21" borderId="57" xfId="0" applyFill="1" applyBorder="1"/>
    <xf numFmtId="0" fontId="0" fillId="2" borderId="55" xfId="0" applyFill="1" applyBorder="1"/>
    <xf numFmtId="0" fontId="0" fillId="2" borderId="49" xfId="0" applyFill="1" applyBorder="1"/>
    <xf numFmtId="0" fontId="0" fillId="0" borderId="71" xfId="0" applyBorder="1" applyAlignment="1">
      <alignment horizontal="center"/>
    </xf>
    <xf numFmtId="0" fontId="0" fillId="2" borderId="72" xfId="0" applyFill="1" applyBorder="1" applyAlignment="1">
      <alignment horizontal="center"/>
    </xf>
    <xf numFmtId="0" fontId="0" fillId="2" borderId="72" xfId="0" applyFill="1" applyBorder="1"/>
    <xf numFmtId="14" fontId="0" fillId="0" borderId="40" xfId="0" applyNumberFormat="1" applyBorder="1" applyAlignment="1">
      <alignment horizontal="center"/>
    </xf>
    <xf numFmtId="0" fontId="0" fillId="0" borderId="42" xfId="0" applyBorder="1" applyAlignment="1">
      <alignment horizontal="center"/>
    </xf>
    <xf numFmtId="0" fontId="0" fillId="7" borderId="34" xfId="0" applyFill="1" applyBorder="1"/>
    <xf numFmtId="0" fontId="0" fillId="2" borderId="68" xfId="0" applyFill="1" applyBorder="1" applyAlignment="1">
      <alignment horizontal="center"/>
    </xf>
    <xf numFmtId="0" fontId="0" fillId="0" borderId="73" xfId="0" applyBorder="1" applyAlignment="1">
      <alignment horizontal="center"/>
    </xf>
    <xf numFmtId="0" fontId="0" fillId="2" borderId="47" xfId="0" applyFill="1" applyBorder="1" applyAlignment="1">
      <alignment horizontal="center"/>
    </xf>
    <xf numFmtId="0" fontId="0" fillId="2" borderId="69" xfId="0" applyFill="1" applyBorder="1" applyAlignment="1">
      <alignment horizontal="center"/>
    </xf>
    <xf numFmtId="2" fontId="0" fillId="2" borderId="40" xfId="0" applyNumberFormat="1" applyFill="1" applyBorder="1" applyAlignment="1">
      <alignment horizontal="center"/>
    </xf>
    <xf numFmtId="2" fontId="0" fillId="2" borderId="13" xfId="0" applyNumberFormat="1" applyFill="1" applyBorder="1" applyAlignment="1">
      <alignment horizontal="center"/>
    </xf>
    <xf numFmtId="2" fontId="0" fillId="2" borderId="43" xfId="0" applyNumberFormat="1" applyFill="1" applyBorder="1" applyAlignment="1">
      <alignment horizontal="center"/>
    </xf>
    <xf numFmtId="2" fontId="0" fillId="21" borderId="57" xfId="0" applyNumberFormat="1" applyFill="1" applyBorder="1"/>
    <xf numFmtId="2" fontId="0" fillId="0" borderId="0" xfId="0" applyNumberFormat="1"/>
    <xf numFmtId="166" fontId="0" fillId="2" borderId="17" xfId="0" applyNumberFormat="1" applyFill="1" applyBorder="1"/>
    <xf numFmtId="166" fontId="0" fillId="2" borderId="13" xfId="0" applyNumberFormat="1" applyFill="1" applyBorder="1"/>
    <xf numFmtId="166" fontId="0" fillId="2" borderId="36" xfId="0" applyNumberFormat="1" applyFill="1" applyBorder="1"/>
    <xf numFmtId="166" fontId="0" fillId="0" borderId="8" xfId="0" applyNumberFormat="1" applyBorder="1"/>
    <xf numFmtId="0" fontId="0" fillId="0" borderId="57" xfId="0" applyBorder="1" applyAlignment="1">
      <alignment horizontal="center" vertical="center" wrapText="1"/>
    </xf>
    <xf numFmtId="0" fontId="0" fillId="0" borderId="68" xfId="0" applyBorder="1" applyAlignment="1">
      <alignment horizontal="center" vertical="center" wrapText="1"/>
    </xf>
    <xf numFmtId="17" fontId="0" fillId="0" borderId="10" xfId="0" applyNumberFormat="1" applyBorder="1" applyAlignment="1">
      <alignment horizontal="center" wrapText="1"/>
    </xf>
    <xf numFmtId="0" fontId="0" fillId="0" borderId="56" xfId="0" applyBorder="1"/>
    <xf numFmtId="14" fontId="0" fillId="0" borderId="57" xfId="0" applyNumberFormat="1" applyBorder="1"/>
    <xf numFmtId="0" fontId="0" fillId="2" borderId="0" xfId="0" applyFill="1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40" xfId="0" applyBorder="1" applyAlignment="1">
      <alignment horizontal="center"/>
    </xf>
    <xf numFmtId="0" fontId="0" fillId="0" borderId="36" xfId="0" applyBorder="1" applyAlignment="1">
      <alignment horizontal="center"/>
    </xf>
    <xf numFmtId="0" fontId="0" fillId="0" borderId="37" xfId="0" applyBorder="1" applyAlignment="1">
      <alignment horizontal="center"/>
    </xf>
    <xf numFmtId="0" fontId="0" fillId="0" borderId="39" xfId="0" applyBorder="1" applyAlignment="1">
      <alignment horizontal="center"/>
    </xf>
    <xf numFmtId="0" fontId="0" fillId="2" borderId="40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43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7" borderId="57" xfId="0" applyFont="1" applyFill="1" applyBorder="1" applyAlignment="1">
      <alignment horizontal="center"/>
    </xf>
    <xf numFmtId="0" fontId="0" fillId="7" borderId="57" xfId="0" applyFont="1" applyFill="1" applyBorder="1"/>
    <xf numFmtId="165" fontId="0" fillId="2" borderId="17" xfId="0" applyNumberFormat="1" applyFill="1" applyBorder="1"/>
    <xf numFmtId="165" fontId="0" fillId="2" borderId="13" xfId="0" applyNumberFormat="1" applyFill="1" applyBorder="1"/>
    <xf numFmtId="0" fontId="0" fillId="7" borderId="26" xfId="0" applyFill="1" applyBorder="1" applyAlignment="1">
      <alignment horizontal="center"/>
    </xf>
    <xf numFmtId="14" fontId="0" fillId="7" borderId="17" xfId="0" applyNumberFormat="1" applyFill="1" applyBorder="1" applyAlignment="1">
      <alignment horizontal="center" vertical="center"/>
    </xf>
    <xf numFmtId="0" fontId="0" fillId="7" borderId="17" xfId="0" applyFill="1" applyBorder="1" applyAlignment="1">
      <alignment horizontal="center" vertical="center" wrapText="1"/>
    </xf>
    <xf numFmtId="0" fontId="0" fillId="7" borderId="21" xfId="0" applyFill="1" applyBorder="1" applyAlignment="1">
      <alignment horizontal="center" vertical="center" wrapText="1"/>
    </xf>
    <xf numFmtId="0" fontId="0" fillId="7" borderId="4" xfId="0" applyFill="1" applyBorder="1" applyAlignment="1">
      <alignment horizontal="center" vertical="center" wrapText="1"/>
    </xf>
    <xf numFmtId="17" fontId="0" fillId="7" borderId="6" xfId="0" applyNumberFormat="1" applyFill="1" applyBorder="1" applyAlignment="1">
      <alignment horizontal="center" wrapText="1"/>
    </xf>
    <xf numFmtId="0" fontId="0" fillId="7" borderId="56" xfId="0" applyFill="1" applyBorder="1" applyAlignment="1">
      <alignment horizontal="center" vertical="center"/>
    </xf>
    <xf numFmtId="0" fontId="0" fillId="7" borderId="57" xfId="0" applyFill="1" applyBorder="1" applyAlignment="1">
      <alignment horizontal="center" vertical="center"/>
    </xf>
    <xf numFmtId="0" fontId="0" fillId="7" borderId="57" xfId="0" applyFill="1" applyBorder="1" applyAlignment="1">
      <alignment horizontal="center" vertical="center" wrapText="1"/>
    </xf>
    <xf numFmtId="0" fontId="0" fillId="7" borderId="68" xfId="0" applyFill="1" applyBorder="1" applyAlignment="1">
      <alignment horizontal="center" vertical="center" wrapText="1"/>
    </xf>
    <xf numFmtId="0" fontId="0" fillId="7" borderId="7" xfId="0" applyFill="1" applyBorder="1" applyAlignment="1">
      <alignment horizontal="center" vertical="center" wrapText="1"/>
    </xf>
    <xf numFmtId="167" fontId="0" fillId="0" borderId="0" xfId="0" applyNumberFormat="1"/>
    <xf numFmtId="0" fontId="1" fillId="2" borderId="16" xfId="0" applyFont="1" applyFill="1" applyBorder="1" applyAlignment="1">
      <alignment horizontal="center" vertical="center"/>
    </xf>
    <xf numFmtId="0" fontId="0" fillId="2" borderId="29" xfId="0" applyFill="1" applyBorder="1"/>
    <xf numFmtId="0" fontId="1" fillId="15" borderId="16" xfId="0" applyFont="1" applyFill="1" applyBorder="1" applyAlignment="1">
      <alignment horizontal="center" vertical="center" wrapText="1"/>
    </xf>
    <xf numFmtId="0" fontId="1" fillId="27" borderId="4" xfId="0" applyFont="1" applyFill="1" applyBorder="1" applyAlignment="1">
      <alignment horizontal="center" vertical="center" wrapText="1"/>
    </xf>
    <xf numFmtId="0" fontId="1" fillId="28" borderId="4" xfId="0" applyFont="1" applyFill="1" applyBorder="1" applyAlignment="1">
      <alignment horizontal="center" vertical="center" wrapText="1"/>
    </xf>
    <xf numFmtId="0" fontId="1" fillId="29" borderId="4" xfId="0" applyFont="1" applyFill="1" applyBorder="1" applyAlignment="1">
      <alignment horizontal="center" vertical="center" wrapText="1"/>
    </xf>
    <xf numFmtId="2" fontId="0" fillId="0" borderId="51" xfId="0" applyNumberFormat="1" applyBorder="1"/>
    <xf numFmtId="0" fontId="0" fillId="2" borderId="27" xfId="0" applyFill="1" applyBorder="1"/>
    <xf numFmtId="0" fontId="0" fillId="0" borderId="32" xfId="0" applyBorder="1" applyAlignment="1">
      <alignment horizontal="center"/>
    </xf>
    <xf numFmtId="0" fontId="0" fillId="0" borderId="51" xfId="0" applyBorder="1" applyAlignment="1">
      <alignment horizontal="center"/>
    </xf>
    <xf numFmtId="0" fontId="0" fillId="2" borderId="15" xfId="0" applyFont="1" applyFill="1" applyBorder="1" applyAlignment="1">
      <alignment horizontal="center" vertical="center" wrapText="1"/>
    </xf>
    <xf numFmtId="0" fontId="0" fillId="2" borderId="46" xfId="0" applyFont="1" applyFill="1" applyBorder="1" applyAlignment="1">
      <alignment horizontal="center" vertical="center"/>
    </xf>
    <xf numFmtId="0" fontId="0" fillId="2" borderId="26" xfId="0" applyFill="1" applyBorder="1" applyAlignment="1">
      <alignment horizontal="center"/>
    </xf>
    <xf numFmtId="0" fontId="0" fillId="0" borderId="72" xfId="0" applyBorder="1" applyAlignment="1">
      <alignment horizontal="center" vertical="center" wrapText="1"/>
    </xf>
    <xf numFmtId="0" fontId="0" fillId="2" borderId="68" xfId="0" applyFill="1" applyBorder="1"/>
    <xf numFmtId="0" fontId="0" fillId="2" borderId="74" xfId="0" applyFill="1" applyBorder="1" applyAlignment="1">
      <alignment horizontal="center"/>
    </xf>
    <xf numFmtId="2" fontId="0" fillId="0" borderId="36" xfId="0" applyNumberFormat="1" applyBorder="1" applyAlignment="1">
      <alignment horizontal="center"/>
    </xf>
    <xf numFmtId="2" fontId="0" fillId="2" borderId="17" xfId="0" applyNumberFormat="1" applyFill="1" applyBorder="1" applyAlignment="1">
      <alignment horizontal="center"/>
    </xf>
    <xf numFmtId="2" fontId="0" fillId="2" borderId="60" xfId="0" applyNumberFormat="1" applyFill="1" applyBorder="1"/>
    <xf numFmtId="0" fontId="0" fillId="29" borderId="72" xfId="0" applyFill="1" applyBorder="1" applyAlignment="1">
      <alignment horizontal="center"/>
    </xf>
    <xf numFmtId="0" fontId="0" fillId="0" borderId="64" xfId="0" applyBorder="1" applyAlignment="1">
      <alignment horizontal="center"/>
    </xf>
    <xf numFmtId="0" fontId="0" fillId="2" borderId="74" xfId="0" applyFill="1" applyBorder="1"/>
    <xf numFmtId="0" fontId="0" fillId="2" borderId="40" xfId="0" applyFill="1" applyBorder="1"/>
    <xf numFmtId="1" fontId="0" fillId="2" borderId="40" xfId="0" applyNumberFormat="1" applyFill="1" applyBorder="1"/>
    <xf numFmtId="0" fontId="0" fillId="2" borderId="41" xfId="0" applyFill="1" applyBorder="1"/>
    <xf numFmtId="14" fontId="0" fillId="0" borderId="43" xfId="0" applyNumberFormat="1" applyBorder="1" applyAlignment="1">
      <alignment horizontal="center"/>
    </xf>
    <xf numFmtId="0" fontId="0" fillId="0" borderId="43" xfId="0" applyBorder="1" applyAlignment="1">
      <alignment horizontal="center"/>
    </xf>
    <xf numFmtId="0" fontId="0" fillId="2" borderId="43" xfId="0" applyFill="1" applyBorder="1"/>
    <xf numFmtId="0" fontId="0" fillId="2" borderId="44" xfId="0" applyFill="1" applyBorder="1"/>
    <xf numFmtId="0" fontId="0" fillId="11" borderId="57" xfId="0" applyFill="1" applyBorder="1" applyAlignment="1">
      <alignment horizontal="center"/>
    </xf>
    <xf numFmtId="0" fontId="0" fillId="7" borderId="40" xfId="0" applyFill="1" applyBorder="1" applyAlignment="1">
      <alignment horizontal="center"/>
    </xf>
    <xf numFmtId="0" fontId="0" fillId="2" borderId="72" xfId="0" quotePrefix="1" applyFill="1" applyBorder="1" applyAlignment="1">
      <alignment horizontal="center"/>
    </xf>
    <xf numFmtId="0" fontId="0" fillId="7" borderId="74" xfId="0" applyFill="1" applyBorder="1" applyAlignment="1">
      <alignment horizontal="center"/>
    </xf>
    <xf numFmtId="0" fontId="0" fillId="7" borderId="43" xfId="0" applyFill="1" applyBorder="1" applyAlignment="1">
      <alignment horizontal="center"/>
    </xf>
    <xf numFmtId="2" fontId="0" fillId="2" borderId="58" xfId="0" applyNumberFormat="1" applyFill="1" applyBorder="1"/>
    <xf numFmtId="2" fontId="0" fillId="2" borderId="36" xfId="0" applyNumberFormat="1" applyFill="1" applyBorder="1"/>
    <xf numFmtId="2" fontId="0" fillId="2" borderId="36" xfId="0" applyNumberFormat="1" applyFill="1" applyBorder="1" applyAlignment="1">
      <alignment horizontal="center"/>
    </xf>
    <xf numFmtId="14" fontId="0" fillId="2" borderId="17" xfId="0" applyNumberFormat="1" applyFill="1" applyBorder="1" applyAlignment="1">
      <alignment horizontal="center"/>
    </xf>
    <xf numFmtId="14" fontId="0" fillId="2" borderId="13" xfId="0" applyNumberFormat="1" applyFill="1" applyBorder="1" applyAlignment="1">
      <alignment horizontal="center"/>
    </xf>
    <xf numFmtId="0" fontId="0" fillId="7" borderId="17" xfId="0" applyFill="1" applyBorder="1"/>
    <xf numFmtId="14" fontId="0" fillId="2" borderId="36" xfId="0" applyNumberFormat="1" applyFill="1" applyBorder="1" applyAlignment="1">
      <alignment horizontal="center"/>
    </xf>
    <xf numFmtId="1" fontId="0" fillId="2" borderId="26" xfId="0" applyNumberFormat="1" applyFill="1" applyBorder="1"/>
    <xf numFmtId="1" fontId="0" fillId="2" borderId="60" xfId="0" applyNumberFormat="1" applyFill="1" applyBorder="1"/>
    <xf numFmtId="165" fontId="0" fillId="0" borderId="17" xfId="0" applyNumberFormat="1" applyBorder="1"/>
    <xf numFmtId="165" fontId="0" fillId="0" borderId="13" xfId="0" applyNumberFormat="1" applyBorder="1"/>
    <xf numFmtId="1" fontId="0" fillId="0" borderId="60" xfId="0" applyNumberFormat="1" applyBorder="1"/>
    <xf numFmtId="0" fontId="0" fillId="0" borderId="19" xfId="0" applyBorder="1" applyAlignment="1">
      <alignment horizontal="right"/>
    </xf>
    <xf numFmtId="0" fontId="0" fillId="0" borderId="26" xfId="0" applyBorder="1"/>
    <xf numFmtId="1" fontId="0" fillId="0" borderId="26" xfId="0" applyNumberFormat="1" applyBorder="1"/>
    <xf numFmtId="0" fontId="0" fillId="0" borderId="70" xfId="0" applyBorder="1"/>
    <xf numFmtId="0" fontId="0" fillId="2" borderId="28" xfId="0" applyFill="1" applyBorder="1"/>
    <xf numFmtId="0" fontId="1" fillId="2" borderId="16" xfId="0" applyFont="1" applyFill="1" applyBorder="1" applyAlignment="1">
      <alignment horizontal="center" vertical="center" wrapText="1"/>
    </xf>
    <xf numFmtId="0" fontId="0" fillId="2" borderId="10" xfId="0" applyFont="1" applyFill="1" applyBorder="1" applyAlignment="1">
      <alignment horizontal="center" vertical="top" wrapText="1"/>
    </xf>
    <xf numFmtId="0" fontId="0" fillId="2" borderId="11" xfId="0" applyFont="1" applyFill="1" applyBorder="1" applyAlignment="1">
      <alignment horizontal="center" vertical="top" wrapText="1"/>
    </xf>
    <xf numFmtId="0" fontId="0" fillId="2" borderId="12" xfId="0" applyFont="1" applyFill="1" applyBorder="1" applyAlignment="1">
      <alignment horizontal="center" vertical="top" wrapText="1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0" xfId="0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1" xfId="0" applyFill="1" applyBorder="1" applyAlignment="1">
      <alignment horizontal="center" vertical="top" wrapText="1"/>
    </xf>
    <xf numFmtId="0" fontId="0" fillId="2" borderId="2" xfId="0" applyFill="1" applyBorder="1" applyAlignment="1">
      <alignment horizontal="center" vertical="top"/>
    </xf>
    <xf numFmtId="0" fontId="0" fillId="2" borderId="3" xfId="0" applyFill="1" applyBorder="1" applyAlignment="1">
      <alignment horizontal="center" vertical="top"/>
    </xf>
    <xf numFmtId="0" fontId="0" fillId="2" borderId="10" xfId="0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0" borderId="40" xfId="0" applyBorder="1" applyAlignment="1">
      <alignment horizontal="center"/>
    </xf>
    <xf numFmtId="0" fontId="0" fillId="0" borderId="13" xfId="0" applyBorder="1" applyAlignment="1">
      <alignment horizontal="center"/>
    </xf>
    <xf numFmtId="0" fontId="1" fillId="26" borderId="5" xfId="0" applyFont="1" applyFill="1" applyBorder="1" applyAlignment="1">
      <alignment horizontal="center" vertical="center" textRotation="90"/>
    </xf>
    <xf numFmtId="0" fontId="1" fillId="26" borderId="7" xfId="0" applyFont="1" applyFill="1" applyBorder="1" applyAlignment="1">
      <alignment horizontal="center" vertical="center" textRotation="90"/>
    </xf>
    <xf numFmtId="0" fontId="1" fillId="26" borderId="8" xfId="0" applyFont="1" applyFill="1" applyBorder="1" applyAlignment="1">
      <alignment horizontal="center" vertical="center" textRotation="90"/>
    </xf>
    <xf numFmtId="0" fontId="1" fillId="26" borderId="9" xfId="0" applyFont="1" applyFill="1" applyBorder="1" applyAlignment="1">
      <alignment horizontal="center" vertical="center" textRotation="90"/>
    </xf>
    <xf numFmtId="0" fontId="1" fillId="26" borderId="10" xfId="0" applyFont="1" applyFill="1" applyBorder="1" applyAlignment="1">
      <alignment horizontal="center" vertical="center" textRotation="90"/>
    </xf>
    <xf numFmtId="0" fontId="1" fillId="26" borderId="12" xfId="0" applyFont="1" applyFill="1" applyBorder="1" applyAlignment="1">
      <alignment horizontal="center" vertical="center" textRotation="90"/>
    </xf>
    <xf numFmtId="0" fontId="0" fillId="2" borderId="10" xfId="0" applyFont="1" applyFill="1" applyBorder="1" applyAlignment="1">
      <alignment horizontal="center" vertical="top"/>
    </xf>
    <xf numFmtId="0" fontId="0" fillId="2" borderId="11" xfId="0" applyFont="1" applyFill="1" applyBorder="1" applyAlignment="1">
      <alignment horizontal="center" vertical="top"/>
    </xf>
    <xf numFmtId="0" fontId="0" fillId="2" borderId="12" xfId="0" applyFont="1" applyFill="1" applyBorder="1" applyAlignment="1">
      <alignment horizontal="center" vertical="top"/>
    </xf>
    <xf numFmtId="0" fontId="0" fillId="2" borderId="2" xfId="0" applyFill="1" applyBorder="1" applyAlignment="1">
      <alignment horizontal="center" vertical="top" wrapText="1"/>
    </xf>
    <xf numFmtId="0" fontId="0" fillId="2" borderId="3" xfId="0" applyFill="1" applyBorder="1" applyAlignment="1">
      <alignment horizontal="center" vertical="top" wrapText="1"/>
    </xf>
    <xf numFmtId="0" fontId="0" fillId="0" borderId="38" xfId="0" applyBorder="1" applyAlignment="1">
      <alignment horizontal="center"/>
    </xf>
    <xf numFmtId="0" fontId="0" fillId="0" borderId="36" xfId="0" applyBorder="1" applyAlignment="1">
      <alignment horizontal="center"/>
    </xf>
    <xf numFmtId="0" fontId="0" fillId="0" borderId="69" xfId="0" applyBorder="1" applyAlignment="1">
      <alignment horizontal="center"/>
    </xf>
    <xf numFmtId="0" fontId="0" fillId="0" borderId="13" xfId="0" applyBorder="1" applyAlignment="1">
      <alignment horizontal="center" wrapText="1"/>
    </xf>
    <xf numFmtId="0" fontId="0" fillId="0" borderId="36" xfId="0" applyBorder="1" applyAlignment="1">
      <alignment horizontal="center" wrapText="1"/>
    </xf>
    <xf numFmtId="0" fontId="1" fillId="26" borderId="5" xfId="0" applyFont="1" applyFill="1" applyBorder="1" applyAlignment="1">
      <alignment horizontal="center" vertical="center"/>
    </xf>
    <xf numFmtId="0" fontId="1" fillId="26" borderId="7" xfId="0" applyFont="1" applyFill="1" applyBorder="1" applyAlignment="1">
      <alignment horizontal="center" vertical="center"/>
    </xf>
    <xf numFmtId="0" fontId="1" fillId="26" borderId="10" xfId="0" applyFont="1" applyFill="1" applyBorder="1" applyAlignment="1">
      <alignment horizontal="center" vertical="center"/>
    </xf>
    <xf numFmtId="0" fontId="1" fillId="26" borderId="12" xfId="0" applyFont="1" applyFill="1" applyBorder="1" applyAlignment="1">
      <alignment horizontal="center" vertical="center"/>
    </xf>
    <xf numFmtId="0" fontId="15" fillId="0" borderId="4" xfId="0" applyFont="1" applyBorder="1" applyAlignment="1">
      <alignment horizontal="center" vertical="center" wrapText="1"/>
    </xf>
    <xf numFmtId="0" fontId="0" fillId="0" borderId="37" xfId="0" applyBorder="1" applyAlignment="1">
      <alignment horizontal="center"/>
    </xf>
    <xf numFmtId="0" fontId="1" fillId="26" borderId="1" xfId="0" applyFont="1" applyFill="1" applyBorder="1" applyAlignment="1">
      <alignment horizontal="center" vertical="center"/>
    </xf>
    <xf numFmtId="0" fontId="1" fillId="26" borderId="2" xfId="0" applyFont="1" applyFill="1" applyBorder="1" applyAlignment="1">
      <alignment horizontal="center" vertical="center"/>
    </xf>
    <xf numFmtId="0" fontId="1" fillId="26" borderId="3" xfId="0" applyFont="1" applyFill="1" applyBorder="1" applyAlignment="1">
      <alignment horizontal="center" vertical="center"/>
    </xf>
    <xf numFmtId="0" fontId="0" fillId="0" borderId="39" xfId="0" applyBorder="1" applyAlignment="1">
      <alignment horizontal="center"/>
    </xf>
    <xf numFmtId="0" fontId="0" fillId="0" borderId="41" xfId="0" applyBorder="1" applyAlignment="1">
      <alignment horizontal="center"/>
    </xf>
    <xf numFmtId="0" fontId="16" fillId="0" borderId="1" xfId="0" applyFont="1" applyBorder="1" applyAlignment="1">
      <alignment horizontal="center" vertical="center" wrapText="1"/>
    </xf>
    <xf numFmtId="9" fontId="0" fillId="0" borderId="37" xfId="0" applyNumberFormat="1" applyBorder="1" applyAlignment="1">
      <alignment horizontal="center"/>
    </xf>
    <xf numFmtId="0" fontId="15" fillId="0" borderId="16" xfId="0" applyFont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0" fontId="0" fillId="0" borderId="55" xfId="0" applyBorder="1" applyAlignment="1">
      <alignment horizontal="center"/>
    </xf>
    <xf numFmtId="0" fontId="16" fillId="0" borderId="5" xfId="0" applyFont="1" applyBorder="1" applyAlignment="1">
      <alignment horizontal="center" vertical="center" wrapText="1"/>
    </xf>
    <xf numFmtId="0" fontId="0" fillId="0" borderId="37" xfId="0" applyBorder="1" applyAlignment="1">
      <alignment horizontal="center" wrapText="1"/>
    </xf>
    <xf numFmtId="0" fontId="0" fillId="0" borderId="65" xfId="0" applyBorder="1" applyAlignment="1">
      <alignment horizontal="center" wrapText="1"/>
    </xf>
    <xf numFmtId="9" fontId="0" fillId="0" borderId="13" xfId="0" applyNumberFormat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43" xfId="0" applyFill="1" applyBorder="1" applyAlignment="1">
      <alignment horizontal="center"/>
    </xf>
    <xf numFmtId="0" fontId="0" fillId="2" borderId="38" xfId="0" applyFill="1" applyBorder="1" applyAlignment="1">
      <alignment horizontal="center"/>
    </xf>
    <xf numFmtId="0" fontId="0" fillId="2" borderId="44" xfId="0" applyFill="1" applyBorder="1" applyAlignment="1">
      <alignment horizontal="center"/>
    </xf>
    <xf numFmtId="0" fontId="0" fillId="2" borderId="40" xfId="0" applyFill="1" applyBorder="1" applyAlignment="1">
      <alignment horizontal="center"/>
    </xf>
    <xf numFmtId="0" fontId="0" fillId="2" borderId="41" xfId="0" applyFill="1" applyBorder="1" applyAlignment="1">
      <alignment horizontal="center"/>
    </xf>
    <xf numFmtId="0" fontId="0" fillId="2" borderId="52" xfId="0" applyFill="1" applyBorder="1" applyAlignment="1">
      <alignment horizontal="center"/>
    </xf>
    <xf numFmtId="0" fontId="0" fillId="2" borderId="55" xfId="0" applyFill="1" applyBorder="1" applyAlignment="1">
      <alignment horizontal="center"/>
    </xf>
    <xf numFmtId="0" fontId="0" fillId="2" borderId="66" xfId="0" applyFill="1" applyBorder="1" applyAlignment="1">
      <alignment horizontal="center"/>
    </xf>
    <xf numFmtId="0" fontId="17" fillId="0" borderId="16" xfId="0" applyFont="1" applyBorder="1" applyAlignment="1">
      <alignment horizontal="center" wrapText="1"/>
    </xf>
    <xf numFmtId="0" fontId="17" fillId="0" borderId="14" xfId="0" applyFont="1" applyBorder="1" applyAlignment="1">
      <alignment horizontal="center" wrapText="1"/>
    </xf>
    <xf numFmtId="0" fontId="17" fillId="0" borderId="16" xfId="0" applyFont="1" applyBorder="1" applyAlignment="1">
      <alignment horizontal="center"/>
    </xf>
    <xf numFmtId="0" fontId="17" fillId="0" borderId="14" xfId="0" applyFont="1" applyBorder="1" applyAlignment="1">
      <alignment horizontal="center"/>
    </xf>
    <xf numFmtId="0" fontId="0" fillId="0" borderId="16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0" fillId="0" borderId="58" xfId="0" applyBorder="1" applyAlignment="1">
      <alignment horizontal="center" vertical="center"/>
    </xf>
    <xf numFmtId="0" fontId="0" fillId="0" borderId="59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2" borderId="16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1" fontId="0" fillId="2" borderId="16" xfId="0" applyNumberFormat="1" applyFill="1" applyBorder="1" applyAlignment="1">
      <alignment horizontal="center"/>
    </xf>
    <xf numFmtId="1" fontId="0" fillId="2" borderId="15" xfId="0" applyNumberFormat="1" applyFill="1" applyBorder="1" applyAlignment="1">
      <alignment horizontal="center"/>
    </xf>
    <xf numFmtId="1" fontId="0" fillId="2" borderId="14" xfId="0" applyNumberFormat="1" applyFill="1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7" xfId="0" applyNumberFormat="1" applyFill="1" applyBorder="1" applyAlignment="1">
      <alignment horizontal="center"/>
    </xf>
    <xf numFmtId="1" fontId="0" fillId="2" borderId="9" xfId="0" applyNumberFormat="1" applyFill="1" applyBorder="1" applyAlignment="1">
      <alignment horizontal="center"/>
    </xf>
    <xf numFmtId="165" fontId="0" fillId="2" borderId="16" xfId="0" applyNumberFormat="1" applyFill="1" applyBorder="1" applyAlignment="1">
      <alignment horizontal="center"/>
    </xf>
    <xf numFmtId="165" fontId="0" fillId="2" borderId="15" xfId="0" applyNumberFormat="1" applyFill="1" applyBorder="1" applyAlignment="1">
      <alignment horizontal="center"/>
    </xf>
    <xf numFmtId="165" fontId="0" fillId="2" borderId="14" xfId="0" applyNumberFormat="1" applyFill="1" applyBorder="1" applyAlignment="1">
      <alignment horizontal="center"/>
    </xf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12" fillId="5" borderId="10" xfId="0" applyFont="1" applyFill="1" applyBorder="1" applyAlignment="1">
      <alignment horizontal="center" vertical="center"/>
    </xf>
    <xf numFmtId="0" fontId="12" fillId="5" borderId="11" xfId="0" applyFont="1" applyFill="1" applyBorder="1" applyAlignment="1">
      <alignment horizontal="center" vertical="center"/>
    </xf>
    <xf numFmtId="0" fontId="12" fillId="5" borderId="12" xfId="0" applyFont="1" applyFill="1" applyBorder="1" applyAlignment="1">
      <alignment horizontal="center" vertical="center"/>
    </xf>
    <xf numFmtId="0" fontId="13" fillId="6" borderId="1" xfId="0" applyFont="1" applyFill="1" applyBorder="1" applyAlignment="1">
      <alignment horizontal="center" vertical="center"/>
    </xf>
    <xf numFmtId="0" fontId="13" fillId="6" borderId="2" xfId="0" applyFont="1" applyFill="1" applyBorder="1" applyAlignment="1">
      <alignment horizontal="center" vertical="center"/>
    </xf>
    <xf numFmtId="0" fontId="13" fillId="6" borderId="3" xfId="0" applyFont="1" applyFill="1" applyBorder="1" applyAlignment="1">
      <alignment horizontal="center" vertical="center"/>
    </xf>
    <xf numFmtId="0" fontId="4" fillId="24" borderId="1" xfId="0" applyFont="1" applyFill="1" applyBorder="1" applyAlignment="1">
      <alignment horizontal="center" vertical="center"/>
    </xf>
    <xf numFmtId="0" fontId="4" fillId="24" borderId="2" xfId="0" applyFont="1" applyFill="1" applyBorder="1" applyAlignment="1">
      <alignment horizontal="center" vertical="center"/>
    </xf>
    <xf numFmtId="0" fontId="4" fillId="24" borderId="3" xfId="0" applyFont="1" applyFill="1" applyBorder="1" applyAlignment="1">
      <alignment horizontal="center" vertical="center"/>
    </xf>
    <xf numFmtId="0" fontId="1" fillId="22" borderId="5" xfId="0" applyFont="1" applyFill="1" applyBorder="1" applyAlignment="1">
      <alignment horizontal="center"/>
    </xf>
    <xf numFmtId="0" fontId="1" fillId="22" borderId="2" xfId="0" applyFont="1" applyFill="1" applyBorder="1" applyAlignment="1">
      <alignment horizontal="center"/>
    </xf>
    <xf numFmtId="0" fontId="1" fillId="22" borderId="3" xfId="0" applyFont="1" applyFill="1" applyBorder="1" applyAlignment="1">
      <alignment horizontal="center"/>
    </xf>
    <xf numFmtId="0" fontId="9" fillId="8" borderId="2" xfId="0" applyFont="1" applyFill="1" applyBorder="1" applyAlignment="1">
      <alignment horizontal="center" vertical="center"/>
    </xf>
    <xf numFmtId="0" fontId="9" fillId="8" borderId="3" xfId="0" applyFont="1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1" fillId="12" borderId="1" xfId="0" applyFont="1" applyFill="1" applyBorder="1" applyAlignment="1">
      <alignment horizontal="center" vertical="center"/>
    </xf>
    <xf numFmtId="0" fontId="1" fillId="12" borderId="2" xfId="0" applyFont="1" applyFill="1" applyBorder="1" applyAlignment="1">
      <alignment horizontal="center" vertical="center"/>
    </xf>
    <xf numFmtId="0" fontId="1" fillId="12" borderId="3" xfId="0" applyFont="1" applyFill="1" applyBorder="1" applyAlignment="1">
      <alignment horizontal="center" vertical="center"/>
    </xf>
    <xf numFmtId="0" fontId="9" fillId="12" borderId="1" xfId="0" applyFont="1" applyFill="1" applyBorder="1" applyAlignment="1">
      <alignment horizontal="center" vertical="center" wrapText="1"/>
    </xf>
    <xf numFmtId="0" fontId="9" fillId="12" borderId="2" xfId="0" applyFont="1" applyFill="1" applyBorder="1" applyAlignment="1">
      <alignment horizontal="center" vertical="center" wrapText="1"/>
    </xf>
    <xf numFmtId="0" fontId="9" fillId="12" borderId="3" xfId="0" applyFont="1" applyFill="1" applyBorder="1" applyAlignment="1">
      <alignment horizontal="center" vertical="center" wrapText="1"/>
    </xf>
    <xf numFmtId="0" fontId="1" fillId="12" borderId="1" xfId="0" applyFont="1" applyFill="1" applyBorder="1" applyAlignment="1">
      <alignment horizontal="center" vertical="center" wrapText="1"/>
    </xf>
    <xf numFmtId="0" fontId="1" fillId="12" borderId="2" xfId="0" applyFont="1" applyFill="1" applyBorder="1" applyAlignment="1">
      <alignment horizontal="center" vertical="center" wrapText="1"/>
    </xf>
    <xf numFmtId="0" fontId="1" fillId="12" borderId="3" xfId="0" applyFont="1" applyFill="1" applyBorder="1" applyAlignment="1">
      <alignment horizontal="center" vertical="center" wrapText="1"/>
    </xf>
    <xf numFmtId="0" fontId="0" fillId="2" borderId="8" xfId="0" applyFill="1" applyBorder="1" applyAlignment="1">
      <alignment horizontal="center" vertical="top" wrapText="1"/>
    </xf>
    <xf numFmtId="0" fontId="0" fillId="2" borderId="0" xfId="0" applyFill="1" applyBorder="1" applyAlignment="1">
      <alignment horizontal="center" vertical="top" wrapText="1"/>
    </xf>
    <xf numFmtId="0" fontId="0" fillId="2" borderId="9" xfId="0" applyFill="1" applyBorder="1" applyAlignment="1">
      <alignment horizontal="center" vertical="top" wrapText="1"/>
    </xf>
    <xf numFmtId="0" fontId="1" fillId="16" borderId="1" xfId="0" applyFont="1" applyFill="1" applyBorder="1" applyAlignment="1">
      <alignment horizontal="center" vertical="center"/>
    </xf>
    <xf numFmtId="0" fontId="1" fillId="16" borderId="2" xfId="0" applyFont="1" applyFill="1" applyBorder="1" applyAlignment="1">
      <alignment horizontal="center" vertical="center"/>
    </xf>
    <xf numFmtId="0" fontId="1" fillId="16" borderId="3" xfId="0" applyFont="1" applyFill="1" applyBorder="1" applyAlignment="1">
      <alignment horizontal="center" vertical="center"/>
    </xf>
    <xf numFmtId="0" fontId="9" fillId="16" borderId="1" xfId="0" applyFont="1" applyFill="1" applyBorder="1" applyAlignment="1">
      <alignment horizontal="center" vertical="center" wrapText="1"/>
    </xf>
    <xf numFmtId="0" fontId="9" fillId="16" borderId="2" xfId="0" applyFont="1" applyFill="1" applyBorder="1" applyAlignment="1">
      <alignment horizontal="center" vertical="center" wrapText="1"/>
    </xf>
    <xf numFmtId="0" fontId="9" fillId="16" borderId="3" xfId="0" applyFont="1" applyFill="1" applyBorder="1" applyAlignment="1">
      <alignment horizontal="center" vertical="center" wrapText="1"/>
    </xf>
  </cellXfs>
  <cellStyles count="6">
    <cellStyle name="Moneda" xfId="3" builtinId="4"/>
    <cellStyle name="Moneda 2" xfId="1"/>
    <cellStyle name="Normal" xfId="0" builtinId="0"/>
    <cellStyle name="Normal 2 2" xfId="4"/>
    <cellStyle name="Normal 4" xfId="5"/>
    <cellStyle name="Porcentaje" xfId="2" builtinId="5"/>
  </cellStyles>
  <dxfs count="0"/>
  <tableStyles count="0" defaultTableStyle="TableStyleMedium2" defaultPivotStyle="PivotStyleLight16"/>
  <colors>
    <mruColors>
      <color rgb="FFF19E65"/>
      <color rgb="FFFFC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2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20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3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CONSUMO</a:t>
            </a:r>
            <a:r>
              <a:rPr lang="es-CO" baseline="0"/>
              <a:t> M3</a:t>
            </a:r>
            <a:endParaRPr lang="es-CO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'MENSUAL AGUA'!$B$6</c:f>
              <c:strCache>
                <c:ptCount val="1"/>
                <c:pt idx="0">
                  <c:v>CONSUMO CAR m³ 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'MENSUAL AGUA'!$A$7:$A$12</c:f>
              <c:strCache>
                <c:ptCount val="6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</c:strCache>
            </c:strRef>
          </c:cat>
          <c:val>
            <c:numRef>
              <c:f>'MENSUAL AGUA'!$B$7:$B$12</c:f>
              <c:numCache>
                <c:formatCode>General</c:formatCode>
                <c:ptCount val="6"/>
                <c:pt idx="0">
                  <c:v>800</c:v>
                </c:pt>
                <c:pt idx="1">
                  <c:v>2158</c:v>
                </c:pt>
                <c:pt idx="2">
                  <c:v>2102</c:v>
                </c:pt>
                <c:pt idx="3" formatCode="0">
                  <c:v>640.79999999998836</c:v>
                </c:pt>
                <c:pt idx="4">
                  <c:v>887</c:v>
                </c:pt>
                <c:pt idx="5">
                  <c:v>263</c:v>
                </c:pt>
              </c:numCache>
            </c:numRef>
          </c:val>
        </c:ser>
        <c:ser>
          <c:idx val="1"/>
          <c:order val="1"/>
          <c:tx>
            <c:strRef>
              <c:f>'MENSUAL AGUA'!$C$6</c:f>
              <c:strCache>
                <c:ptCount val="1"/>
                <c:pt idx="0">
                  <c:v>CONSUMO ADMIN m³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'MENSUAL AGUA'!$A$7:$A$12</c:f>
              <c:strCache>
                <c:ptCount val="6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</c:strCache>
            </c:strRef>
          </c:cat>
          <c:val>
            <c:numRef>
              <c:f>'MENSUAL AGUA'!$C$7:$C$12</c:f>
              <c:numCache>
                <c:formatCode>General</c:formatCode>
                <c:ptCount val="6"/>
                <c:pt idx="0">
                  <c:v>167</c:v>
                </c:pt>
                <c:pt idx="1">
                  <c:v>163</c:v>
                </c:pt>
                <c:pt idx="2" formatCode="0">
                  <c:v>154.69999999999999</c:v>
                </c:pt>
                <c:pt idx="3" formatCode="0">
                  <c:v>38.399999999997817</c:v>
                </c:pt>
                <c:pt idx="4">
                  <c:v>41</c:v>
                </c:pt>
                <c:pt idx="5">
                  <c:v>36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61827792"/>
        <c:axId val="161819632"/>
      </c:barChart>
      <c:catAx>
        <c:axId val="161827792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Mes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CO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61819632"/>
        <c:crosses val="autoZero"/>
        <c:auto val="1"/>
        <c:lblAlgn val="ctr"/>
        <c:lblOffset val="100"/>
        <c:noMultiLvlLbl val="0"/>
      </c:catAx>
      <c:valAx>
        <c:axId val="1618196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M3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CO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6182779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CONSUMO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'MENSUAL ENERGIA'!$B$8</c:f>
              <c:strCache>
                <c:ptCount val="1"/>
                <c:pt idx="0">
                  <c:v>CONSUMO CAR KW/h 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'MENSUAL ENERGIA'!$A$9:$A$14</c:f>
              <c:strCache>
                <c:ptCount val="6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</c:strCache>
            </c:strRef>
          </c:cat>
          <c:val>
            <c:numRef>
              <c:f>'MENSUAL ENERGIA'!$B$9:$B$14</c:f>
              <c:numCache>
                <c:formatCode>General</c:formatCode>
                <c:ptCount val="6"/>
                <c:pt idx="0">
                  <c:v>28511.999999999731</c:v>
                </c:pt>
                <c:pt idx="1">
                  <c:v>32820.000000000997</c:v>
                </c:pt>
                <c:pt idx="2" formatCode="0">
                  <c:v>28111.19999999884</c:v>
                </c:pt>
                <c:pt idx="3" formatCode="0">
                  <c:v>20764.800000000665</c:v>
                </c:pt>
                <c:pt idx="4" formatCode="0">
                  <c:v>17326.574999999742</c:v>
                </c:pt>
                <c:pt idx="5" formatCode="0">
                  <c:v>16464.41999999974</c:v>
                </c:pt>
              </c:numCache>
            </c:numRef>
          </c:val>
        </c:ser>
        <c:ser>
          <c:idx val="1"/>
          <c:order val="1"/>
          <c:tx>
            <c:strRef>
              <c:f>'MENSUAL ENERGIA'!$C$8</c:f>
              <c:strCache>
                <c:ptCount val="1"/>
                <c:pt idx="0">
                  <c:v>CONSUMO ADMIN KW/h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'MENSUAL ENERGIA'!$A$9:$A$14</c:f>
              <c:strCache>
                <c:ptCount val="6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</c:strCache>
            </c:strRef>
          </c:cat>
          <c:val>
            <c:numRef>
              <c:f>'MENSUAL ENERGIA'!$C$9:$C$14</c:f>
              <c:numCache>
                <c:formatCode>0</c:formatCode>
                <c:ptCount val="6"/>
                <c:pt idx="0">
                  <c:v>24262.079999999987</c:v>
                </c:pt>
                <c:pt idx="1">
                  <c:v>22754.959999999992</c:v>
                </c:pt>
                <c:pt idx="2">
                  <c:v>19900.120000000024</c:v>
                </c:pt>
                <c:pt idx="3">
                  <c:v>18395.360000000219</c:v>
                </c:pt>
                <c:pt idx="4">
                  <c:v>16201.479999999719</c:v>
                </c:pt>
                <c:pt idx="5">
                  <c:v>15734.640000000072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61825072"/>
        <c:axId val="161826704"/>
      </c:barChart>
      <c:catAx>
        <c:axId val="161825072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Mes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CO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61826704"/>
        <c:crosses val="autoZero"/>
        <c:auto val="1"/>
        <c:lblAlgn val="ctr"/>
        <c:lblOffset val="100"/>
        <c:noMultiLvlLbl val="0"/>
      </c:catAx>
      <c:valAx>
        <c:axId val="1618267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KW/h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CO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6182507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CONSUMO GAS 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'MENSUAL GAS'!$B$7</c:f>
              <c:strCache>
                <c:ptCount val="1"/>
                <c:pt idx="0">
                  <c:v>CONSUMO CAR m³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'MENSUAL GAS'!$A$8:$A$13</c:f>
              <c:strCache>
                <c:ptCount val="6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</c:strCache>
            </c:strRef>
          </c:cat>
          <c:val>
            <c:numRef>
              <c:f>'MENSUAL GAS'!$B$8:$B$13</c:f>
              <c:numCache>
                <c:formatCode>0.0</c:formatCode>
                <c:ptCount val="6"/>
                <c:pt idx="0">
                  <c:v>90.289999999974953</c:v>
                </c:pt>
                <c:pt idx="1">
                  <c:v>3985.2000000000203</c:v>
                </c:pt>
                <c:pt idx="2">
                  <c:v>1825.8929999999568</c:v>
                </c:pt>
                <c:pt idx="3">
                  <c:v>2.3720000000289474</c:v>
                </c:pt>
                <c:pt idx="4">
                  <c:v>3.5750000000193722</c:v>
                </c:pt>
                <c:pt idx="5">
                  <c:v>1.8799999999864667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61826160"/>
        <c:axId val="161828880"/>
      </c:barChart>
      <c:catAx>
        <c:axId val="161826160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Mes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CO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61828880"/>
        <c:crosses val="autoZero"/>
        <c:auto val="1"/>
        <c:lblAlgn val="ctr"/>
        <c:lblOffset val="100"/>
        <c:noMultiLvlLbl val="0"/>
      </c:catAx>
      <c:valAx>
        <c:axId val="1618288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M3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CO"/>
            </a:p>
          </c:txPr>
        </c:title>
        <c:numFmt formatCode="0.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6182616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CONSUMO</a:t>
            </a:r>
            <a:r>
              <a:rPr lang="es-CO" baseline="0"/>
              <a:t> COMBUSTIBLE</a:t>
            </a:r>
            <a:endParaRPr lang="es-CO"/>
          </a:p>
        </c:rich>
      </c:tx>
      <c:layout>
        <c:manualLayout>
          <c:xMode val="edge"/>
          <c:yMode val="edge"/>
          <c:x val="0.41129691358870307"/>
          <c:y val="1.638085795710923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'MENSUAL COMBUSTIBLE'!$B$7</c:f>
              <c:strCache>
                <c:ptCount val="1"/>
                <c:pt idx="0">
                  <c:v>CONSUMO ACPM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'MENSUAL COMBUSTIBLE'!$A$8:$A$13</c:f>
              <c:strCache>
                <c:ptCount val="6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</c:strCache>
            </c:strRef>
          </c:cat>
          <c:val>
            <c:numRef>
              <c:f>'MENSUAL COMBUSTIBLE'!$B$8:$B$13</c:f>
              <c:numCache>
                <c:formatCode>0.00</c:formatCode>
                <c:ptCount val="6"/>
                <c:pt idx="0">
                  <c:v>125.902</c:v>
                </c:pt>
                <c:pt idx="1">
                  <c:v>148.47000000000003</c:v>
                </c:pt>
                <c:pt idx="2">
                  <c:v>141.32799999999997</c:v>
                </c:pt>
                <c:pt idx="3">
                  <c:v>48.605000000000004</c:v>
                </c:pt>
                <c:pt idx="4">
                  <c:v>84.838999999999999</c:v>
                </c:pt>
                <c:pt idx="5">
                  <c:v>35.126000000000005</c:v>
                </c:pt>
              </c:numCache>
            </c:numRef>
          </c:val>
        </c:ser>
        <c:ser>
          <c:idx val="1"/>
          <c:order val="1"/>
          <c:tx>
            <c:strRef>
              <c:f>'MENSUAL COMBUSTIBLE'!$C$7</c:f>
              <c:strCache>
                <c:ptCount val="1"/>
                <c:pt idx="0">
                  <c:v>CONSUMO GASOLINA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'MENSUAL COMBUSTIBLE'!$A$8:$A$13</c:f>
              <c:strCache>
                <c:ptCount val="6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</c:strCache>
            </c:strRef>
          </c:cat>
          <c:val>
            <c:numRef>
              <c:f>'MENSUAL COMBUSTIBLE'!$C$8:$C$13</c:f>
              <c:numCache>
                <c:formatCode>0</c:formatCode>
                <c:ptCount val="6"/>
                <c:pt idx="0">
                  <c:v>236.21799999999999</c:v>
                </c:pt>
                <c:pt idx="1">
                  <c:v>334.80399999999997</c:v>
                </c:pt>
                <c:pt idx="2">
                  <c:v>247.52600000000001</c:v>
                </c:pt>
                <c:pt idx="3">
                  <c:v>99.222000000000008</c:v>
                </c:pt>
                <c:pt idx="4">
                  <c:v>148.89000000000001</c:v>
                </c:pt>
                <c:pt idx="5">
                  <c:v>103.96799999999999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61832688"/>
        <c:axId val="161820176"/>
      </c:barChart>
      <c:catAx>
        <c:axId val="161832688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CO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61820176"/>
        <c:crosses val="autoZero"/>
        <c:auto val="1"/>
        <c:lblAlgn val="ctr"/>
        <c:lblOffset val="100"/>
        <c:noMultiLvlLbl val="0"/>
      </c:catAx>
      <c:valAx>
        <c:axId val="1618201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M3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CO"/>
            </a:p>
          </c:txPr>
        </c:title>
        <c:numFmt formatCode="0.0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618326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APROVECHABLES CAR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APROVECHABLES!$B$11</c:f>
              <c:strCache>
                <c:ptCount val="1"/>
                <c:pt idx="0">
                  <c:v>Papel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APROVECHABLES!$A$12:$A$23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APROVECHABLES!$B$12:$B$23</c:f>
              <c:numCache>
                <c:formatCode>General</c:formatCode>
                <c:ptCount val="12"/>
                <c:pt idx="0">
                  <c:v>150</c:v>
                </c:pt>
                <c:pt idx="1">
                  <c:v>120</c:v>
                </c:pt>
                <c:pt idx="2">
                  <c:v>69</c:v>
                </c:pt>
                <c:pt idx="3">
                  <c:v>0</c:v>
                </c:pt>
                <c:pt idx="4">
                  <c:v>10</c:v>
                </c:pt>
                <c:pt idx="5">
                  <c:v>85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E840-4B0D-9C58-421623722AAF}"/>
            </c:ext>
          </c:extLst>
        </c:ser>
        <c:ser>
          <c:idx val="1"/>
          <c:order val="1"/>
          <c:tx>
            <c:strRef>
              <c:f>APROVECHABLES!$C$11</c:f>
              <c:strCache>
                <c:ptCount val="1"/>
                <c:pt idx="0">
                  <c:v>Cartón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APROVECHABLES!$A$12:$A$23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APROVECHABLES!$C$12:$C$23</c:f>
              <c:numCache>
                <c:formatCode>General</c:formatCode>
                <c:ptCount val="12"/>
                <c:pt idx="0">
                  <c:v>320</c:v>
                </c:pt>
                <c:pt idx="1">
                  <c:v>207</c:v>
                </c:pt>
                <c:pt idx="2">
                  <c:v>168</c:v>
                </c:pt>
                <c:pt idx="3">
                  <c:v>0</c:v>
                </c:pt>
                <c:pt idx="4">
                  <c:v>130</c:v>
                </c:pt>
                <c:pt idx="5">
                  <c:v>375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E840-4B0D-9C58-421623722AAF}"/>
            </c:ext>
          </c:extLst>
        </c:ser>
        <c:ser>
          <c:idx val="2"/>
          <c:order val="2"/>
          <c:tx>
            <c:strRef>
              <c:f>APROVECHABLES!$D$11</c:f>
              <c:strCache>
                <c:ptCount val="1"/>
                <c:pt idx="0">
                  <c:v>Plastico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APROVECHABLES!$A$12:$A$23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APROVECHABLES!$D$12:$D$23</c:f>
              <c:numCache>
                <c:formatCode>General</c:formatCode>
                <c:ptCount val="12"/>
                <c:pt idx="0">
                  <c:v>240</c:v>
                </c:pt>
                <c:pt idx="1">
                  <c:v>211</c:v>
                </c:pt>
                <c:pt idx="2">
                  <c:v>95</c:v>
                </c:pt>
                <c:pt idx="3">
                  <c:v>0</c:v>
                </c:pt>
                <c:pt idx="4">
                  <c:v>19</c:v>
                </c:pt>
                <c:pt idx="5">
                  <c:v>16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E840-4B0D-9C58-421623722AAF}"/>
            </c:ext>
          </c:extLst>
        </c:ser>
        <c:ser>
          <c:idx val="3"/>
          <c:order val="3"/>
          <c:tx>
            <c:strRef>
              <c:f>APROVECHABLES!$E$11</c:f>
              <c:strCache>
                <c:ptCount val="1"/>
                <c:pt idx="0">
                  <c:v>Chatarra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APROVECHABLES!$A$12:$A$23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APROVECHABLES!$E$12:$E$23</c:f>
              <c:numCache>
                <c:formatCode>General</c:formatCode>
                <c:ptCount val="12"/>
                <c:pt idx="0">
                  <c:v>0</c:v>
                </c:pt>
                <c:pt idx="1">
                  <c:v>22</c:v>
                </c:pt>
                <c:pt idx="2">
                  <c:v>6</c:v>
                </c:pt>
                <c:pt idx="3">
                  <c:v>0</c:v>
                </c:pt>
                <c:pt idx="4">
                  <c:v>16</c:v>
                </c:pt>
                <c:pt idx="5">
                  <c:v>71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3-E840-4B0D-9C58-421623722AAF}"/>
            </c:ext>
          </c:extLst>
        </c:ser>
        <c:ser>
          <c:idx val="4"/>
          <c:order val="4"/>
          <c:tx>
            <c:strRef>
              <c:f>APROVECHABLES!$F$11</c:f>
              <c:strCache>
                <c:ptCount val="1"/>
                <c:pt idx="0">
                  <c:v>Vidrio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strRef>
              <c:f>APROVECHABLES!$A$12:$A$23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APROVECHABLES!$F$12:$F$23</c:f>
              <c:numCache>
                <c:formatCode>General</c:formatCode>
                <c:ptCount val="12"/>
                <c:pt idx="0">
                  <c:v>0</c:v>
                </c:pt>
                <c:pt idx="1">
                  <c:v>19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1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4-E840-4B0D-9C58-421623722AAF}"/>
            </c:ext>
          </c:extLst>
        </c:ser>
        <c:ser>
          <c:idx val="5"/>
          <c:order val="5"/>
          <c:tx>
            <c:strRef>
              <c:f>APROVECHABLES!$G$11</c:f>
              <c:strCache>
                <c:ptCount val="1"/>
                <c:pt idx="0">
                  <c:v>Ecobot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cat>
            <c:strRef>
              <c:f>APROVECHABLES!$A$12:$A$23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APROVECHABLES!$G$12:$G$23</c:f>
              <c:numCache>
                <c:formatCode>General</c:formatCode>
                <c:ptCount val="12"/>
                <c:pt idx="0">
                  <c:v>1020</c:v>
                </c:pt>
                <c:pt idx="1">
                  <c:v>2783</c:v>
                </c:pt>
                <c:pt idx="2">
                  <c:v>11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5-E840-4B0D-9C58-421623722AA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61817456"/>
        <c:axId val="161818000"/>
      </c:barChart>
      <c:catAx>
        <c:axId val="161817456"/>
        <c:scaling>
          <c:orientation val="minMax"/>
        </c:scaling>
        <c:delete val="0"/>
        <c:axPos val="b"/>
        <c:title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CO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61818000"/>
        <c:crosses val="autoZero"/>
        <c:auto val="1"/>
        <c:lblAlgn val="ctr"/>
        <c:lblOffset val="100"/>
        <c:noMultiLvlLbl val="0"/>
      </c:catAx>
      <c:valAx>
        <c:axId val="1618180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CO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6181745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APROVECHABLES ADMINISTRATIVA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APROVECHABLES!$K$11</c:f>
              <c:strCache>
                <c:ptCount val="1"/>
                <c:pt idx="0">
                  <c:v>Papel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APROVECHABLES!$J$12:$J$23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APROVECHABLES!$K$12:$K$23</c:f>
              <c:numCache>
                <c:formatCode>General</c:formatCode>
                <c:ptCount val="12"/>
                <c:pt idx="0">
                  <c:v>450</c:v>
                </c:pt>
                <c:pt idx="1">
                  <c:v>293</c:v>
                </c:pt>
                <c:pt idx="2">
                  <c:v>110</c:v>
                </c:pt>
                <c:pt idx="3">
                  <c:v>0</c:v>
                </c:pt>
                <c:pt idx="4">
                  <c:v>0</c:v>
                </c:pt>
                <c:pt idx="5">
                  <c:v>26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155C-4B38-B1FD-E875E9F68D8C}"/>
            </c:ext>
          </c:extLst>
        </c:ser>
        <c:ser>
          <c:idx val="1"/>
          <c:order val="1"/>
          <c:tx>
            <c:strRef>
              <c:f>APROVECHABLES!$L$11</c:f>
              <c:strCache>
                <c:ptCount val="1"/>
                <c:pt idx="0">
                  <c:v>Cartón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APROVECHABLES!$J$12:$J$23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APROVECHABLES!$L$12:$L$23</c:f>
              <c:numCache>
                <c:formatCode>General</c:formatCode>
                <c:ptCount val="12"/>
                <c:pt idx="0">
                  <c:v>195</c:v>
                </c:pt>
                <c:pt idx="1">
                  <c:v>218</c:v>
                </c:pt>
                <c:pt idx="2">
                  <c:v>60</c:v>
                </c:pt>
                <c:pt idx="3">
                  <c:v>0</c:v>
                </c:pt>
                <c:pt idx="4">
                  <c:v>0</c:v>
                </c:pt>
                <c:pt idx="5">
                  <c:v>10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155C-4B38-B1FD-E875E9F68D8C}"/>
            </c:ext>
          </c:extLst>
        </c:ser>
        <c:ser>
          <c:idx val="2"/>
          <c:order val="2"/>
          <c:tx>
            <c:strRef>
              <c:f>APROVECHABLES!$M$11</c:f>
              <c:strCache>
                <c:ptCount val="1"/>
                <c:pt idx="0">
                  <c:v>Plastico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APROVECHABLES!$J$12:$J$23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APROVECHABLES!$M$12:$M$23</c:f>
              <c:numCache>
                <c:formatCode>General</c:formatCode>
                <c:ptCount val="12"/>
                <c:pt idx="0">
                  <c:v>249</c:v>
                </c:pt>
                <c:pt idx="1">
                  <c:v>44</c:v>
                </c:pt>
                <c:pt idx="2">
                  <c:v>6</c:v>
                </c:pt>
                <c:pt idx="3">
                  <c:v>0</c:v>
                </c:pt>
                <c:pt idx="4">
                  <c:v>0</c:v>
                </c:pt>
                <c:pt idx="5">
                  <c:v>25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155C-4B38-B1FD-E875E9F68D8C}"/>
            </c:ext>
          </c:extLst>
        </c:ser>
        <c:ser>
          <c:idx val="3"/>
          <c:order val="3"/>
          <c:tx>
            <c:strRef>
              <c:f>APROVECHABLES!$N$11</c:f>
              <c:strCache>
                <c:ptCount val="1"/>
                <c:pt idx="0">
                  <c:v>Chatarra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APROVECHABLES!$J$12:$J$23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APROVECHABLES!$N$12:$N$23</c:f>
              <c:numCache>
                <c:formatCode>General</c:formatCode>
                <c:ptCount val="12"/>
                <c:pt idx="0">
                  <c:v>16</c:v>
                </c:pt>
                <c:pt idx="1">
                  <c:v>92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37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3-155C-4B38-B1FD-E875E9F68D8C}"/>
            </c:ext>
          </c:extLst>
        </c:ser>
        <c:ser>
          <c:idx val="4"/>
          <c:order val="4"/>
          <c:tx>
            <c:strRef>
              <c:f>APROVECHABLES!$O$11</c:f>
              <c:strCache>
                <c:ptCount val="1"/>
                <c:pt idx="0">
                  <c:v>Vidrio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strRef>
              <c:f>APROVECHABLES!$J$12:$J$23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APROVECHABLES!$O$12:$O$23</c:f>
              <c:numCache>
                <c:formatCode>General</c:formatCode>
                <c:ptCount val="12"/>
                <c:pt idx="0">
                  <c:v>0</c:v>
                </c:pt>
                <c:pt idx="1">
                  <c:v>150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4-155C-4B38-B1FD-E875E9F68D8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61818544"/>
        <c:axId val="161820720"/>
      </c:barChart>
      <c:catAx>
        <c:axId val="1618185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61820720"/>
        <c:crosses val="autoZero"/>
        <c:auto val="1"/>
        <c:lblAlgn val="ctr"/>
        <c:lblOffset val="100"/>
        <c:noMultiLvlLbl val="0"/>
      </c:catAx>
      <c:valAx>
        <c:axId val="1618207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6181854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RESIDUOS</a:t>
            </a:r>
            <a:r>
              <a:rPr lang="es-CO" baseline="0"/>
              <a:t> PELIGROSOS ADMINISTRATIVA</a:t>
            </a:r>
            <a:endParaRPr lang="es-CO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Toner (Y12)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Lit>
              <c:ptCount val="11"/>
              <c:pt idx="0">
                <c:v>Febrero</c:v>
              </c:pt>
              <c:pt idx="1">
                <c:v>Marzo</c:v>
              </c:pt>
              <c:pt idx="2">
                <c:v>Abril</c:v>
              </c:pt>
              <c:pt idx="3">
                <c:v>Mayo</c:v>
              </c:pt>
              <c:pt idx="4">
                <c:v>Junio</c:v>
              </c:pt>
              <c:pt idx="5">
                <c:v>Julio</c:v>
              </c:pt>
              <c:pt idx="6">
                <c:v>Agosto</c:v>
              </c:pt>
              <c:pt idx="7">
                <c:v>Septiembre</c:v>
              </c:pt>
              <c:pt idx="8">
                <c:v>Octubre</c:v>
              </c:pt>
              <c:pt idx="9">
                <c:v>Noviembre</c:v>
              </c:pt>
              <c:pt idx="10">
                <c:v>Diciembre</c:v>
              </c:pt>
            </c:strLit>
          </c:cat>
          <c:val>
            <c:numLit>
              <c:formatCode>General</c:formatCode>
              <c:ptCount val="11"/>
            </c:numLit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11B1-4B16-B9A7-06A6A8D8FA0A}"/>
            </c:ext>
          </c:extLst>
        </c:ser>
        <c:ser>
          <c:idx val="1"/>
          <c:order val="1"/>
          <c:tx>
            <c:v>Luminarias (Y29)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Lit>
              <c:ptCount val="11"/>
              <c:pt idx="0">
                <c:v>Febrero</c:v>
              </c:pt>
              <c:pt idx="1">
                <c:v>Marzo</c:v>
              </c:pt>
              <c:pt idx="2">
                <c:v>Abril</c:v>
              </c:pt>
              <c:pt idx="3">
                <c:v>Mayo</c:v>
              </c:pt>
              <c:pt idx="4">
                <c:v>Junio</c:v>
              </c:pt>
              <c:pt idx="5">
                <c:v>Julio</c:v>
              </c:pt>
              <c:pt idx="6">
                <c:v>Agosto</c:v>
              </c:pt>
              <c:pt idx="7">
                <c:v>Septiembre</c:v>
              </c:pt>
              <c:pt idx="8">
                <c:v>Octubre</c:v>
              </c:pt>
              <c:pt idx="9">
                <c:v>Noviembre</c:v>
              </c:pt>
              <c:pt idx="10">
                <c:v>Diciembre</c:v>
              </c:pt>
            </c:strLit>
          </c:cat>
          <c:val>
            <c:numLit>
              <c:formatCode>General</c:formatCode>
              <c:ptCount val="11"/>
            </c:numLit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11B1-4B16-B9A7-06A6A8D8FA0A}"/>
            </c:ext>
          </c:extLst>
        </c:ser>
        <c:ser>
          <c:idx val="2"/>
          <c:order val="2"/>
          <c:tx>
            <c:v>UPS</c:v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Lit>
              <c:ptCount val="11"/>
              <c:pt idx="0">
                <c:v>Febrero</c:v>
              </c:pt>
              <c:pt idx="1">
                <c:v>Marzo</c:v>
              </c:pt>
              <c:pt idx="2">
                <c:v>Abril</c:v>
              </c:pt>
              <c:pt idx="3">
                <c:v>Mayo</c:v>
              </c:pt>
              <c:pt idx="4">
                <c:v>Junio</c:v>
              </c:pt>
              <c:pt idx="5">
                <c:v>Julio</c:v>
              </c:pt>
              <c:pt idx="6">
                <c:v>Agosto</c:v>
              </c:pt>
              <c:pt idx="7">
                <c:v>Septiembre</c:v>
              </c:pt>
              <c:pt idx="8">
                <c:v>Octubre</c:v>
              </c:pt>
              <c:pt idx="9">
                <c:v>Noviembre</c:v>
              </c:pt>
              <c:pt idx="10">
                <c:v>Diciembre</c:v>
              </c:pt>
            </c:strLit>
          </c:cat>
          <c:val>
            <c:numLit>
              <c:formatCode>General</c:formatCode>
              <c:ptCount val="11"/>
            </c:numLit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11B1-4B16-B9A7-06A6A8D8FA0A}"/>
            </c:ext>
          </c:extLst>
        </c:ser>
        <c:ser>
          <c:idx val="3"/>
          <c:order val="3"/>
          <c:tx>
            <c:v>Total</c:v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Lit>
              <c:ptCount val="11"/>
              <c:pt idx="0">
                <c:v>Febrero</c:v>
              </c:pt>
              <c:pt idx="1">
                <c:v>Marzo</c:v>
              </c:pt>
              <c:pt idx="2">
                <c:v>Abril</c:v>
              </c:pt>
              <c:pt idx="3">
                <c:v>Mayo</c:v>
              </c:pt>
              <c:pt idx="4">
                <c:v>Junio</c:v>
              </c:pt>
              <c:pt idx="5">
                <c:v>Julio</c:v>
              </c:pt>
              <c:pt idx="6">
                <c:v>Agosto</c:v>
              </c:pt>
              <c:pt idx="7">
                <c:v>Septiembre</c:v>
              </c:pt>
              <c:pt idx="8">
                <c:v>Octubre</c:v>
              </c:pt>
              <c:pt idx="9">
                <c:v>Noviembre</c:v>
              </c:pt>
              <c:pt idx="10">
                <c:v>Diciembre</c:v>
              </c:pt>
            </c:strLit>
          </c:cat>
          <c:val>
            <c:numLit>
              <c:formatCode>General</c:formatCode>
              <c:ptCount val="11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</c:numLit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3-11B1-4B16-B9A7-06A6A8D8FA0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61822352"/>
        <c:axId val="161822896"/>
      </c:barChart>
      <c:catAx>
        <c:axId val="161822352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MES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CO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61822896"/>
        <c:crosses val="autoZero"/>
        <c:auto val="1"/>
        <c:lblAlgn val="ctr"/>
        <c:lblOffset val="100"/>
        <c:noMultiLvlLbl val="0"/>
      </c:catAx>
      <c:valAx>
        <c:axId val="1618228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CANTIDAD (Kg)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CO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618223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RESIDUOS PELIGROSOS CAR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Aceite usado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Lit>
              <c:ptCount val="12"/>
              <c:pt idx="0">
                <c:v>Enero</c:v>
              </c:pt>
              <c:pt idx="1">
                <c:v>Febrero</c:v>
              </c:pt>
              <c:pt idx="2">
                <c:v>Marzo</c:v>
              </c:pt>
              <c:pt idx="3">
                <c:v>Abril</c:v>
              </c:pt>
              <c:pt idx="4">
                <c:v>Mayo</c:v>
              </c:pt>
              <c:pt idx="5">
                <c:v>Junio</c:v>
              </c:pt>
              <c:pt idx="6">
                <c:v>Julio</c:v>
              </c:pt>
              <c:pt idx="7">
                <c:v>Agosto</c:v>
              </c:pt>
              <c:pt idx="8">
                <c:v>Septiembre</c:v>
              </c:pt>
              <c:pt idx="9">
                <c:v>Octubre</c:v>
              </c:pt>
              <c:pt idx="10">
                <c:v>Noviembre</c:v>
              </c:pt>
              <c:pt idx="11">
                <c:v>Diciembre</c:v>
              </c:pt>
            </c:strLit>
          </c:cat>
          <c:val>
            <c:numLit>
              <c:formatCode>General</c:formatCode>
              <c:ptCount val="12"/>
            </c:numLit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3C56-47D8-93DA-89019722C845}"/>
            </c:ext>
          </c:extLst>
        </c:ser>
        <c:ser>
          <c:idx val="1"/>
          <c:order val="1"/>
          <c:tx>
            <c:v>Toner (Y12)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Lit>
              <c:ptCount val="12"/>
              <c:pt idx="0">
                <c:v>Enero</c:v>
              </c:pt>
              <c:pt idx="1">
                <c:v>Febrero</c:v>
              </c:pt>
              <c:pt idx="2">
                <c:v>Marzo</c:v>
              </c:pt>
              <c:pt idx="3">
                <c:v>Abril</c:v>
              </c:pt>
              <c:pt idx="4">
                <c:v>Mayo</c:v>
              </c:pt>
              <c:pt idx="5">
                <c:v>Junio</c:v>
              </c:pt>
              <c:pt idx="6">
                <c:v>Julio</c:v>
              </c:pt>
              <c:pt idx="7">
                <c:v>Agosto</c:v>
              </c:pt>
              <c:pt idx="8">
                <c:v>Septiembre</c:v>
              </c:pt>
              <c:pt idx="9">
                <c:v>Octubre</c:v>
              </c:pt>
              <c:pt idx="10">
                <c:v>Noviembre</c:v>
              </c:pt>
              <c:pt idx="11">
                <c:v>Diciembre</c:v>
              </c:pt>
            </c:strLit>
          </c:cat>
          <c:val>
            <c:numLit>
              <c:formatCode>General</c:formatCode>
              <c:ptCount val="12"/>
            </c:numLit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3C56-47D8-93DA-89019722C845}"/>
            </c:ext>
          </c:extLst>
        </c:ser>
        <c:ser>
          <c:idx val="2"/>
          <c:order val="2"/>
          <c:tx>
            <c:v>Luminarias (Y29)</c:v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Lit>
              <c:ptCount val="12"/>
              <c:pt idx="0">
                <c:v>Enero</c:v>
              </c:pt>
              <c:pt idx="1">
                <c:v>Febrero</c:v>
              </c:pt>
              <c:pt idx="2">
                <c:v>Marzo</c:v>
              </c:pt>
              <c:pt idx="3">
                <c:v>Abril</c:v>
              </c:pt>
              <c:pt idx="4">
                <c:v>Mayo</c:v>
              </c:pt>
              <c:pt idx="5">
                <c:v>Junio</c:v>
              </c:pt>
              <c:pt idx="6">
                <c:v>Julio</c:v>
              </c:pt>
              <c:pt idx="7">
                <c:v>Agosto</c:v>
              </c:pt>
              <c:pt idx="8">
                <c:v>Septiembre</c:v>
              </c:pt>
              <c:pt idx="9">
                <c:v>Octubre</c:v>
              </c:pt>
              <c:pt idx="10">
                <c:v>Noviembre</c:v>
              </c:pt>
              <c:pt idx="11">
                <c:v>Diciembre</c:v>
              </c:pt>
            </c:strLit>
          </c:cat>
          <c:val>
            <c:numLit>
              <c:formatCode>General</c:formatCode>
              <c:ptCount val="12"/>
            </c:numLit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3C56-47D8-93DA-89019722C845}"/>
            </c:ext>
          </c:extLst>
        </c:ser>
        <c:ser>
          <c:idx val="3"/>
          <c:order val="3"/>
          <c:tx>
            <c:v>Biosanitarios</c:v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Lit>
              <c:ptCount val="12"/>
              <c:pt idx="0">
                <c:v>Enero</c:v>
              </c:pt>
              <c:pt idx="1">
                <c:v>Febrero</c:v>
              </c:pt>
              <c:pt idx="2">
                <c:v>Marzo</c:v>
              </c:pt>
              <c:pt idx="3">
                <c:v>Abril</c:v>
              </c:pt>
              <c:pt idx="4">
                <c:v>Mayo</c:v>
              </c:pt>
              <c:pt idx="5">
                <c:v>Junio</c:v>
              </c:pt>
              <c:pt idx="6">
                <c:v>Julio</c:v>
              </c:pt>
              <c:pt idx="7">
                <c:v>Agosto</c:v>
              </c:pt>
              <c:pt idx="8">
                <c:v>Septiembre</c:v>
              </c:pt>
              <c:pt idx="9">
                <c:v>Octubre</c:v>
              </c:pt>
              <c:pt idx="10">
                <c:v>Noviembre</c:v>
              </c:pt>
              <c:pt idx="11">
                <c:v>Diciembre</c:v>
              </c:pt>
            </c:strLit>
          </c:cat>
          <c:val>
            <c:numLit>
              <c:formatCode>General</c:formatCode>
              <c:ptCount val="12"/>
            </c:numLit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3-3C56-47D8-93DA-89019722C845}"/>
            </c:ext>
          </c:extLst>
        </c:ser>
        <c:ser>
          <c:idx val="4"/>
          <c:order val="4"/>
          <c:tx>
            <c:v>Anatomopatologicos</c:v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strLit>
              <c:ptCount val="12"/>
              <c:pt idx="0">
                <c:v>Enero</c:v>
              </c:pt>
              <c:pt idx="1">
                <c:v>Febrero</c:v>
              </c:pt>
              <c:pt idx="2">
                <c:v>Marzo</c:v>
              </c:pt>
              <c:pt idx="3">
                <c:v>Abril</c:v>
              </c:pt>
              <c:pt idx="4">
                <c:v>Mayo</c:v>
              </c:pt>
              <c:pt idx="5">
                <c:v>Junio</c:v>
              </c:pt>
              <c:pt idx="6">
                <c:v>Julio</c:v>
              </c:pt>
              <c:pt idx="7">
                <c:v>Agosto</c:v>
              </c:pt>
              <c:pt idx="8">
                <c:v>Septiembre</c:v>
              </c:pt>
              <c:pt idx="9">
                <c:v>Octubre</c:v>
              </c:pt>
              <c:pt idx="10">
                <c:v>Noviembre</c:v>
              </c:pt>
              <c:pt idx="11">
                <c:v>Diciembre</c:v>
              </c:pt>
            </c:strLit>
          </c:cat>
          <c:val>
            <c:numLit>
              <c:formatCode>General</c:formatCode>
              <c:ptCount val="12"/>
            </c:numLit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4-3C56-47D8-93DA-89019722C845}"/>
            </c:ext>
          </c:extLst>
        </c:ser>
        <c:ser>
          <c:idx val="5"/>
          <c:order val="5"/>
          <c:tx>
            <c:v>Cortopunzantes</c:v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cat>
            <c:strLit>
              <c:ptCount val="12"/>
              <c:pt idx="0">
                <c:v>Enero</c:v>
              </c:pt>
              <c:pt idx="1">
                <c:v>Febrero</c:v>
              </c:pt>
              <c:pt idx="2">
                <c:v>Marzo</c:v>
              </c:pt>
              <c:pt idx="3">
                <c:v>Abril</c:v>
              </c:pt>
              <c:pt idx="4">
                <c:v>Mayo</c:v>
              </c:pt>
              <c:pt idx="5">
                <c:v>Junio</c:v>
              </c:pt>
              <c:pt idx="6">
                <c:v>Julio</c:v>
              </c:pt>
              <c:pt idx="7">
                <c:v>Agosto</c:v>
              </c:pt>
              <c:pt idx="8">
                <c:v>Septiembre</c:v>
              </c:pt>
              <c:pt idx="9">
                <c:v>Octubre</c:v>
              </c:pt>
              <c:pt idx="10">
                <c:v>Noviembre</c:v>
              </c:pt>
              <c:pt idx="11">
                <c:v>Diciembre</c:v>
              </c:pt>
            </c:strLit>
          </c:cat>
          <c:val>
            <c:numLit>
              <c:formatCode>General</c:formatCode>
              <c:ptCount val="12"/>
            </c:numLit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5-3C56-47D8-93DA-89019722C845}"/>
            </c:ext>
          </c:extLst>
        </c:ser>
        <c:ser>
          <c:idx val="6"/>
          <c:order val="6"/>
          <c:tx>
            <c:v>Residuos Quimicos</c:v>
          </c:tx>
          <c:spPr>
            <a:solidFill>
              <a:schemeClr val="accent1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Lit>
              <c:ptCount val="12"/>
              <c:pt idx="0">
                <c:v>Enero</c:v>
              </c:pt>
              <c:pt idx="1">
                <c:v>Febrero</c:v>
              </c:pt>
              <c:pt idx="2">
                <c:v>Marzo</c:v>
              </c:pt>
              <c:pt idx="3">
                <c:v>Abril</c:v>
              </c:pt>
              <c:pt idx="4">
                <c:v>Mayo</c:v>
              </c:pt>
              <c:pt idx="5">
                <c:v>Junio</c:v>
              </c:pt>
              <c:pt idx="6">
                <c:v>Julio</c:v>
              </c:pt>
              <c:pt idx="7">
                <c:v>Agosto</c:v>
              </c:pt>
              <c:pt idx="8">
                <c:v>Septiembre</c:v>
              </c:pt>
              <c:pt idx="9">
                <c:v>Octubre</c:v>
              </c:pt>
              <c:pt idx="10">
                <c:v>Noviembre</c:v>
              </c:pt>
              <c:pt idx="11">
                <c:v>Diciembre</c:v>
              </c:pt>
            </c:strLit>
          </c:cat>
          <c:val>
            <c:numLit>
              <c:formatCode>General</c:formatCode>
              <c:ptCount val="12"/>
            </c:numLit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6-3C56-47D8-93DA-89019722C845}"/>
            </c:ext>
          </c:extLst>
        </c:ser>
        <c:ser>
          <c:idx val="7"/>
          <c:order val="7"/>
          <c:tx>
            <c:v>Medicamentos vencidos</c:v>
          </c:tx>
          <c:spPr>
            <a:solidFill>
              <a:schemeClr val="accent2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Lit>
              <c:ptCount val="12"/>
              <c:pt idx="0">
                <c:v>Enero</c:v>
              </c:pt>
              <c:pt idx="1">
                <c:v>Febrero</c:v>
              </c:pt>
              <c:pt idx="2">
                <c:v>Marzo</c:v>
              </c:pt>
              <c:pt idx="3">
                <c:v>Abril</c:v>
              </c:pt>
              <c:pt idx="4">
                <c:v>Mayo</c:v>
              </c:pt>
              <c:pt idx="5">
                <c:v>Junio</c:v>
              </c:pt>
              <c:pt idx="6">
                <c:v>Julio</c:v>
              </c:pt>
              <c:pt idx="7">
                <c:v>Agosto</c:v>
              </c:pt>
              <c:pt idx="8">
                <c:v>Septiembre</c:v>
              </c:pt>
              <c:pt idx="9">
                <c:v>Octubre</c:v>
              </c:pt>
              <c:pt idx="10">
                <c:v>Noviembre</c:v>
              </c:pt>
              <c:pt idx="11">
                <c:v>Diciembre</c:v>
              </c:pt>
            </c:strLit>
          </c:cat>
          <c:val>
            <c:numLit>
              <c:formatCode>General</c:formatCode>
              <c:ptCount val="12"/>
            </c:numLit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7-3C56-47D8-93DA-89019722C84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61823440"/>
        <c:axId val="154759920"/>
      </c:barChart>
      <c:catAx>
        <c:axId val="161823440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MES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CO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4759920"/>
        <c:crosses val="autoZero"/>
        <c:auto val="1"/>
        <c:lblAlgn val="ctr"/>
        <c:lblOffset val="100"/>
        <c:noMultiLvlLbl val="0"/>
      </c:catAx>
      <c:valAx>
        <c:axId val="1547599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CANTIDAD (Kg)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CO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6182344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RESIDUOS</a:t>
            </a:r>
            <a:r>
              <a:rPr lang="es-CO" baseline="0"/>
              <a:t> ESPECIALES ADMINISTRATIVA</a:t>
            </a:r>
            <a:endParaRPr lang="es-CO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ESPECIALES!$B$10</c:f>
              <c:strCache>
                <c:ptCount val="1"/>
                <c:pt idx="0">
                  <c:v>Orgánicos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ESPECIALES!$A$11:$A$22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ESPECIALES!$B$11:$B$22</c:f>
              <c:numCache>
                <c:formatCode>General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A236-42AC-856D-A4C5B30F9B8C}"/>
            </c:ext>
          </c:extLst>
        </c:ser>
        <c:ser>
          <c:idx val="1"/>
          <c:order val="1"/>
          <c:tx>
            <c:strRef>
              <c:f>ESPECIALES!$C$10</c:f>
              <c:strCache>
                <c:ptCount val="1"/>
                <c:pt idx="0">
                  <c:v>RAEE´S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ESPECIALES!$A$11:$A$22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ESPECIALES!$C$11:$C$22</c:f>
              <c:numCache>
                <c:formatCode>General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A236-42AC-856D-A4C5B30F9B8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54752848"/>
        <c:axId val="154755024"/>
      </c:barChart>
      <c:catAx>
        <c:axId val="154752848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MES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CO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4755024"/>
        <c:crosses val="autoZero"/>
        <c:auto val="1"/>
        <c:lblAlgn val="ctr"/>
        <c:lblOffset val="100"/>
        <c:noMultiLvlLbl val="0"/>
      </c:catAx>
      <c:valAx>
        <c:axId val="1547550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CANTIDAD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CO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475284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ESPECIALES</a:t>
            </a:r>
            <a:r>
              <a:rPr lang="es-CO" baseline="0"/>
              <a:t> CAR</a:t>
            </a:r>
            <a:endParaRPr lang="es-CO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ESPECIALES!$G$10</c:f>
              <c:strCache>
                <c:ptCount val="1"/>
                <c:pt idx="0">
                  <c:v>Orgánicos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ESPECIALES!$F$11:$F$22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ESPECIALES!$G$11:$G$22</c:f>
              <c:numCache>
                <c:formatCode>General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9938-4F0A-9252-C1CBD524E914}"/>
            </c:ext>
          </c:extLst>
        </c:ser>
        <c:ser>
          <c:idx val="1"/>
          <c:order val="1"/>
          <c:tx>
            <c:strRef>
              <c:f>ESPECIALES!$H$10</c:f>
              <c:strCache>
                <c:ptCount val="1"/>
                <c:pt idx="0">
                  <c:v>RAEE´S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ESPECIALES!$F$11:$F$22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ESPECIALES!$H$11:$H$22</c:f>
              <c:numCache>
                <c:formatCode>General</c:formatCode>
                <c:ptCount val="12"/>
                <c:pt idx="0">
                  <c:v>0</c:v>
                </c:pt>
                <c:pt idx="1">
                  <c:v>1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9938-4F0A-9252-C1CBD524E914}"/>
            </c:ext>
          </c:extLst>
        </c:ser>
        <c:ser>
          <c:idx val="2"/>
          <c:order val="2"/>
          <c:tx>
            <c:strRef>
              <c:f>ESPECIALES!$I$10</c:f>
              <c:strCache>
                <c:ptCount val="1"/>
                <c:pt idx="0">
                  <c:v>AVU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ESPECIALES!$F$11:$F$22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ESPECIALES!$I$11:$I$22</c:f>
              <c:numCache>
                <c:formatCode>General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9938-4F0A-9252-C1CBD524E914}"/>
            </c:ext>
          </c:extLst>
        </c:ser>
        <c:ser>
          <c:idx val="3"/>
          <c:order val="3"/>
          <c:tx>
            <c:strRef>
              <c:f>ESPECIALES!$J$10</c:f>
              <c:strCache>
                <c:ptCount val="1"/>
                <c:pt idx="0">
                  <c:v>RCD´S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ESPECIALES!$F$11:$F$22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ESPECIALES!$J$11:$J$22</c:f>
              <c:numCache>
                <c:formatCode>General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3-9938-4F0A-9252-C1CBD524E914}"/>
            </c:ext>
          </c:extLst>
        </c:ser>
        <c:ser>
          <c:idx val="4"/>
          <c:order val="4"/>
          <c:tx>
            <c:strRef>
              <c:f>ESPECIALES!$K$10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strRef>
              <c:f>ESPECIALES!$F$11:$F$22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ESPECIALES!$K$11:$K$22</c:f>
              <c:numCache>
                <c:formatCode>General</c:formatCode>
                <c:ptCount val="12"/>
                <c:pt idx="0">
                  <c:v>0</c:v>
                </c:pt>
                <c:pt idx="1">
                  <c:v>1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4-9938-4F0A-9252-C1CBD524E9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54749584"/>
        <c:axId val="272976864"/>
      </c:barChart>
      <c:catAx>
        <c:axId val="154749584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MES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CO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272976864"/>
        <c:crosses val="autoZero"/>
        <c:auto val="1"/>
        <c:lblAlgn val="ctr"/>
        <c:lblOffset val="100"/>
        <c:noMultiLvlLbl val="0"/>
      </c:catAx>
      <c:valAx>
        <c:axId val="2729768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CANTIDAD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CO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47495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Consumo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'CONSUMO SOSTENIBLE'!$C$10</c:f>
              <c:strCache>
                <c:ptCount val="1"/>
                <c:pt idx="0">
                  <c:v>CANTIDAD PAPEL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'CONSUMO SOSTENIBLE'!$B$11:$B$22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'CONSUMO SOSTENIBLE'!$C$11:$C$22</c:f>
              <c:numCache>
                <c:formatCode>General</c:formatCode>
                <c:ptCount val="12"/>
                <c:pt idx="0">
                  <c:v>0</c:v>
                </c:pt>
                <c:pt idx="1">
                  <c:v>939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ECCA-4061-A3C0-5DF4840A6025}"/>
            </c:ext>
          </c:extLst>
        </c:ser>
        <c:ser>
          <c:idx val="1"/>
          <c:order val="1"/>
          <c:tx>
            <c:strRef>
              <c:f>'CONSUMO SOSTENIBLE'!$D$10</c:f>
              <c:strCache>
                <c:ptCount val="1"/>
                <c:pt idx="0">
                  <c:v>CANTIDAD TONERS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'CONSUMO SOSTENIBLE'!$B$11:$B$22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'CONSUMO SOSTENIBLE'!$D$11:$D$22</c:f>
              <c:numCache>
                <c:formatCode>General</c:formatCode>
                <c:ptCount val="12"/>
                <c:pt idx="0">
                  <c:v>0</c:v>
                </c:pt>
                <c:pt idx="1">
                  <c:v>17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ECCA-4061-A3C0-5DF4840A602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72963264"/>
        <c:axId val="272963808"/>
      </c:barChart>
      <c:catAx>
        <c:axId val="272963264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Mes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CO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272963808"/>
        <c:crosses val="autoZero"/>
        <c:auto val="1"/>
        <c:lblAlgn val="ctr"/>
        <c:lblOffset val="100"/>
        <c:noMultiLvlLbl val="0"/>
      </c:catAx>
      <c:valAx>
        <c:axId val="2729638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Cantidad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CO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27296326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'MOVILIDAD SOSTENIBLE'!$C$10</c:f>
              <c:strCache>
                <c:ptCount val="1"/>
                <c:pt idx="0">
                  <c:v>CANTIDAD BICIUSUARIOS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'MOVILIDAD SOSTENIBLE'!$B$11:$B$22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'MOVILIDAD SOSTENIBLE'!$C$11:$C$22</c:f>
              <c:numCache>
                <c:formatCode>General</c:formatCode>
                <c:ptCount val="12"/>
                <c:pt idx="0">
                  <c:v>6</c:v>
                </c:pt>
                <c:pt idx="1">
                  <c:v>7</c:v>
                </c:pt>
                <c:pt idx="2">
                  <c:v>5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854C-4C1B-B08D-F10EEE8B31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72973056"/>
        <c:axId val="272967616"/>
      </c:barChart>
      <c:catAx>
        <c:axId val="272973056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Mes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CO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272967616"/>
        <c:crosses val="autoZero"/>
        <c:auto val="1"/>
        <c:lblAlgn val="ctr"/>
        <c:lblOffset val="100"/>
        <c:noMultiLvlLbl val="0"/>
      </c:catAx>
      <c:valAx>
        <c:axId val="2729676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Cantidad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CO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27297305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hyperlink" Target="#'MENSUAL ENERGIA'!A1"/><Relationship Id="rId13" Type="http://schemas.openxmlformats.org/officeDocument/2006/relationships/image" Target="../media/image7.png"/><Relationship Id="rId18" Type="http://schemas.openxmlformats.org/officeDocument/2006/relationships/hyperlink" Target="#ESPECIALES!A1"/><Relationship Id="rId3" Type="http://schemas.openxmlformats.org/officeDocument/2006/relationships/hyperlink" Target="#'CONSUMO SOSTENIBLE'!A1"/><Relationship Id="rId21" Type="http://schemas.openxmlformats.org/officeDocument/2006/relationships/image" Target="../media/image11.png"/><Relationship Id="rId7" Type="http://schemas.openxmlformats.org/officeDocument/2006/relationships/image" Target="../media/image4.png"/><Relationship Id="rId12" Type="http://schemas.openxmlformats.org/officeDocument/2006/relationships/hyperlink" Target="#'MENSUAL COMBUSTIBLE'!A1"/><Relationship Id="rId17" Type="http://schemas.openxmlformats.org/officeDocument/2006/relationships/image" Target="../media/image9.png"/><Relationship Id="rId2" Type="http://schemas.openxmlformats.org/officeDocument/2006/relationships/image" Target="../media/image1.png"/><Relationship Id="rId16" Type="http://schemas.openxmlformats.org/officeDocument/2006/relationships/hyperlink" Target="#INDICADORES!A1"/><Relationship Id="rId20" Type="http://schemas.openxmlformats.org/officeDocument/2006/relationships/hyperlink" Target="#PELIGROSOS!A1"/><Relationship Id="rId1" Type="http://schemas.openxmlformats.org/officeDocument/2006/relationships/hyperlink" Target="#'MOVILIDAD SOSTENIBLE'!A1"/><Relationship Id="rId6" Type="http://schemas.openxmlformats.org/officeDocument/2006/relationships/hyperlink" Target="#'MENSUAL AGUA'!A1"/><Relationship Id="rId11" Type="http://schemas.openxmlformats.org/officeDocument/2006/relationships/image" Target="../media/image6.png"/><Relationship Id="rId5" Type="http://schemas.openxmlformats.org/officeDocument/2006/relationships/image" Target="../media/image3.jpeg"/><Relationship Id="rId15" Type="http://schemas.openxmlformats.org/officeDocument/2006/relationships/image" Target="../media/image8.png"/><Relationship Id="rId10" Type="http://schemas.openxmlformats.org/officeDocument/2006/relationships/hyperlink" Target="#'MENSUAL GAS'!A1"/><Relationship Id="rId19" Type="http://schemas.openxmlformats.org/officeDocument/2006/relationships/image" Target="../media/image10.png"/><Relationship Id="rId4" Type="http://schemas.openxmlformats.org/officeDocument/2006/relationships/image" Target="../media/image2.png"/><Relationship Id="rId9" Type="http://schemas.openxmlformats.org/officeDocument/2006/relationships/image" Target="../media/image5.png"/><Relationship Id="rId14" Type="http://schemas.openxmlformats.org/officeDocument/2006/relationships/hyperlink" Target="#APROVECHABLES!A1"/><Relationship Id="rId22" Type="http://schemas.openxmlformats.org/officeDocument/2006/relationships/image" Target="../media/image12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13.jpeg"/><Relationship Id="rId1" Type="http://schemas.openxmlformats.org/officeDocument/2006/relationships/hyperlink" Target="#INICIO!A1"/><Relationship Id="rId4" Type="http://schemas.openxmlformats.org/officeDocument/2006/relationships/image" Target="../media/image12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13.jpeg"/><Relationship Id="rId1" Type="http://schemas.openxmlformats.org/officeDocument/2006/relationships/hyperlink" Target="#INICIO!A1"/><Relationship Id="rId5" Type="http://schemas.openxmlformats.org/officeDocument/2006/relationships/chart" Target="../charts/chart1.xml"/><Relationship Id="rId4" Type="http://schemas.openxmlformats.org/officeDocument/2006/relationships/image" Target="../media/image12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14.jpeg"/><Relationship Id="rId2" Type="http://schemas.openxmlformats.org/officeDocument/2006/relationships/image" Target="../media/image13.jpeg"/><Relationship Id="rId1" Type="http://schemas.openxmlformats.org/officeDocument/2006/relationships/hyperlink" Target="#INICIO!A1"/><Relationship Id="rId5" Type="http://schemas.openxmlformats.org/officeDocument/2006/relationships/chart" Target="../charts/chart2.xml"/><Relationship Id="rId4" Type="http://schemas.openxmlformats.org/officeDocument/2006/relationships/image" Target="../media/image12.pn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13.jpeg"/><Relationship Id="rId1" Type="http://schemas.openxmlformats.org/officeDocument/2006/relationships/hyperlink" Target="#INICIO!A1"/><Relationship Id="rId5" Type="http://schemas.openxmlformats.org/officeDocument/2006/relationships/chart" Target="../charts/chart3.xml"/><Relationship Id="rId4" Type="http://schemas.openxmlformats.org/officeDocument/2006/relationships/image" Target="../media/image12.pn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13.jpeg"/><Relationship Id="rId1" Type="http://schemas.openxmlformats.org/officeDocument/2006/relationships/hyperlink" Target="#INICIO!A1"/><Relationship Id="rId5" Type="http://schemas.openxmlformats.org/officeDocument/2006/relationships/chart" Target="../charts/chart4.xml"/><Relationship Id="rId4" Type="http://schemas.openxmlformats.org/officeDocument/2006/relationships/image" Target="../media/image12.pn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15.jpeg"/><Relationship Id="rId2" Type="http://schemas.openxmlformats.org/officeDocument/2006/relationships/image" Target="../media/image13.jpeg"/><Relationship Id="rId1" Type="http://schemas.openxmlformats.org/officeDocument/2006/relationships/hyperlink" Target="#INICIO!A1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image" Target="../media/image12.png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chart" Target="../charts/chart7.xml"/><Relationship Id="rId2" Type="http://schemas.openxmlformats.org/officeDocument/2006/relationships/image" Target="../media/image13.jpeg"/><Relationship Id="rId1" Type="http://schemas.openxmlformats.org/officeDocument/2006/relationships/hyperlink" Target="#INICIO!A1"/><Relationship Id="rId6" Type="http://schemas.openxmlformats.org/officeDocument/2006/relationships/image" Target="../media/image12.png"/><Relationship Id="rId5" Type="http://schemas.openxmlformats.org/officeDocument/2006/relationships/image" Target="../media/image15.jpeg"/><Relationship Id="rId4" Type="http://schemas.openxmlformats.org/officeDocument/2006/relationships/chart" Target="../charts/chart8.xml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../media/image12.png"/><Relationship Id="rId2" Type="http://schemas.openxmlformats.org/officeDocument/2006/relationships/image" Target="../media/image13.jpeg"/><Relationship Id="rId1" Type="http://schemas.openxmlformats.org/officeDocument/2006/relationships/hyperlink" Target="#INICIO!A1"/><Relationship Id="rId6" Type="http://schemas.openxmlformats.org/officeDocument/2006/relationships/chart" Target="../charts/chart10.xml"/><Relationship Id="rId5" Type="http://schemas.openxmlformats.org/officeDocument/2006/relationships/chart" Target="../charts/chart9.xml"/><Relationship Id="rId4" Type="http://schemas.openxmlformats.org/officeDocument/2006/relationships/image" Target="../media/image15.jpeg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image" Target="../media/image13.jpeg"/><Relationship Id="rId2" Type="http://schemas.openxmlformats.org/officeDocument/2006/relationships/hyperlink" Target="#INICIO!A1"/><Relationship Id="rId1" Type="http://schemas.openxmlformats.org/officeDocument/2006/relationships/image" Target="../media/image12.png"/><Relationship Id="rId5" Type="http://schemas.openxmlformats.org/officeDocument/2006/relationships/chart" Target="../charts/chart11.xml"/><Relationship Id="rId4" Type="http://schemas.openxmlformats.org/officeDocument/2006/relationships/image" Target="../media/image16.jpeg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image" Target="../media/image13.jpeg"/><Relationship Id="rId2" Type="http://schemas.openxmlformats.org/officeDocument/2006/relationships/hyperlink" Target="#INICIO!A1"/><Relationship Id="rId1" Type="http://schemas.openxmlformats.org/officeDocument/2006/relationships/image" Target="../media/image12.png"/><Relationship Id="rId5" Type="http://schemas.openxmlformats.org/officeDocument/2006/relationships/chart" Target="../charts/chart12.xml"/><Relationship Id="rId4" Type="http://schemas.openxmlformats.org/officeDocument/2006/relationships/image" Target="../media/image15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694765</xdr:colOff>
      <xdr:row>0</xdr:row>
      <xdr:rowOff>0</xdr:rowOff>
    </xdr:from>
    <xdr:to>
      <xdr:col>15</xdr:col>
      <xdr:colOff>13801</xdr:colOff>
      <xdr:row>0</xdr:row>
      <xdr:rowOff>0</xdr:rowOff>
    </xdr:to>
    <xdr:cxnSp macro="">
      <xdr:nvCxnSpPr>
        <xdr:cNvPr id="167" name="Conector recto 166">
          <a:extLst>
            <a:ext uri="{FF2B5EF4-FFF2-40B4-BE49-F238E27FC236}">
              <a16:creationId xmlns:a16="http://schemas.microsoft.com/office/drawing/2014/main" xmlns="" id="{60885954-1BD9-4FDD-B53E-D72C2B740BDF}"/>
            </a:ext>
          </a:extLst>
        </xdr:cNvPr>
        <xdr:cNvCxnSpPr/>
      </xdr:nvCxnSpPr>
      <xdr:spPr>
        <a:xfrm>
          <a:off x="3518647" y="1051821"/>
          <a:ext cx="7084713" cy="0"/>
        </a:xfrm>
        <a:prstGeom prst="line">
          <a:avLst/>
        </a:prstGeom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358587</xdr:colOff>
      <xdr:row>19</xdr:row>
      <xdr:rowOff>58982</xdr:rowOff>
    </xdr:from>
    <xdr:to>
      <xdr:col>16</xdr:col>
      <xdr:colOff>257734</xdr:colOff>
      <xdr:row>28</xdr:row>
      <xdr:rowOff>145677</xdr:rowOff>
    </xdr:to>
    <xdr:grpSp>
      <xdr:nvGrpSpPr>
        <xdr:cNvPr id="19" name="Grupo 18">
          <a:hlinkClick xmlns:r="http://schemas.openxmlformats.org/officeDocument/2006/relationships" r:id="rId1"/>
        </xdr:cNvPr>
        <xdr:cNvGrpSpPr/>
      </xdr:nvGrpSpPr>
      <xdr:grpSpPr>
        <a:xfrm>
          <a:off x="10137587" y="3932482"/>
          <a:ext cx="1296147" cy="1959945"/>
          <a:chOff x="10242175" y="3588835"/>
          <a:chExt cx="1311088" cy="1958077"/>
        </a:xfrm>
      </xdr:grpSpPr>
      <xdr:grpSp>
        <xdr:nvGrpSpPr>
          <xdr:cNvPr id="168" name="Group 102">
            <a:extLst>
              <a:ext uri="{FF2B5EF4-FFF2-40B4-BE49-F238E27FC236}">
                <a16:creationId xmlns:a16="http://schemas.microsoft.com/office/drawing/2014/main" xmlns="" id="{00000000-0008-0000-0000-000058000000}"/>
              </a:ext>
            </a:extLst>
          </xdr:cNvPr>
          <xdr:cNvGrpSpPr/>
        </xdr:nvGrpSpPr>
        <xdr:grpSpPr>
          <a:xfrm>
            <a:off x="10804013" y="3588835"/>
            <a:ext cx="283510" cy="223587"/>
            <a:chOff x="1924699" y="2309895"/>
            <a:chExt cx="423800" cy="334225"/>
          </a:xfrm>
          <a:solidFill>
            <a:schemeClr val="bg1">
              <a:lumMod val="50000"/>
            </a:schemeClr>
          </a:solidFill>
        </xdr:grpSpPr>
        <xdr:sp macro="" textlink="">
          <xdr:nvSpPr>
            <xdr:cNvPr id="169" name="Oval 92">
              <a:extLst>
                <a:ext uri="{FF2B5EF4-FFF2-40B4-BE49-F238E27FC236}">
                  <a16:creationId xmlns:a16="http://schemas.microsoft.com/office/drawing/2014/main" xmlns="" id="{00000000-0008-0000-0000-000059000000}"/>
                </a:ext>
              </a:extLst>
            </xdr:cNvPr>
            <xdr:cNvSpPr/>
          </xdr:nvSpPr>
          <xdr:spPr>
            <a:xfrm>
              <a:off x="2085619" y="2309895"/>
              <a:ext cx="101967" cy="101967"/>
            </a:xfrm>
            <a:prstGeom prst="ellipse">
              <a:avLst/>
            </a:prstGeom>
            <a:grpFill/>
            <a:ln>
              <a:noFill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wrap="square" rtlCol="0" anchor="ctr"/>
            <a:lstStyle>
              <a:defPPr>
                <a:defRPr lang="en-US"/>
              </a:defPPr>
              <a:lvl1pPr marL="0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609493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1218987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828480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2437973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3047467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3656960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4266453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4875947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ctr"/>
              <a:endParaRPr lang="en-US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grpSp>
          <xdr:nvGrpSpPr>
            <xdr:cNvPr id="170" name="Group 93">
              <a:extLst>
                <a:ext uri="{FF2B5EF4-FFF2-40B4-BE49-F238E27FC236}">
                  <a16:creationId xmlns:a16="http://schemas.microsoft.com/office/drawing/2014/main" xmlns="" id="{00000000-0008-0000-0000-00005A000000}"/>
                </a:ext>
              </a:extLst>
            </xdr:cNvPr>
            <xdr:cNvGrpSpPr/>
          </xdr:nvGrpSpPr>
          <xdr:grpSpPr>
            <a:xfrm>
              <a:off x="2009144" y="2438298"/>
              <a:ext cx="254918" cy="67978"/>
              <a:chOff x="6094412" y="2895600"/>
              <a:chExt cx="1143000" cy="304800"/>
            </a:xfrm>
            <a:grpFill/>
          </xdr:grpSpPr>
          <xdr:sp macro="" textlink="">
            <xdr:nvSpPr>
              <xdr:cNvPr id="177" name="Oval 100">
                <a:extLst>
                  <a:ext uri="{FF2B5EF4-FFF2-40B4-BE49-F238E27FC236}">
                    <a16:creationId xmlns:a16="http://schemas.microsoft.com/office/drawing/2014/main" xmlns="" id="{00000000-0008-0000-0000-000061000000}"/>
                  </a:ext>
                </a:extLst>
              </xdr:cNvPr>
              <xdr:cNvSpPr/>
            </xdr:nvSpPr>
            <xdr:spPr>
              <a:xfrm>
                <a:off x="6094412" y="2895600"/>
                <a:ext cx="304800" cy="304800"/>
              </a:xfrm>
              <a:prstGeom prst="ellipse">
                <a:avLst/>
              </a:prstGeom>
              <a:grpFill/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 rtlCol="0" anchor="ctr"/>
              <a:lstStyle>
                <a:defPPr>
                  <a:defRPr lang="en-US"/>
                </a:defPPr>
                <a:lvl1pPr marL="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60949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121898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82848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243797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304746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365696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426645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487594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ctr"/>
                <a:endParaRPr lang="en-US">
                  <a:latin typeface="Arial" panose="020B0604020202020204" pitchFamily="34" charset="0"/>
                  <a:cs typeface="Arial" panose="020B0604020202020204" pitchFamily="34" charset="0"/>
                </a:endParaRPr>
              </a:p>
            </xdr:txBody>
          </xdr:sp>
          <xdr:sp macro="" textlink="">
            <xdr:nvSpPr>
              <xdr:cNvPr id="178" name="Oval 101">
                <a:extLst>
                  <a:ext uri="{FF2B5EF4-FFF2-40B4-BE49-F238E27FC236}">
                    <a16:creationId xmlns:a16="http://schemas.microsoft.com/office/drawing/2014/main" xmlns="" id="{00000000-0008-0000-0000-000062000000}"/>
                  </a:ext>
                </a:extLst>
              </xdr:cNvPr>
              <xdr:cNvSpPr/>
            </xdr:nvSpPr>
            <xdr:spPr>
              <a:xfrm>
                <a:off x="6932612" y="2895600"/>
                <a:ext cx="304800" cy="304800"/>
              </a:xfrm>
              <a:prstGeom prst="ellipse">
                <a:avLst/>
              </a:prstGeom>
              <a:grpFill/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 rtlCol="0" anchor="ctr"/>
              <a:lstStyle>
                <a:defPPr>
                  <a:defRPr lang="en-US"/>
                </a:defPPr>
                <a:lvl1pPr marL="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60949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121898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82848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243797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304746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365696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426645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487594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ctr"/>
                <a:endParaRPr lang="en-US">
                  <a:latin typeface="Arial" panose="020B0604020202020204" pitchFamily="34" charset="0"/>
                  <a:cs typeface="Arial" panose="020B0604020202020204" pitchFamily="34" charset="0"/>
                </a:endParaRPr>
              </a:p>
            </xdr:txBody>
          </xdr:sp>
        </xdr:grpSp>
        <xdr:grpSp>
          <xdr:nvGrpSpPr>
            <xdr:cNvPr id="171" name="Group 94">
              <a:extLst>
                <a:ext uri="{FF2B5EF4-FFF2-40B4-BE49-F238E27FC236}">
                  <a16:creationId xmlns:a16="http://schemas.microsoft.com/office/drawing/2014/main" xmlns="" id="{00000000-0008-0000-0000-00005B000000}"/>
                </a:ext>
              </a:extLst>
            </xdr:cNvPr>
            <xdr:cNvGrpSpPr/>
          </xdr:nvGrpSpPr>
          <xdr:grpSpPr>
            <a:xfrm>
              <a:off x="1958702" y="2532712"/>
              <a:ext cx="355826" cy="50983"/>
              <a:chOff x="5870574" y="3397250"/>
              <a:chExt cx="1595438" cy="228600"/>
            </a:xfrm>
            <a:grpFill/>
          </xdr:grpSpPr>
          <xdr:sp macro="" textlink="">
            <xdr:nvSpPr>
              <xdr:cNvPr id="175" name="Oval 98">
                <a:extLst>
                  <a:ext uri="{FF2B5EF4-FFF2-40B4-BE49-F238E27FC236}">
                    <a16:creationId xmlns:a16="http://schemas.microsoft.com/office/drawing/2014/main" xmlns="" id="{00000000-0008-0000-0000-00005F000000}"/>
                  </a:ext>
                </a:extLst>
              </xdr:cNvPr>
              <xdr:cNvSpPr/>
            </xdr:nvSpPr>
            <xdr:spPr>
              <a:xfrm>
                <a:off x="5870574" y="3397250"/>
                <a:ext cx="228600" cy="228600"/>
              </a:xfrm>
              <a:prstGeom prst="ellipse">
                <a:avLst/>
              </a:prstGeom>
              <a:grpFill/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 rtlCol="0" anchor="ctr"/>
              <a:lstStyle>
                <a:defPPr>
                  <a:defRPr lang="en-US"/>
                </a:defPPr>
                <a:lvl1pPr marL="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60949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121898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82848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243797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304746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365696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426645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487594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ctr"/>
                <a:endParaRPr lang="en-US">
                  <a:latin typeface="Arial" panose="020B0604020202020204" pitchFamily="34" charset="0"/>
                  <a:cs typeface="Arial" panose="020B0604020202020204" pitchFamily="34" charset="0"/>
                </a:endParaRPr>
              </a:p>
            </xdr:txBody>
          </xdr:sp>
          <xdr:sp macro="" textlink="">
            <xdr:nvSpPr>
              <xdr:cNvPr id="176" name="Oval 99">
                <a:extLst>
                  <a:ext uri="{FF2B5EF4-FFF2-40B4-BE49-F238E27FC236}">
                    <a16:creationId xmlns:a16="http://schemas.microsoft.com/office/drawing/2014/main" xmlns="" id="{00000000-0008-0000-0000-000060000000}"/>
                  </a:ext>
                </a:extLst>
              </xdr:cNvPr>
              <xdr:cNvSpPr/>
            </xdr:nvSpPr>
            <xdr:spPr>
              <a:xfrm>
                <a:off x="7237412" y="3397250"/>
                <a:ext cx="228600" cy="228600"/>
              </a:xfrm>
              <a:prstGeom prst="ellipse">
                <a:avLst/>
              </a:prstGeom>
              <a:grpFill/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 rtlCol="0" anchor="ctr"/>
              <a:lstStyle>
                <a:defPPr>
                  <a:defRPr lang="en-US"/>
                </a:defPPr>
                <a:lvl1pPr marL="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60949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121898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82848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243797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304746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365696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426645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487594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ctr"/>
                <a:endParaRPr lang="en-US">
                  <a:latin typeface="Arial" panose="020B0604020202020204" pitchFamily="34" charset="0"/>
                  <a:cs typeface="Arial" panose="020B0604020202020204" pitchFamily="34" charset="0"/>
                </a:endParaRPr>
              </a:p>
            </xdr:txBody>
          </xdr:sp>
        </xdr:grpSp>
        <xdr:grpSp>
          <xdr:nvGrpSpPr>
            <xdr:cNvPr id="172" name="Group 95">
              <a:extLst>
                <a:ext uri="{FF2B5EF4-FFF2-40B4-BE49-F238E27FC236}">
                  <a16:creationId xmlns:a16="http://schemas.microsoft.com/office/drawing/2014/main" xmlns="" id="{00000000-0008-0000-0000-00005C000000}"/>
                </a:ext>
              </a:extLst>
            </xdr:cNvPr>
            <xdr:cNvGrpSpPr/>
          </xdr:nvGrpSpPr>
          <xdr:grpSpPr>
            <a:xfrm>
              <a:off x="1924699" y="2610131"/>
              <a:ext cx="423800" cy="33989"/>
              <a:chOff x="5718174" y="3708400"/>
              <a:chExt cx="1900238" cy="152400"/>
            </a:xfrm>
            <a:grpFill/>
          </xdr:grpSpPr>
          <xdr:sp macro="" textlink="">
            <xdr:nvSpPr>
              <xdr:cNvPr id="173" name="Oval 96">
                <a:extLst>
                  <a:ext uri="{FF2B5EF4-FFF2-40B4-BE49-F238E27FC236}">
                    <a16:creationId xmlns:a16="http://schemas.microsoft.com/office/drawing/2014/main" xmlns="" id="{00000000-0008-0000-0000-00005D000000}"/>
                  </a:ext>
                </a:extLst>
              </xdr:cNvPr>
              <xdr:cNvSpPr/>
            </xdr:nvSpPr>
            <xdr:spPr>
              <a:xfrm>
                <a:off x="7466012" y="3708400"/>
                <a:ext cx="152400" cy="152400"/>
              </a:xfrm>
              <a:prstGeom prst="ellipse">
                <a:avLst/>
              </a:prstGeom>
              <a:grpFill/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 rtlCol="0" anchor="ctr"/>
              <a:lstStyle>
                <a:defPPr>
                  <a:defRPr lang="en-US"/>
                </a:defPPr>
                <a:lvl1pPr marL="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60949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121898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82848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243797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304746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365696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426645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487594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ctr"/>
                <a:endParaRPr lang="en-US">
                  <a:latin typeface="Arial" panose="020B0604020202020204" pitchFamily="34" charset="0"/>
                  <a:cs typeface="Arial" panose="020B0604020202020204" pitchFamily="34" charset="0"/>
                </a:endParaRPr>
              </a:p>
            </xdr:txBody>
          </xdr:sp>
          <xdr:sp macro="" textlink="">
            <xdr:nvSpPr>
              <xdr:cNvPr id="174" name="Oval 97">
                <a:extLst>
                  <a:ext uri="{FF2B5EF4-FFF2-40B4-BE49-F238E27FC236}">
                    <a16:creationId xmlns:a16="http://schemas.microsoft.com/office/drawing/2014/main" xmlns="" id="{00000000-0008-0000-0000-00005E000000}"/>
                  </a:ext>
                </a:extLst>
              </xdr:cNvPr>
              <xdr:cNvSpPr/>
            </xdr:nvSpPr>
            <xdr:spPr>
              <a:xfrm>
                <a:off x="5718174" y="3708400"/>
                <a:ext cx="152400" cy="152400"/>
              </a:xfrm>
              <a:prstGeom prst="ellipse">
                <a:avLst/>
              </a:prstGeom>
              <a:grpFill/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 rtlCol="0" anchor="ctr"/>
              <a:lstStyle>
                <a:defPPr>
                  <a:defRPr lang="en-US"/>
                </a:defPPr>
                <a:lvl1pPr marL="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60949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121898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82848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243797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304746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365696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426645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487594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ctr"/>
                <a:endParaRPr lang="en-US">
                  <a:latin typeface="Arial" panose="020B0604020202020204" pitchFamily="34" charset="0"/>
                  <a:cs typeface="Arial" panose="020B0604020202020204" pitchFamily="34" charset="0"/>
                </a:endParaRPr>
              </a:p>
            </xdr:txBody>
          </xdr:sp>
        </xdr:grpSp>
      </xdr:grpSp>
      <xdr:grpSp>
        <xdr:nvGrpSpPr>
          <xdr:cNvPr id="8" name="Grupo 7"/>
          <xdr:cNvGrpSpPr/>
        </xdr:nvGrpSpPr>
        <xdr:grpSpPr>
          <a:xfrm>
            <a:off x="10365441" y="3832411"/>
            <a:ext cx="1053352" cy="1064558"/>
            <a:chOff x="10365441" y="3832411"/>
            <a:chExt cx="1053352" cy="1064558"/>
          </a:xfrm>
        </xdr:grpSpPr>
        <xdr:sp macro="" textlink="">
          <xdr:nvSpPr>
            <xdr:cNvPr id="6" name="Rectángulo redondeado 5"/>
            <xdr:cNvSpPr/>
          </xdr:nvSpPr>
          <xdr:spPr>
            <a:xfrm>
              <a:off x="10365441" y="3832411"/>
              <a:ext cx="1053352" cy="1064558"/>
            </a:xfrm>
            <a:prstGeom prst="roundRect">
              <a:avLst/>
            </a:prstGeom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es-CO" sz="1100"/>
            </a:p>
          </xdr:txBody>
        </xdr:sp>
        <xdr:pic>
          <xdr:nvPicPr>
            <xdr:cNvPr id="196" name="Imagen 195" descr="Basati, Alquiler de bicicletas. Urdaibai, Bizkaia"/>
            <xdr:cNvPicPr>
              <a:picLocks noChangeAspect="1" noChangeArrowheads="1"/>
            </xdr:cNvPicPr>
          </xdr:nvPicPr>
          <xdr:blipFill>
            <a:blip xmlns:r="http://schemas.openxmlformats.org/officeDocument/2006/relationships" r:embed="rId2" cstate="print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0447792" y="3854824"/>
              <a:ext cx="950316" cy="952500"/>
            </a:xfrm>
            <a:prstGeom prst="rect">
              <a:avLst/>
            </a:prstGeom>
            <a:noFill/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</a:extLst>
          </xdr:spPr>
        </xdr:pic>
      </xdr:grpSp>
      <xdr:sp macro="" textlink="">
        <xdr:nvSpPr>
          <xdr:cNvPr id="7" name="CuadroTexto 6"/>
          <xdr:cNvSpPr txBox="1"/>
        </xdr:nvSpPr>
        <xdr:spPr>
          <a:xfrm>
            <a:off x="10242175" y="4896969"/>
            <a:ext cx="1311088" cy="649943"/>
          </a:xfrm>
          <a:prstGeom prst="rect">
            <a:avLst/>
          </a:prstGeom>
          <a:solidFill>
            <a:schemeClr val="lt1"/>
          </a:solidFill>
          <a:ln w="9525" cmpd="sng">
            <a:solidFill>
              <a:schemeClr val="bg1"/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>
            <a:scene3d>
              <a:camera prst="orthographicFront"/>
              <a:lightRig rig="harsh" dir="t"/>
            </a:scene3d>
            <a:sp3d extrusionH="57150" prstMaterial="matte">
              <a:bevelT w="63500" h="12700" prst="angle"/>
              <a:contourClr>
                <a:schemeClr val="bg1">
                  <a:lumMod val="65000"/>
                </a:schemeClr>
              </a:contourClr>
            </a:sp3d>
          </a:bodyPr>
          <a:lstStyle/>
          <a:p>
            <a:pPr algn="ctr"/>
            <a:r>
              <a:rPr lang="es-CO" sz="1400" b="1" cap="none" spc="0">
                <a:ln/>
                <a:solidFill>
                  <a:sysClr val="windowText" lastClr="000000"/>
                </a:solidFill>
                <a:effectLst/>
                <a:latin typeface="Arial" panose="020B0604020202020204" pitchFamily="34" charset="0"/>
                <a:ea typeface="Segoe UI Black" panose="020B0A02040204020203" pitchFamily="34" charset="0"/>
                <a:cs typeface="Arial" panose="020B0604020202020204" pitchFamily="34" charset="0"/>
              </a:rPr>
              <a:t>MOVILIDAD</a:t>
            </a:r>
            <a:r>
              <a:rPr lang="es-CO" sz="1400" b="1" cap="none" spc="0" baseline="0">
                <a:ln/>
                <a:solidFill>
                  <a:sysClr val="windowText" lastClr="000000"/>
                </a:solidFill>
                <a:effectLst/>
                <a:latin typeface="Arial" panose="020B0604020202020204" pitchFamily="34" charset="0"/>
                <a:ea typeface="Segoe UI Black" panose="020B0A02040204020203" pitchFamily="34" charset="0"/>
                <a:cs typeface="Arial" panose="020B0604020202020204" pitchFamily="34" charset="0"/>
              </a:rPr>
              <a:t> </a:t>
            </a:r>
            <a:r>
              <a:rPr lang="es-CO" sz="1200" b="1" cap="none" spc="0" baseline="0">
                <a:ln/>
                <a:solidFill>
                  <a:sysClr val="windowText" lastClr="000000"/>
                </a:solidFill>
                <a:effectLst/>
                <a:latin typeface="Arial" panose="020B0604020202020204" pitchFamily="34" charset="0"/>
                <a:ea typeface="Segoe UI Black" panose="020B0A02040204020203" pitchFamily="34" charset="0"/>
                <a:cs typeface="Arial" panose="020B0604020202020204" pitchFamily="34" charset="0"/>
              </a:rPr>
              <a:t>sostenible</a:t>
            </a:r>
            <a:endParaRPr lang="es-CO" sz="1050" b="1" cap="none" spc="0">
              <a:ln/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Segoe UI Black" panose="020B0A02040204020203" pitchFamily="34" charset="0"/>
              <a:cs typeface="Arial" panose="020B0604020202020204" pitchFamily="34" charset="0"/>
            </a:endParaRPr>
          </a:p>
        </xdr:txBody>
      </xdr:sp>
    </xdr:grpSp>
    <xdr:clientData/>
  </xdr:twoCellAnchor>
  <xdr:twoCellAnchor>
    <xdr:from>
      <xdr:col>11</xdr:col>
      <xdr:colOff>578223</xdr:colOff>
      <xdr:row>19</xdr:row>
      <xdr:rowOff>43295</xdr:rowOff>
    </xdr:from>
    <xdr:to>
      <xdr:col>13</xdr:col>
      <xdr:colOff>477369</xdr:colOff>
      <xdr:row>28</xdr:row>
      <xdr:rowOff>152400</xdr:rowOff>
    </xdr:to>
    <xdr:grpSp>
      <xdr:nvGrpSpPr>
        <xdr:cNvPr id="18" name="Grupo 17">
          <a:hlinkClick xmlns:r="http://schemas.openxmlformats.org/officeDocument/2006/relationships" r:id="rId3"/>
        </xdr:cNvPr>
        <xdr:cNvGrpSpPr/>
      </xdr:nvGrpSpPr>
      <xdr:grpSpPr>
        <a:xfrm>
          <a:off x="8261723" y="3916795"/>
          <a:ext cx="1296146" cy="1982355"/>
          <a:chOff x="8343899" y="3573148"/>
          <a:chExt cx="1311088" cy="1980487"/>
        </a:xfrm>
      </xdr:grpSpPr>
      <xdr:grpSp>
        <xdr:nvGrpSpPr>
          <xdr:cNvPr id="181" name="Group 102">
            <a:extLst>
              <a:ext uri="{FF2B5EF4-FFF2-40B4-BE49-F238E27FC236}">
                <a16:creationId xmlns:a16="http://schemas.microsoft.com/office/drawing/2014/main" xmlns="" id="{00000000-0008-0000-0000-000058000000}"/>
              </a:ext>
            </a:extLst>
          </xdr:cNvPr>
          <xdr:cNvGrpSpPr/>
        </xdr:nvGrpSpPr>
        <xdr:grpSpPr>
          <a:xfrm>
            <a:off x="8849708" y="3573148"/>
            <a:ext cx="283510" cy="214062"/>
            <a:chOff x="1924699" y="2309895"/>
            <a:chExt cx="423800" cy="334225"/>
          </a:xfrm>
          <a:solidFill>
            <a:schemeClr val="bg1">
              <a:lumMod val="50000"/>
            </a:schemeClr>
          </a:solidFill>
        </xdr:grpSpPr>
        <xdr:sp macro="" textlink="">
          <xdr:nvSpPr>
            <xdr:cNvPr id="182" name="Oval 92">
              <a:extLst>
                <a:ext uri="{FF2B5EF4-FFF2-40B4-BE49-F238E27FC236}">
                  <a16:creationId xmlns:a16="http://schemas.microsoft.com/office/drawing/2014/main" xmlns="" id="{00000000-0008-0000-0000-000059000000}"/>
                </a:ext>
              </a:extLst>
            </xdr:cNvPr>
            <xdr:cNvSpPr/>
          </xdr:nvSpPr>
          <xdr:spPr>
            <a:xfrm>
              <a:off x="2085619" y="2309895"/>
              <a:ext cx="101967" cy="101967"/>
            </a:xfrm>
            <a:prstGeom prst="ellipse">
              <a:avLst/>
            </a:prstGeom>
            <a:grpFill/>
            <a:ln>
              <a:noFill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wrap="square" rtlCol="0" anchor="ctr"/>
            <a:lstStyle>
              <a:defPPr>
                <a:defRPr lang="en-US"/>
              </a:defPPr>
              <a:lvl1pPr marL="0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609493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1218987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828480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2437973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3047467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3656960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4266453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4875947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ctr"/>
              <a:endParaRPr lang="en-US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grpSp>
          <xdr:nvGrpSpPr>
            <xdr:cNvPr id="183" name="Group 93">
              <a:extLst>
                <a:ext uri="{FF2B5EF4-FFF2-40B4-BE49-F238E27FC236}">
                  <a16:creationId xmlns:a16="http://schemas.microsoft.com/office/drawing/2014/main" xmlns="" id="{00000000-0008-0000-0000-00005A000000}"/>
                </a:ext>
              </a:extLst>
            </xdr:cNvPr>
            <xdr:cNvGrpSpPr/>
          </xdr:nvGrpSpPr>
          <xdr:grpSpPr>
            <a:xfrm>
              <a:off x="2009144" y="2438298"/>
              <a:ext cx="254918" cy="67978"/>
              <a:chOff x="6094412" y="2895600"/>
              <a:chExt cx="1143000" cy="304800"/>
            </a:xfrm>
            <a:grpFill/>
          </xdr:grpSpPr>
          <xdr:sp macro="" textlink="">
            <xdr:nvSpPr>
              <xdr:cNvPr id="190" name="Oval 100">
                <a:extLst>
                  <a:ext uri="{FF2B5EF4-FFF2-40B4-BE49-F238E27FC236}">
                    <a16:creationId xmlns:a16="http://schemas.microsoft.com/office/drawing/2014/main" xmlns="" id="{00000000-0008-0000-0000-000061000000}"/>
                  </a:ext>
                </a:extLst>
              </xdr:cNvPr>
              <xdr:cNvSpPr/>
            </xdr:nvSpPr>
            <xdr:spPr>
              <a:xfrm>
                <a:off x="6094412" y="2895600"/>
                <a:ext cx="304800" cy="304800"/>
              </a:xfrm>
              <a:prstGeom prst="ellipse">
                <a:avLst/>
              </a:prstGeom>
              <a:grpFill/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 rtlCol="0" anchor="ctr"/>
              <a:lstStyle>
                <a:defPPr>
                  <a:defRPr lang="en-US"/>
                </a:defPPr>
                <a:lvl1pPr marL="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60949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121898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82848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243797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304746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365696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426645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487594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ctr"/>
                <a:endParaRPr lang="en-US">
                  <a:latin typeface="Arial" panose="020B0604020202020204" pitchFamily="34" charset="0"/>
                  <a:cs typeface="Arial" panose="020B0604020202020204" pitchFamily="34" charset="0"/>
                </a:endParaRPr>
              </a:p>
            </xdr:txBody>
          </xdr:sp>
          <xdr:sp macro="" textlink="">
            <xdr:nvSpPr>
              <xdr:cNvPr id="191" name="Oval 101">
                <a:extLst>
                  <a:ext uri="{FF2B5EF4-FFF2-40B4-BE49-F238E27FC236}">
                    <a16:creationId xmlns:a16="http://schemas.microsoft.com/office/drawing/2014/main" xmlns="" id="{00000000-0008-0000-0000-000062000000}"/>
                  </a:ext>
                </a:extLst>
              </xdr:cNvPr>
              <xdr:cNvSpPr/>
            </xdr:nvSpPr>
            <xdr:spPr>
              <a:xfrm>
                <a:off x="6932612" y="2895600"/>
                <a:ext cx="304800" cy="304800"/>
              </a:xfrm>
              <a:prstGeom prst="ellipse">
                <a:avLst/>
              </a:prstGeom>
              <a:grpFill/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 rtlCol="0" anchor="ctr"/>
              <a:lstStyle>
                <a:defPPr>
                  <a:defRPr lang="en-US"/>
                </a:defPPr>
                <a:lvl1pPr marL="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60949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121898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82848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243797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304746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365696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426645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487594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ctr"/>
                <a:endParaRPr lang="en-US">
                  <a:latin typeface="Arial" panose="020B0604020202020204" pitchFamily="34" charset="0"/>
                  <a:cs typeface="Arial" panose="020B0604020202020204" pitchFamily="34" charset="0"/>
                </a:endParaRPr>
              </a:p>
            </xdr:txBody>
          </xdr:sp>
        </xdr:grpSp>
        <xdr:grpSp>
          <xdr:nvGrpSpPr>
            <xdr:cNvPr id="184" name="Group 94">
              <a:extLst>
                <a:ext uri="{FF2B5EF4-FFF2-40B4-BE49-F238E27FC236}">
                  <a16:creationId xmlns:a16="http://schemas.microsoft.com/office/drawing/2014/main" xmlns="" id="{00000000-0008-0000-0000-00005B000000}"/>
                </a:ext>
              </a:extLst>
            </xdr:cNvPr>
            <xdr:cNvGrpSpPr/>
          </xdr:nvGrpSpPr>
          <xdr:grpSpPr>
            <a:xfrm>
              <a:off x="1958702" y="2532712"/>
              <a:ext cx="355826" cy="50983"/>
              <a:chOff x="5870574" y="3397250"/>
              <a:chExt cx="1595438" cy="228600"/>
            </a:xfrm>
            <a:grpFill/>
          </xdr:grpSpPr>
          <xdr:sp macro="" textlink="">
            <xdr:nvSpPr>
              <xdr:cNvPr id="188" name="Oval 98">
                <a:extLst>
                  <a:ext uri="{FF2B5EF4-FFF2-40B4-BE49-F238E27FC236}">
                    <a16:creationId xmlns:a16="http://schemas.microsoft.com/office/drawing/2014/main" xmlns="" id="{00000000-0008-0000-0000-00005F000000}"/>
                  </a:ext>
                </a:extLst>
              </xdr:cNvPr>
              <xdr:cNvSpPr/>
            </xdr:nvSpPr>
            <xdr:spPr>
              <a:xfrm>
                <a:off x="5870574" y="3397250"/>
                <a:ext cx="228600" cy="228600"/>
              </a:xfrm>
              <a:prstGeom prst="ellipse">
                <a:avLst/>
              </a:prstGeom>
              <a:grpFill/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 rtlCol="0" anchor="ctr"/>
              <a:lstStyle>
                <a:defPPr>
                  <a:defRPr lang="en-US"/>
                </a:defPPr>
                <a:lvl1pPr marL="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60949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121898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82848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243797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304746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365696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426645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487594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ctr"/>
                <a:endParaRPr lang="en-US">
                  <a:latin typeface="Arial" panose="020B0604020202020204" pitchFamily="34" charset="0"/>
                  <a:cs typeface="Arial" panose="020B0604020202020204" pitchFamily="34" charset="0"/>
                </a:endParaRPr>
              </a:p>
            </xdr:txBody>
          </xdr:sp>
          <xdr:sp macro="" textlink="">
            <xdr:nvSpPr>
              <xdr:cNvPr id="189" name="Oval 99">
                <a:extLst>
                  <a:ext uri="{FF2B5EF4-FFF2-40B4-BE49-F238E27FC236}">
                    <a16:creationId xmlns:a16="http://schemas.microsoft.com/office/drawing/2014/main" xmlns="" id="{00000000-0008-0000-0000-000060000000}"/>
                  </a:ext>
                </a:extLst>
              </xdr:cNvPr>
              <xdr:cNvSpPr/>
            </xdr:nvSpPr>
            <xdr:spPr>
              <a:xfrm>
                <a:off x="7237412" y="3397250"/>
                <a:ext cx="228600" cy="228600"/>
              </a:xfrm>
              <a:prstGeom prst="ellipse">
                <a:avLst/>
              </a:prstGeom>
              <a:grpFill/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 rtlCol="0" anchor="ctr"/>
              <a:lstStyle>
                <a:defPPr>
                  <a:defRPr lang="en-US"/>
                </a:defPPr>
                <a:lvl1pPr marL="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60949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121898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82848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243797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304746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365696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426645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487594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ctr"/>
                <a:endParaRPr lang="en-US">
                  <a:latin typeface="Arial" panose="020B0604020202020204" pitchFamily="34" charset="0"/>
                  <a:cs typeface="Arial" panose="020B0604020202020204" pitchFamily="34" charset="0"/>
                </a:endParaRPr>
              </a:p>
            </xdr:txBody>
          </xdr:sp>
        </xdr:grpSp>
        <xdr:grpSp>
          <xdr:nvGrpSpPr>
            <xdr:cNvPr id="185" name="Group 95">
              <a:extLst>
                <a:ext uri="{FF2B5EF4-FFF2-40B4-BE49-F238E27FC236}">
                  <a16:creationId xmlns:a16="http://schemas.microsoft.com/office/drawing/2014/main" xmlns="" id="{00000000-0008-0000-0000-00005C000000}"/>
                </a:ext>
              </a:extLst>
            </xdr:cNvPr>
            <xdr:cNvGrpSpPr/>
          </xdr:nvGrpSpPr>
          <xdr:grpSpPr>
            <a:xfrm>
              <a:off x="1924699" y="2610131"/>
              <a:ext cx="423800" cy="33989"/>
              <a:chOff x="5718174" y="3708400"/>
              <a:chExt cx="1900238" cy="152400"/>
            </a:xfrm>
            <a:grpFill/>
          </xdr:grpSpPr>
          <xdr:sp macro="" textlink="">
            <xdr:nvSpPr>
              <xdr:cNvPr id="186" name="Oval 96">
                <a:extLst>
                  <a:ext uri="{FF2B5EF4-FFF2-40B4-BE49-F238E27FC236}">
                    <a16:creationId xmlns:a16="http://schemas.microsoft.com/office/drawing/2014/main" xmlns="" id="{00000000-0008-0000-0000-00005D000000}"/>
                  </a:ext>
                </a:extLst>
              </xdr:cNvPr>
              <xdr:cNvSpPr/>
            </xdr:nvSpPr>
            <xdr:spPr>
              <a:xfrm>
                <a:off x="7466012" y="3708400"/>
                <a:ext cx="152400" cy="152400"/>
              </a:xfrm>
              <a:prstGeom prst="ellipse">
                <a:avLst/>
              </a:prstGeom>
              <a:grpFill/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 rtlCol="0" anchor="ctr"/>
              <a:lstStyle>
                <a:defPPr>
                  <a:defRPr lang="en-US"/>
                </a:defPPr>
                <a:lvl1pPr marL="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60949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121898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82848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243797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304746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365696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426645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487594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ctr"/>
                <a:endParaRPr lang="en-US">
                  <a:latin typeface="Arial" panose="020B0604020202020204" pitchFamily="34" charset="0"/>
                  <a:cs typeface="Arial" panose="020B0604020202020204" pitchFamily="34" charset="0"/>
                </a:endParaRPr>
              </a:p>
            </xdr:txBody>
          </xdr:sp>
          <xdr:sp macro="" textlink="">
            <xdr:nvSpPr>
              <xdr:cNvPr id="187" name="Oval 97">
                <a:extLst>
                  <a:ext uri="{FF2B5EF4-FFF2-40B4-BE49-F238E27FC236}">
                    <a16:creationId xmlns:a16="http://schemas.microsoft.com/office/drawing/2014/main" xmlns="" id="{00000000-0008-0000-0000-00005E000000}"/>
                  </a:ext>
                </a:extLst>
              </xdr:cNvPr>
              <xdr:cNvSpPr/>
            </xdr:nvSpPr>
            <xdr:spPr>
              <a:xfrm>
                <a:off x="5718174" y="3708400"/>
                <a:ext cx="152400" cy="152400"/>
              </a:xfrm>
              <a:prstGeom prst="ellipse">
                <a:avLst/>
              </a:prstGeom>
              <a:grpFill/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 rtlCol="0" anchor="ctr"/>
              <a:lstStyle>
                <a:defPPr>
                  <a:defRPr lang="en-US"/>
                </a:defPPr>
                <a:lvl1pPr marL="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60949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121898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82848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243797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304746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365696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426645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487594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ctr"/>
                <a:endParaRPr lang="en-US">
                  <a:latin typeface="Arial" panose="020B0604020202020204" pitchFamily="34" charset="0"/>
                  <a:cs typeface="Arial" panose="020B0604020202020204" pitchFamily="34" charset="0"/>
                </a:endParaRPr>
              </a:p>
            </xdr:txBody>
          </xdr:sp>
        </xdr:grpSp>
      </xdr:grpSp>
      <xdr:sp macro="" textlink="">
        <xdr:nvSpPr>
          <xdr:cNvPr id="198" name="CuadroTexto 197"/>
          <xdr:cNvSpPr txBox="1"/>
        </xdr:nvSpPr>
        <xdr:spPr>
          <a:xfrm>
            <a:off x="8343899" y="4903692"/>
            <a:ext cx="1311088" cy="649943"/>
          </a:xfrm>
          <a:prstGeom prst="rect">
            <a:avLst/>
          </a:prstGeom>
          <a:solidFill>
            <a:schemeClr val="lt1"/>
          </a:solidFill>
          <a:ln w="9525" cmpd="sng">
            <a:solidFill>
              <a:schemeClr val="bg1"/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r>
              <a:rPr lang="es-CO" sz="1400" b="1" cap="none" spc="0" baseline="0">
                <a:ln w="0"/>
                <a:solidFill>
                  <a:schemeClr val="tx1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  <a:latin typeface="Arial" panose="020B0604020202020204" pitchFamily="34" charset="0"/>
                <a:cs typeface="Arial" panose="020B0604020202020204" pitchFamily="34" charset="0"/>
              </a:rPr>
              <a:t>CONSUMO </a:t>
            </a:r>
            <a:r>
              <a:rPr lang="es-CO" sz="1200" b="1" cap="none" spc="0" baseline="0">
                <a:ln w="0"/>
                <a:solidFill>
                  <a:schemeClr val="tx1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  <a:latin typeface="Arial" panose="020B0604020202020204" pitchFamily="34" charset="0"/>
                <a:cs typeface="Arial" panose="020B0604020202020204" pitchFamily="34" charset="0"/>
              </a:rPr>
              <a:t>sostenible</a:t>
            </a:r>
            <a:endParaRPr lang="es-CO" sz="1050" b="1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grpSp>
        <xdr:nvGrpSpPr>
          <xdr:cNvPr id="9" name="Grupo 8"/>
          <xdr:cNvGrpSpPr/>
        </xdr:nvGrpSpPr>
        <xdr:grpSpPr>
          <a:xfrm>
            <a:off x="8433547" y="3805518"/>
            <a:ext cx="1053352" cy="1053352"/>
            <a:chOff x="8433547" y="3805518"/>
            <a:chExt cx="1053352" cy="1053352"/>
          </a:xfrm>
        </xdr:grpSpPr>
        <xdr:sp macro="" textlink="">
          <xdr:nvSpPr>
            <xdr:cNvPr id="197" name="Rectángulo redondeado 196"/>
            <xdr:cNvSpPr/>
          </xdr:nvSpPr>
          <xdr:spPr>
            <a:xfrm>
              <a:off x="8433547" y="3805518"/>
              <a:ext cx="1053352" cy="1053352"/>
            </a:xfrm>
            <a:prstGeom prst="roundRect">
              <a:avLst/>
            </a:prstGeom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es-CO" sz="1100"/>
            </a:p>
          </xdr:txBody>
        </xdr:sp>
        <xdr:pic>
          <xdr:nvPicPr>
            <xdr:cNvPr id="204" name="Imagen 203" descr="TechnoConcrete | TechnoConcrete"/>
            <xdr:cNvPicPr>
              <a:picLocks noChangeAspect="1" noChangeArrowheads="1"/>
            </xdr:cNvPicPr>
          </xdr:nvPicPr>
          <xdr:blipFill>
            <a:blip xmlns:r="http://schemas.openxmlformats.org/officeDocument/2006/relationships" r:embed="rId4" cstate="print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8505264" y="3922059"/>
              <a:ext cx="926115" cy="927286"/>
            </a:xfrm>
            <a:prstGeom prst="rect">
              <a:avLst/>
            </a:prstGeom>
            <a:noFill/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</a:extLst>
          </xdr:spPr>
        </xdr:pic>
      </xdr:grpSp>
    </xdr:grpSp>
    <xdr:clientData/>
  </xdr:twoCellAnchor>
  <xdr:twoCellAnchor editAs="oneCell">
    <xdr:from>
      <xdr:col>0</xdr:col>
      <xdr:colOff>392207</xdr:colOff>
      <xdr:row>16</xdr:row>
      <xdr:rowOff>0</xdr:rowOff>
    </xdr:from>
    <xdr:to>
      <xdr:col>3</xdr:col>
      <xdr:colOff>224119</xdr:colOff>
      <xdr:row>19</xdr:row>
      <xdr:rowOff>78441</xdr:rowOff>
    </xdr:to>
    <xdr:pic>
      <xdr:nvPicPr>
        <xdr:cNvPr id="205" name="Imagen 204" descr="C:\Users\Diana y Danilo\Downloads\LOGO SISTEMA DE GESTIÓN AMBENTAL-01 (1).jpg"/>
        <xdr:cNvPicPr/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207" y="2958353"/>
          <a:ext cx="1949824" cy="649941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3</xdr:col>
      <xdr:colOff>652181</xdr:colOff>
      <xdr:row>7</xdr:row>
      <xdr:rowOff>142885</xdr:rowOff>
    </xdr:from>
    <xdr:to>
      <xdr:col>5</xdr:col>
      <xdr:colOff>551328</xdr:colOff>
      <xdr:row>18</xdr:row>
      <xdr:rowOff>91888</xdr:rowOff>
    </xdr:to>
    <xdr:grpSp>
      <xdr:nvGrpSpPr>
        <xdr:cNvPr id="10" name="Grupo 9">
          <a:hlinkClick xmlns:r="http://schemas.openxmlformats.org/officeDocument/2006/relationships" r:id="rId6"/>
        </xdr:cNvPr>
        <xdr:cNvGrpSpPr/>
      </xdr:nvGrpSpPr>
      <xdr:grpSpPr>
        <a:xfrm>
          <a:off x="2747681" y="1730385"/>
          <a:ext cx="1296147" cy="2044503"/>
          <a:chOff x="2770093" y="1386738"/>
          <a:chExt cx="1311088" cy="2044503"/>
        </a:xfrm>
      </xdr:grpSpPr>
      <xdr:pic>
        <xdr:nvPicPr>
          <xdr:cNvPr id="34" name="Imagen 33">
            <a:extLst>
              <a:ext uri="{FF2B5EF4-FFF2-40B4-BE49-F238E27FC236}">
                <a16:creationId xmlns:a16="http://schemas.microsoft.com/office/drawing/2014/main" xmlns="" id="{00000000-0008-0000-0000-000022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7"/>
          <a:srcRect b="27288"/>
          <a:stretch/>
        </xdr:blipFill>
        <xdr:spPr>
          <a:xfrm>
            <a:off x="2838141" y="1671084"/>
            <a:ext cx="1091279" cy="1130388"/>
          </a:xfrm>
          <a:prstGeom prst="rect">
            <a:avLst/>
          </a:prstGeom>
        </xdr:spPr>
      </xdr:pic>
      <xdr:grpSp>
        <xdr:nvGrpSpPr>
          <xdr:cNvPr id="44" name="Group 102">
            <a:extLst>
              <a:ext uri="{FF2B5EF4-FFF2-40B4-BE49-F238E27FC236}">
                <a16:creationId xmlns:a16="http://schemas.microsoft.com/office/drawing/2014/main" xmlns="" id="{00000000-0008-0000-0000-00002C000000}"/>
              </a:ext>
            </a:extLst>
          </xdr:cNvPr>
          <xdr:cNvGrpSpPr/>
        </xdr:nvGrpSpPr>
        <xdr:grpSpPr>
          <a:xfrm>
            <a:off x="3252508" y="1386738"/>
            <a:ext cx="287012" cy="223587"/>
            <a:chOff x="1924699" y="2309895"/>
            <a:chExt cx="423800" cy="334225"/>
          </a:xfrm>
          <a:solidFill>
            <a:schemeClr val="bg1">
              <a:lumMod val="50000"/>
            </a:schemeClr>
          </a:solidFill>
        </xdr:grpSpPr>
        <xdr:sp macro="" textlink="">
          <xdr:nvSpPr>
            <xdr:cNvPr id="45" name="Oval 92">
              <a:extLst>
                <a:ext uri="{FF2B5EF4-FFF2-40B4-BE49-F238E27FC236}">
                  <a16:creationId xmlns:a16="http://schemas.microsoft.com/office/drawing/2014/main" xmlns="" id="{00000000-0008-0000-0000-00002D000000}"/>
                </a:ext>
              </a:extLst>
            </xdr:cNvPr>
            <xdr:cNvSpPr/>
          </xdr:nvSpPr>
          <xdr:spPr>
            <a:xfrm>
              <a:off x="2085619" y="2309895"/>
              <a:ext cx="101967" cy="101967"/>
            </a:xfrm>
            <a:prstGeom prst="ellipse">
              <a:avLst/>
            </a:prstGeom>
            <a:grpFill/>
            <a:ln>
              <a:noFill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wrap="square" rtlCol="0" anchor="ctr"/>
            <a:lstStyle>
              <a:defPPr>
                <a:defRPr lang="en-US"/>
              </a:defPPr>
              <a:lvl1pPr marL="0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609493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1218987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828480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2437973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3047467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3656960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4266453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4875947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ctr"/>
              <a:endParaRPr lang="en-US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grpSp>
          <xdr:nvGrpSpPr>
            <xdr:cNvPr id="46" name="Group 93">
              <a:extLst>
                <a:ext uri="{FF2B5EF4-FFF2-40B4-BE49-F238E27FC236}">
                  <a16:creationId xmlns:a16="http://schemas.microsoft.com/office/drawing/2014/main" xmlns="" id="{00000000-0008-0000-0000-00002E000000}"/>
                </a:ext>
              </a:extLst>
            </xdr:cNvPr>
            <xdr:cNvGrpSpPr/>
          </xdr:nvGrpSpPr>
          <xdr:grpSpPr>
            <a:xfrm>
              <a:off x="2009144" y="2438298"/>
              <a:ext cx="254918" cy="67978"/>
              <a:chOff x="6094412" y="2895600"/>
              <a:chExt cx="1143000" cy="304800"/>
            </a:xfrm>
            <a:grpFill/>
          </xdr:grpSpPr>
          <xdr:sp macro="" textlink="">
            <xdr:nvSpPr>
              <xdr:cNvPr id="53" name="Oval 100">
                <a:extLst>
                  <a:ext uri="{FF2B5EF4-FFF2-40B4-BE49-F238E27FC236}">
                    <a16:creationId xmlns:a16="http://schemas.microsoft.com/office/drawing/2014/main" xmlns="" id="{00000000-0008-0000-0000-000035000000}"/>
                  </a:ext>
                </a:extLst>
              </xdr:cNvPr>
              <xdr:cNvSpPr/>
            </xdr:nvSpPr>
            <xdr:spPr>
              <a:xfrm>
                <a:off x="6094412" y="2895600"/>
                <a:ext cx="304800" cy="304800"/>
              </a:xfrm>
              <a:prstGeom prst="ellipse">
                <a:avLst/>
              </a:prstGeom>
              <a:grpFill/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 rtlCol="0" anchor="ctr"/>
              <a:lstStyle>
                <a:defPPr>
                  <a:defRPr lang="en-US"/>
                </a:defPPr>
                <a:lvl1pPr marL="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60949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121898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82848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243797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304746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365696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426645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487594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ctr"/>
                <a:endParaRPr lang="en-US">
                  <a:latin typeface="Arial" panose="020B0604020202020204" pitchFamily="34" charset="0"/>
                  <a:cs typeface="Arial" panose="020B0604020202020204" pitchFamily="34" charset="0"/>
                </a:endParaRPr>
              </a:p>
            </xdr:txBody>
          </xdr:sp>
          <xdr:sp macro="" textlink="">
            <xdr:nvSpPr>
              <xdr:cNvPr id="54" name="Oval 101">
                <a:extLst>
                  <a:ext uri="{FF2B5EF4-FFF2-40B4-BE49-F238E27FC236}">
                    <a16:creationId xmlns:a16="http://schemas.microsoft.com/office/drawing/2014/main" xmlns="" id="{00000000-0008-0000-0000-000036000000}"/>
                  </a:ext>
                </a:extLst>
              </xdr:cNvPr>
              <xdr:cNvSpPr/>
            </xdr:nvSpPr>
            <xdr:spPr>
              <a:xfrm>
                <a:off x="6932612" y="2895600"/>
                <a:ext cx="304800" cy="304800"/>
              </a:xfrm>
              <a:prstGeom prst="ellipse">
                <a:avLst/>
              </a:prstGeom>
              <a:grpFill/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 rtlCol="0" anchor="ctr"/>
              <a:lstStyle>
                <a:defPPr>
                  <a:defRPr lang="en-US"/>
                </a:defPPr>
                <a:lvl1pPr marL="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60949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121898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82848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243797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304746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365696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426645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487594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ctr"/>
                <a:endParaRPr lang="en-US">
                  <a:latin typeface="Arial" panose="020B0604020202020204" pitchFamily="34" charset="0"/>
                  <a:cs typeface="Arial" panose="020B0604020202020204" pitchFamily="34" charset="0"/>
                </a:endParaRPr>
              </a:p>
            </xdr:txBody>
          </xdr:sp>
        </xdr:grpSp>
        <xdr:grpSp>
          <xdr:nvGrpSpPr>
            <xdr:cNvPr id="47" name="Group 94">
              <a:extLst>
                <a:ext uri="{FF2B5EF4-FFF2-40B4-BE49-F238E27FC236}">
                  <a16:creationId xmlns:a16="http://schemas.microsoft.com/office/drawing/2014/main" xmlns="" id="{00000000-0008-0000-0000-00002F000000}"/>
                </a:ext>
              </a:extLst>
            </xdr:cNvPr>
            <xdr:cNvGrpSpPr/>
          </xdr:nvGrpSpPr>
          <xdr:grpSpPr>
            <a:xfrm>
              <a:off x="1958702" y="2532712"/>
              <a:ext cx="355826" cy="50983"/>
              <a:chOff x="5870574" y="3397250"/>
              <a:chExt cx="1595438" cy="228600"/>
            </a:xfrm>
            <a:grpFill/>
          </xdr:grpSpPr>
          <xdr:sp macro="" textlink="">
            <xdr:nvSpPr>
              <xdr:cNvPr id="51" name="Oval 98">
                <a:extLst>
                  <a:ext uri="{FF2B5EF4-FFF2-40B4-BE49-F238E27FC236}">
                    <a16:creationId xmlns:a16="http://schemas.microsoft.com/office/drawing/2014/main" xmlns="" id="{00000000-0008-0000-0000-000033000000}"/>
                  </a:ext>
                </a:extLst>
              </xdr:cNvPr>
              <xdr:cNvSpPr/>
            </xdr:nvSpPr>
            <xdr:spPr>
              <a:xfrm>
                <a:off x="5870574" y="3397250"/>
                <a:ext cx="228600" cy="228600"/>
              </a:xfrm>
              <a:prstGeom prst="ellipse">
                <a:avLst/>
              </a:prstGeom>
              <a:grpFill/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 rtlCol="0" anchor="ctr"/>
              <a:lstStyle>
                <a:defPPr>
                  <a:defRPr lang="en-US"/>
                </a:defPPr>
                <a:lvl1pPr marL="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60949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121898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82848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243797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304746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365696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426645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487594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ctr"/>
                <a:endParaRPr lang="en-US">
                  <a:latin typeface="Arial" panose="020B0604020202020204" pitchFamily="34" charset="0"/>
                  <a:cs typeface="Arial" panose="020B0604020202020204" pitchFamily="34" charset="0"/>
                </a:endParaRPr>
              </a:p>
            </xdr:txBody>
          </xdr:sp>
          <xdr:sp macro="" textlink="">
            <xdr:nvSpPr>
              <xdr:cNvPr id="52" name="Oval 99">
                <a:extLst>
                  <a:ext uri="{FF2B5EF4-FFF2-40B4-BE49-F238E27FC236}">
                    <a16:creationId xmlns:a16="http://schemas.microsoft.com/office/drawing/2014/main" xmlns="" id="{00000000-0008-0000-0000-000034000000}"/>
                  </a:ext>
                </a:extLst>
              </xdr:cNvPr>
              <xdr:cNvSpPr/>
            </xdr:nvSpPr>
            <xdr:spPr>
              <a:xfrm>
                <a:off x="7237412" y="3397250"/>
                <a:ext cx="228600" cy="228600"/>
              </a:xfrm>
              <a:prstGeom prst="ellipse">
                <a:avLst/>
              </a:prstGeom>
              <a:grpFill/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 rtlCol="0" anchor="ctr"/>
              <a:lstStyle>
                <a:defPPr>
                  <a:defRPr lang="en-US"/>
                </a:defPPr>
                <a:lvl1pPr marL="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60949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121898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82848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243797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304746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365696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426645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487594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ctr"/>
                <a:endParaRPr lang="en-US">
                  <a:latin typeface="Arial" panose="020B0604020202020204" pitchFamily="34" charset="0"/>
                  <a:cs typeface="Arial" panose="020B0604020202020204" pitchFamily="34" charset="0"/>
                </a:endParaRPr>
              </a:p>
            </xdr:txBody>
          </xdr:sp>
        </xdr:grpSp>
        <xdr:grpSp>
          <xdr:nvGrpSpPr>
            <xdr:cNvPr id="48" name="Group 95">
              <a:extLst>
                <a:ext uri="{FF2B5EF4-FFF2-40B4-BE49-F238E27FC236}">
                  <a16:creationId xmlns:a16="http://schemas.microsoft.com/office/drawing/2014/main" xmlns="" id="{00000000-0008-0000-0000-000030000000}"/>
                </a:ext>
              </a:extLst>
            </xdr:cNvPr>
            <xdr:cNvGrpSpPr/>
          </xdr:nvGrpSpPr>
          <xdr:grpSpPr>
            <a:xfrm>
              <a:off x="1924699" y="2610131"/>
              <a:ext cx="423800" cy="33989"/>
              <a:chOff x="5718174" y="3708400"/>
              <a:chExt cx="1900238" cy="152400"/>
            </a:xfrm>
            <a:grpFill/>
          </xdr:grpSpPr>
          <xdr:sp macro="" textlink="">
            <xdr:nvSpPr>
              <xdr:cNvPr id="49" name="Oval 96">
                <a:extLst>
                  <a:ext uri="{FF2B5EF4-FFF2-40B4-BE49-F238E27FC236}">
                    <a16:creationId xmlns:a16="http://schemas.microsoft.com/office/drawing/2014/main" xmlns="" id="{00000000-0008-0000-0000-000031000000}"/>
                  </a:ext>
                </a:extLst>
              </xdr:cNvPr>
              <xdr:cNvSpPr/>
            </xdr:nvSpPr>
            <xdr:spPr>
              <a:xfrm>
                <a:off x="7466012" y="3708400"/>
                <a:ext cx="152400" cy="152400"/>
              </a:xfrm>
              <a:prstGeom prst="ellipse">
                <a:avLst/>
              </a:prstGeom>
              <a:grpFill/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 rtlCol="0" anchor="ctr"/>
              <a:lstStyle>
                <a:defPPr>
                  <a:defRPr lang="en-US"/>
                </a:defPPr>
                <a:lvl1pPr marL="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60949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121898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82848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243797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304746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365696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426645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487594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ctr"/>
                <a:endParaRPr lang="en-US">
                  <a:latin typeface="Arial" panose="020B0604020202020204" pitchFamily="34" charset="0"/>
                  <a:cs typeface="Arial" panose="020B0604020202020204" pitchFamily="34" charset="0"/>
                </a:endParaRPr>
              </a:p>
            </xdr:txBody>
          </xdr:sp>
          <xdr:sp macro="" textlink="">
            <xdr:nvSpPr>
              <xdr:cNvPr id="50" name="Oval 97">
                <a:extLst>
                  <a:ext uri="{FF2B5EF4-FFF2-40B4-BE49-F238E27FC236}">
                    <a16:creationId xmlns:a16="http://schemas.microsoft.com/office/drawing/2014/main" xmlns="" id="{00000000-0008-0000-0000-000032000000}"/>
                  </a:ext>
                </a:extLst>
              </xdr:cNvPr>
              <xdr:cNvSpPr/>
            </xdr:nvSpPr>
            <xdr:spPr>
              <a:xfrm>
                <a:off x="5718174" y="3708400"/>
                <a:ext cx="152400" cy="152400"/>
              </a:xfrm>
              <a:prstGeom prst="ellipse">
                <a:avLst/>
              </a:prstGeom>
              <a:grpFill/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 rtlCol="0" anchor="ctr"/>
              <a:lstStyle>
                <a:defPPr>
                  <a:defRPr lang="en-US"/>
                </a:defPPr>
                <a:lvl1pPr marL="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60949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121898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82848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243797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304746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365696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426645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487594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ctr"/>
                <a:endParaRPr lang="en-US">
                  <a:latin typeface="Arial" panose="020B0604020202020204" pitchFamily="34" charset="0"/>
                  <a:cs typeface="Arial" panose="020B0604020202020204" pitchFamily="34" charset="0"/>
                </a:endParaRPr>
              </a:p>
            </xdr:txBody>
          </xdr:sp>
        </xdr:grpSp>
      </xdr:grpSp>
      <xdr:sp macro="" textlink="">
        <xdr:nvSpPr>
          <xdr:cNvPr id="206" name="CuadroTexto 205"/>
          <xdr:cNvSpPr txBox="1"/>
        </xdr:nvSpPr>
        <xdr:spPr>
          <a:xfrm>
            <a:off x="2770093" y="2781298"/>
            <a:ext cx="1311088" cy="649943"/>
          </a:xfrm>
          <a:prstGeom prst="rect">
            <a:avLst/>
          </a:prstGeom>
          <a:solidFill>
            <a:schemeClr val="lt1"/>
          </a:solidFill>
          <a:ln w="9525" cmpd="sng">
            <a:solidFill>
              <a:schemeClr val="bg1"/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r>
              <a:rPr lang="es-CO" sz="1400" b="1" cap="none" spc="0" baseline="0">
                <a:ln w="0"/>
                <a:solidFill>
                  <a:schemeClr val="tx1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  <a:latin typeface="Arial" panose="020B0604020202020204" pitchFamily="34" charset="0"/>
                <a:cs typeface="Arial" panose="020B0604020202020204" pitchFamily="34" charset="0"/>
              </a:rPr>
              <a:t>AGUA</a:t>
            </a:r>
            <a:endParaRPr lang="es-CO" sz="900" b="1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</xdr:grpSp>
    <xdr:clientData/>
  </xdr:twoCellAnchor>
  <xdr:twoCellAnchor>
    <xdr:from>
      <xdr:col>6</xdr:col>
      <xdr:colOff>322728</xdr:colOff>
      <xdr:row>7</xdr:row>
      <xdr:rowOff>152410</xdr:rowOff>
    </xdr:from>
    <xdr:to>
      <xdr:col>8</xdr:col>
      <xdr:colOff>221875</xdr:colOff>
      <xdr:row>18</xdr:row>
      <xdr:rowOff>87406</xdr:rowOff>
    </xdr:to>
    <xdr:grpSp>
      <xdr:nvGrpSpPr>
        <xdr:cNvPr id="11" name="Grupo 10">
          <a:hlinkClick xmlns:r="http://schemas.openxmlformats.org/officeDocument/2006/relationships" r:id="rId8"/>
        </xdr:cNvPr>
        <xdr:cNvGrpSpPr/>
      </xdr:nvGrpSpPr>
      <xdr:grpSpPr>
        <a:xfrm>
          <a:off x="4513728" y="1739910"/>
          <a:ext cx="1296147" cy="2030496"/>
          <a:chOff x="4558552" y="1396263"/>
          <a:chExt cx="1311088" cy="2030496"/>
        </a:xfrm>
      </xdr:grpSpPr>
      <xdr:pic>
        <xdr:nvPicPr>
          <xdr:cNvPr id="35" name="Imagen 34">
            <a:extLst>
              <a:ext uri="{FF2B5EF4-FFF2-40B4-BE49-F238E27FC236}">
                <a16:creationId xmlns:a16="http://schemas.microsoft.com/office/drawing/2014/main" xmlns="" id="{00000000-0008-0000-0000-000023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9"/>
          <a:srcRect b="25847"/>
          <a:stretch/>
        </xdr:blipFill>
        <xdr:spPr>
          <a:xfrm>
            <a:off x="4695390" y="1671083"/>
            <a:ext cx="1085182" cy="1152800"/>
          </a:xfrm>
          <a:prstGeom prst="rect">
            <a:avLst/>
          </a:prstGeom>
        </xdr:spPr>
      </xdr:pic>
      <xdr:grpSp>
        <xdr:nvGrpSpPr>
          <xdr:cNvPr id="55" name="Group 102">
            <a:extLst>
              <a:ext uri="{FF2B5EF4-FFF2-40B4-BE49-F238E27FC236}">
                <a16:creationId xmlns:a16="http://schemas.microsoft.com/office/drawing/2014/main" xmlns="" id="{00000000-0008-0000-0000-000037000000}"/>
              </a:ext>
            </a:extLst>
          </xdr:cNvPr>
          <xdr:cNvGrpSpPr/>
        </xdr:nvGrpSpPr>
        <xdr:grpSpPr>
          <a:xfrm>
            <a:off x="5118007" y="1396263"/>
            <a:ext cx="283510" cy="223587"/>
            <a:chOff x="1924699" y="2309895"/>
            <a:chExt cx="423800" cy="334225"/>
          </a:xfrm>
          <a:solidFill>
            <a:schemeClr val="bg1">
              <a:lumMod val="50000"/>
            </a:schemeClr>
          </a:solidFill>
        </xdr:grpSpPr>
        <xdr:sp macro="" textlink="">
          <xdr:nvSpPr>
            <xdr:cNvPr id="56" name="Oval 92">
              <a:extLst>
                <a:ext uri="{FF2B5EF4-FFF2-40B4-BE49-F238E27FC236}">
                  <a16:creationId xmlns:a16="http://schemas.microsoft.com/office/drawing/2014/main" xmlns="" id="{00000000-0008-0000-0000-000038000000}"/>
                </a:ext>
              </a:extLst>
            </xdr:cNvPr>
            <xdr:cNvSpPr/>
          </xdr:nvSpPr>
          <xdr:spPr>
            <a:xfrm>
              <a:off x="2085619" y="2309895"/>
              <a:ext cx="101967" cy="101967"/>
            </a:xfrm>
            <a:prstGeom prst="ellipse">
              <a:avLst/>
            </a:prstGeom>
            <a:grpFill/>
            <a:ln>
              <a:noFill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wrap="square" rtlCol="0" anchor="ctr"/>
            <a:lstStyle>
              <a:defPPr>
                <a:defRPr lang="en-US"/>
              </a:defPPr>
              <a:lvl1pPr marL="0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609493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1218987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828480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2437973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3047467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3656960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4266453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4875947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ctr"/>
              <a:endParaRPr lang="en-US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grpSp>
          <xdr:nvGrpSpPr>
            <xdr:cNvPr id="57" name="Group 93">
              <a:extLst>
                <a:ext uri="{FF2B5EF4-FFF2-40B4-BE49-F238E27FC236}">
                  <a16:creationId xmlns:a16="http://schemas.microsoft.com/office/drawing/2014/main" xmlns="" id="{00000000-0008-0000-0000-000039000000}"/>
                </a:ext>
              </a:extLst>
            </xdr:cNvPr>
            <xdr:cNvGrpSpPr/>
          </xdr:nvGrpSpPr>
          <xdr:grpSpPr>
            <a:xfrm>
              <a:off x="2009144" y="2438298"/>
              <a:ext cx="254918" cy="67978"/>
              <a:chOff x="6094412" y="2895600"/>
              <a:chExt cx="1143000" cy="304800"/>
            </a:xfrm>
            <a:grpFill/>
          </xdr:grpSpPr>
          <xdr:sp macro="" textlink="">
            <xdr:nvSpPr>
              <xdr:cNvPr id="64" name="Oval 100">
                <a:extLst>
                  <a:ext uri="{FF2B5EF4-FFF2-40B4-BE49-F238E27FC236}">
                    <a16:creationId xmlns:a16="http://schemas.microsoft.com/office/drawing/2014/main" xmlns="" id="{00000000-0008-0000-0000-000040000000}"/>
                  </a:ext>
                </a:extLst>
              </xdr:cNvPr>
              <xdr:cNvSpPr/>
            </xdr:nvSpPr>
            <xdr:spPr>
              <a:xfrm>
                <a:off x="6094412" y="2895600"/>
                <a:ext cx="304800" cy="304800"/>
              </a:xfrm>
              <a:prstGeom prst="ellipse">
                <a:avLst/>
              </a:prstGeom>
              <a:grpFill/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 rtlCol="0" anchor="ctr"/>
              <a:lstStyle>
                <a:defPPr>
                  <a:defRPr lang="en-US"/>
                </a:defPPr>
                <a:lvl1pPr marL="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60949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121898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82848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243797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304746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365696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426645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487594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ctr"/>
                <a:endParaRPr lang="en-US">
                  <a:latin typeface="Arial" panose="020B0604020202020204" pitchFamily="34" charset="0"/>
                  <a:cs typeface="Arial" panose="020B0604020202020204" pitchFamily="34" charset="0"/>
                </a:endParaRPr>
              </a:p>
            </xdr:txBody>
          </xdr:sp>
          <xdr:sp macro="" textlink="">
            <xdr:nvSpPr>
              <xdr:cNvPr id="65" name="Oval 101">
                <a:extLst>
                  <a:ext uri="{FF2B5EF4-FFF2-40B4-BE49-F238E27FC236}">
                    <a16:creationId xmlns:a16="http://schemas.microsoft.com/office/drawing/2014/main" xmlns="" id="{00000000-0008-0000-0000-000041000000}"/>
                  </a:ext>
                </a:extLst>
              </xdr:cNvPr>
              <xdr:cNvSpPr/>
            </xdr:nvSpPr>
            <xdr:spPr>
              <a:xfrm>
                <a:off x="6932612" y="2895600"/>
                <a:ext cx="304800" cy="304800"/>
              </a:xfrm>
              <a:prstGeom prst="ellipse">
                <a:avLst/>
              </a:prstGeom>
              <a:grpFill/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 rtlCol="0" anchor="ctr"/>
              <a:lstStyle>
                <a:defPPr>
                  <a:defRPr lang="en-US"/>
                </a:defPPr>
                <a:lvl1pPr marL="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60949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121898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82848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243797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304746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365696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426645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487594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ctr"/>
                <a:endParaRPr lang="en-US">
                  <a:latin typeface="Arial" panose="020B0604020202020204" pitchFamily="34" charset="0"/>
                  <a:cs typeface="Arial" panose="020B0604020202020204" pitchFamily="34" charset="0"/>
                </a:endParaRPr>
              </a:p>
            </xdr:txBody>
          </xdr:sp>
        </xdr:grpSp>
        <xdr:grpSp>
          <xdr:nvGrpSpPr>
            <xdr:cNvPr id="58" name="Group 94">
              <a:extLst>
                <a:ext uri="{FF2B5EF4-FFF2-40B4-BE49-F238E27FC236}">
                  <a16:creationId xmlns:a16="http://schemas.microsoft.com/office/drawing/2014/main" xmlns="" id="{00000000-0008-0000-0000-00003A000000}"/>
                </a:ext>
              </a:extLst>
            </xdr:cNvPr>
            <xdr:cNvGrpSpPr/>
          </xdr:nvGrpSpPr>
          <xdr:grpSpPr>
            <a:xfrm>
              <a:off x="1958702" y="2532712"/>
              <a:ext cx="355826" cy="50983"/>
              <a:chOff x="5870574" y="3397250"/>
              <a:chExt cx="1595438" cy="228600"/>
            </a:xfrm>
            <a:grpFill/>
          </xdr:grpSpPr>
          <xdr:sp macro="" textlink="">
            <xdr:nvSpPr>
              <xdr:cNvPr id="62" name="Oval 98">
                <a:extLst>
                  <a:ext uri="{FF2B5EF4-FFF2-40B4-BE49-F238E27FC236}">
                    <a16:creationId xmlns:a16="http://schemas.microsoft.com/office/drawing/2014/main" xmlns="" id="{00000000-0008-0000-0000-00003E000000}"/>
                  </a:ext>
                </a:extLst>
              </xdr:cNvPr>
              <xdr:cNvSpPr/>
            </xdr:nvSpPr>
            <xdr:spPr>
              <a:xfrm>
                <a:off x="5870574" y="3397250"/>
                <a:ext cx="228600" cy="228600"/>
              </a:xfrm>
              <a:prstGeom prst="ellipse">
                <a:avLst/>
              </a:prstGeom>
              <a:grpFill/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 rtlCol="0" anchor="ctr"/>
              <a:lstStyle>
                <a:defPPr>
                  <a:defRPr lang="en-US"/>
                </a:defPPr>
                <a:lvl1pPr marL="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60949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121898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82848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243797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304746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365696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426645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487594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ctr"/>
                <a:endParaRPr lang="en-US">
                  <a:latin typeface="Arial" panose="020B0604020202020204" pitchFamily="34" charset="0"/>
                  <a:cs typeface="Arial" panose="020B0604020202020204" pitchFamily="34" charset="0"/>
                </a:endParaRPr>
              </a:p>
            </xdr:txBody>
          </xdr:sp>
          <xdr:sp macro="" textlink="">
            <xdr:nvSpPr>
              <xdr:cNvPr id="63" name="Oval 99">
                <a:extLst>
                  <a:ext uri="{FF2B5EF4-FFF2-40B4-BE49-F238E27FC236}">
                    <a16:creationId xmlns:a16="http://schemas.microsoft.com/office/drawing/2014/main" xmlns="" id="{00000000-0008-0000-0000-00003F000000}"/>
                  </a:ext>
                </a:extLst>
              </xdr:cNvPr>
              <xdr:cNvSpPr/>
            </xdr:nvSpPr>
            <xdr:spPr>
              <a:xfrm>
                <a:off x="7237412" y="3397250"/>
                <a:ext cx="228600" cy="228600"/>
              </a:xfrm>
              <a:prstGeom prst="ellipse">
                <a:avLst/>
              </a:prstGeom>
              <a:grpFill/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 rtlCol="0" anchor="ctr"/>
              <a:lstStyle>
                <a:defPPr>
                  <a:defRPr lang="en-US"/>
                </a:defPPr>
                <a:lvl1pPr marL="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60949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121898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82848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243797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304746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365696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426645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487594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ctr"/>
                <a:endParaRPr lang="en-US">
                  <a:latin typeface="Arial" panose="020B0604020202020204" pitchFamily="34" charset="0"/>
                  <a:cs typeface="Arial" panose="020B0604020202020204" pitchFamily="34" charset="0"/>
                </a:endParaRPr>
              </a:p>
            </xdr:txBody>
          </xdr:sp>
        </xdr:grpSp>
        <xdr:grpSp>
          <xdr:nvGrpSpPr>
            <xdr:cNvPr id="59" name="Group 95">
              <a:extLst>
                <a:ext uri="{FF2B5EF4-FFF2-40B4-BE49-F238E27FC236}">
                  <a16:creationId xmlns:a16="http://schemas.microsoft.com/office/drawing/2014/main" xmlns="" id="{00000000-0008-0000-0000-00003B000000}"/>
                </a:ext>
              </a:extLst>
            </xdr:cNvPr>
            <xdr:cNvGrpSpPr/>
          </xdr:nvGrpSpPr>
          <xdr:grpSpPr>
            <a:xfrm>
              <a:off x="1924699" y="2610131"/>
              <a:ext cx="423800" cy="33989"/>
              <a:chOff x="5718174" y="3708400"/>
              <a:chExt cx="1900238" cy="152400"/>
            </a:xfrm>
            <a:grpFill/>
          </xdr:grpSpPr>
          <xdr:sp macro="" textlink="">
            <xdr:nvSpPr>
              <xdr:cNvPr id="60" name="Oval 96">
                <a:extLst>
                  <a:ext uri="{FF2B5EF4-FFF2-40B4-BE49-F238E27FC236}">
                    <a16:creationId xmlns:a16="http://schemas.microsoft.com/office/drawing/2014/main" xmlns="" id="{00000000-0008-0000-0000-00003C000000}"/>
                  </a:ext>
                </a:extLst>
              </xdr:cNvPr>
              <xdr:cNvSpPr/>
            </xdr:nvSpPr>
            <xdr:spPr>
              <a:xfrm>
                <a:off x="7466012" y="3708400"/>
                <a:ext cx="152400" cy="152400"/>
              </a:xfrm>
              <a:prstGeom prst="ellipse">
                <a:avLst/>
              </a:prstGeom>
              <a:grpFill/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 rtlCol="0" anchor="ctr"/>
              <a:lstStyle>
                <a:defPPr>
                  <a:defRPr lang="en-US"/>
                </a:defPPr>
                <a:lvl1pPr marL="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60949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121898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82848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243797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304746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365696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426645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487594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ctr"/>
                <a:endParaRPr lang="en-US">
                  <a:latin typeface="Arial" panose="020B0604020202020204" pitchFamily="34" charset="0"/>
                  <a:cs typeface="Arial" panose="020B0604020202020204" pitchFamily="34" charset="0"/>
                </a:endParaRPr>
              </a:p>
            </xdr:txBody>
          </xdr:sp>
          <xdr:sp macro="" textlink="">
            <xdr:nvSpPr>
              <xdr:cNvPr id="61" name="Oval 97">
                <a:extLst>
                  <a:ext uri="{FF2B5EF4-FFF2-40B4-BE49-F238E27FC236}">
                    <a16:creationId xmlns:a16="http://schemas.microsoft.com/office/drawing/2014/main" xmlns="" id="{00000000-0008-0000-0000-00003D000000}"/>
                  </a:ext>
                </a:extLst>
              </xdr:cNvPr>
              <xdr:cNvSpPr/>
            </xdr:nvSpPr>
            <xdr:spPr>
              <a:xfrm>
                <a:off x="5718174" y="3708400"/>
                <a:ext cx="152400" cy="152400"/>
              </a:xfrm>
              <a:prstGeom prst="ellipse">
                <a:avLst/>
              </a:prstGeom>
              <a:grpFill/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 rtlCol="0" anchor="ctr"/>
              <a:lstStyle>
                <a:defPPr>
                  <a:defRPr lang="en-US"/>
                </a:defPPr>
                <a:lvl1pPr marL="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60949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121898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82848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243797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304746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365696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426645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487594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ctr"/>
                <a:endParaRPr lang="en-US">
                  <a:latin typeface="Arial" panose="020B0604020202020204" pitchFamily="34" charset="0"/>
                  <a:cs typeface="Arial" panose="020B0604020202020204" pitchFamily="34" charset="0"/>
                </a:endParaRPr>
              </a:p>
            </xdr:txBody>
          </xdr:sp>
        </xdr:grpSp>
      </xdr:grpSp>
      <xdr:sp macro="" textlink="">
        <xdr:nvSpPr>
          <xdr:cNvPr id="207" name="CuadroTexto 206"/>
          <xdr:cNvSpPr txBox="1"/>
        </xdr:nvSpPr>
        <xdr:spPr>
          <a:xfrm>
            <a:off x="4558552" y="2776816"/>
            <a:ext cx="1311088" cy="649943"/>
          </a:xfrm>
          <a:prstGeom prst="rect">
            <a:avLst/>
          </a:prstGeom>
          <a:solidFill>
            <a:schemeClr val="lt1"/>
          </a:solidFill>
          <a:ln w="9525" cmpd="sng">
            <a:solidFill>
              <a:schemeClr val="bg1"/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r>
              <a:rPr lang="es-CO" sz="1400" b="1" cap="none" spc="0" baseline="0">
                <a:ln w="0"/>
                <a:solidFill>
                  <a:schemeClr val="tx1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  <a:latin typeface="Arial" panose="020B0604020202020204" pitchFamily="34" charset="0"/>
                <a:cs typeface="Arial" panose="020B0604020202020204" pitchFamily="34" charset="0"/>
              </a:rPr>
              <a:t>ENERGÍA</a:t>
            </a:r>
            <a:endParaRPr lang="es-CO" sz="900" b="1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</xdr:grpSp>
    <xdr:clientData/>
  </xdr:twoCellAnchor>
  <xdr:twoCellAnchor>
    <xdr:from>
      <xdr:col>9</xdr:col>
      <xdr:colOff>60511</xdr:colOff>
      <xdr:row>7</xdr:row>
      <xdr:rowOff>152410</xdr:rowOff>
    </xdr:from>
    <xdr:to>
      <xdr:col>10</xdr:col>
      <xdr:colOff>665628</xdr:colOff>
      <xdr:row>18</xdr:row>
      <xdr:rowOff>105336</xdr:rowOff>
    </xdr:to>
    <xdr:grpSp>
      <xdr:nvGrpSpPr>
        <xdr:cNvPr id="12" name="Grupo 11">
          <a:hlinkClick xmlns:r="http://schemas.openxmlformats.org/officeDocument/2006/relationships" r:id="rId10"/>
        </xdr:cNvPr>
        <xdr:cNvGrpSpPr/>
      </xdr:nvGrpSpPr>
      <xdr:grpSpPr>
        <a:xfrm>
          <a:off x="6347011" y="1739910"/>
          <a:ext cx="1303617" cy="2048426"/>
          <a:chOff x="6414246" y="1396263"/>
          <a:chExt cx="1311088" cy="2048426"/>
        </a:xfrm>
      </xdr:grpSpPr>
      <xdr:pic>
        <xdr:nvPicPr>
          <xdr:cNvPr id="36" name="Imagen 35">
            <a:extLst>
              <a:ext uri="{FF2B5EF4-FFF2-40B4-BE49-F238E27FC236}">
                <a16:creationId xmlns:a16="http://schemas.microsoft.com/office/drawing/2014/main" xmlns="" id="{00000000-0008-0000-0000-000024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1"/>
          <a:srcRect b="24405"/>
          <a:stretch/>
        </xdr:blipFill>
        <xdr:spPr>
          <a:xfrm>
            <a:off x="6541906" y="1671081"/>
            <a:ext cx="1097375" cy="1175213"/>
          </a:xfrm>
          <a:prstGeom prst="rect">
            <a:avLst/>
          </a:prstGeom>
        </xdr:spPr>
      </xdr:pic>
      <xdr:grpSp>
        <xdr:nvGrpSpPr>
          <xdr:cNvPr id="66" name="Group 102">
            <a:extLst>
              <a:ext uri="{FF2B5EF4-FFF2-40B4-BE49-F238E27FC236}">
                <a16:creationId xmlns:a16="http://schemas.microsoft.com/office/drawing/2014/main" xmlns="" id="{00000000-0008-0000-0000-000042000000}"/>
              </a:ext>
            </a:extLst>
          </xdr:cNvPr>
          <xdr:cNvGrpSpPr/>
        </xdr:nvGrpSpPr>
        <xdr:grpSpPr>
          <a:xfrm>
            <a:off x="6982385" y="1396263"/>
            <a:ext cx="287012" cy="223587"/>
            <a:chOff x="1924699" y="2309895"/>
            <a:chExt cx="423800" cy="334225"/>
          </a:xfrm>
          <a:solidFill>
            <a:schemeClr val="bg1">
              <a:lumMod val="50000"/>
            </a:schemeClr>
          </a:solidFill>
        </xdr:grpSpPr>
        <xdr:sp macro="" textlink="">
          <xdr:nvSpPr>
            <xdr:cNvPr id="67" name="Oval 92">
              <a:extLst>
                <a:ext uri="{FF2B5EF4-FFF2-40B4-BE49-F238E27FC236}">
                  <a16:creationId xmlns:a16="http://schemas.microsoft.com/office/drawing/2014/main" xmlns="" id="{00000000-0008-0000-0000-000043000000}"/>
                </a:ext>
              </a:extLst>
            </xdr:cNvPr>
            <xdr:cNvSpPr/>
          </xdr:nvSpPr>
          <xdr:spPr>
            <a:xfrm>
              <a:off x="2085619" y="2309895"/>
              <a:ext cx="101967" cy="101967"/>
            </a:xfrm>
            <a:prstGeom prst="ellipse">
              <a:avLst/>
            </a:prstGeom>
            <a:grpFill/>
            <a:ln>
              <a:noFill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wrap="square" rtlCol="0" anchor="ctr"/>
            <a:lstStyle>
              <a:defPPr>
                <a:defRPr lang="en-US"/>
              </a:defPPr>
              <a:lvl1pPr marL="0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609493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1218987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828480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2437973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3047467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3656960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4266453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4875947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ctr"/>
              <a:endParaRPr lang="en-US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grpSp>
          <xdr:nvGrpSpPr>
            <xdr:cNvPr id="68" name="Group 93">
              <a:extLst>
                <a:ext uri="{FF2B5EF4-FFF2-40B4-BE49-F238E27FC236}">
                  <a16:creationId xmlns:a16="http://schemas.microsoft.com/office/drawing/2014/main" xmlns="" id="{00000000-0008-0000-0000-000044000000}"/>
                </a:ext>
              </a:extLst>
            </xdr:cNvPr>
            <xdr:cNvGrpSpPr/>
          </xdr:nvGrpSpPr>
          <xdr:grpSpPr>
            <a:xfrm>
              <a:off x="2009144" y="2438298"/>
              <a:ext cx="254918" cy="67978"/>
              <a:chOff x="6094412" y="2895600"/>
              <a:chExt cx="1143000" cy="304800"/>
            </a:xfrm>
            <a:grpFill/>
          </xdr:grpSpPr>
          <xdr:sp macro="" textlink="">
            <xdr:nvSpPr>
              <xdr:cNvPr id="75" name="Oval 100">
                <a:extLst>
                  <a:ext uri="{FF2B5EF4-FFF2-40B4-BE49-F238E27FC236}">
                    <a16:creationId xmlns:a16="http://schemas.microsoft.com/office/drawing/2014/main" xmlns="" id="{00000000-0008-0000-0000-00004B000000}"/>
                  </a:ext>
                </a:extLst>
              </xdr:cNvPr>
              <xdr:cNvSpPr/>
            </xdr:nvSpPr>
            <xdr:spPr>
              <a:xfrm>
                <a:off x="6094412" y="2895600"/>
                <a:ext cx="304800" cy="304800"/>
              </a:xfrm>
              <a:prstGeom prst="ellipse">
                <a:avLst/>
              </a:prstGeom>
              <a:grpFill/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 rtlCol="0" anchor="ctr"/>
              <a:lstStyle>
                <a:defPPr>
                  <a:defRPr lang="en-US"/>
                </a:defPPr>
                <a:lvl1pPr marL="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60949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121898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82848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243797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304746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365696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426645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487594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ctr"/>
                <a:endParaRPr lang="en-US">
                  <a:latin typeface="Arial" panose="020B0604020202020204" pitchFamily="34" charset="0"/>
                  <a:cs typeface="Arial" panose="020B0604020202020204" pitchFamily="34" charset="0"/>
                </a:endParaRPr>
              </a:p>
            </xdr:txBody>
          </xdr:sp>
          <xdr:sp macro="" textlink="">
            <xdr:nvSpPr>
              <xdr:cNvPr id="76" name="Oval 101">
                <a:extLst>
                  <a:ext uri="{FF2B5EF4-FFF2-40B4-BE49-F238E27FC236}">
                    <a16:creationId xmlns:a16="http://schemas.microsoft.com/office/drawing/2014/main" xmlns="" id="{00000000-0008-0000-0000-00004C000000}"/>
                  </a:ext>
                </a:extLst>
              </xdr:cNvPr>
              <xdr:cNvSpPr/>
            </xdr:nvSpPr>
            <xdr:spPr>
              <a:xfrm>
                <a:off x="6932612" y="2895600"/>
                <a:ext cx="304800" cy="304800"/>
              </a:xfrm>
              <a:prstGeom prst="ellipse">
                <a:avLst/>
              </a:prstGeom>
              <a:grpFill/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 rtlCol="0" anchor="ctr"/>
              <a:lstStyle>
                <a:defPPr>
                  <a:defRPr lang="en-US"/>
                </a:defPPr>
                <a:lvl1pPr marL="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60949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121898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82848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243797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304746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365696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426645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487594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ctr"/>
                <a:endParaRPr lang="en-US">
                  <a:latin typeface="Arial" panose="020B0604020202020204" pitchFamily="34" charset="0"/>
                  <a:cs typeface="Arial" panose="020B0604020202020204" pitchFamily="34" charset="0"/>
                </a:endParaRPr>
              </a:p>
            </xdr:txBody>
          </xdr:sp>
        </xdr:grpSp>
        <xdr:grpSp>
          <xdr:nvGrpSpPr>
            <xdr:cNvPr id="69" name="Group 94">
              <a:extLst>
                <a:ext uri="{FF2B5EF4-FFF2-40B4-BE49-F238E27FC236}">
                  <a16:creationId xmlns:a16="http://schemas.microsoft.com/office/drawing/2014/main" xmlns="" id="{00000000-0008-0000-0000-000045000000}"/>
                </a:ext>
              </a:extLst>
            </xdr:cNvPr>
            <xdr:cNvGrpSpPr/>
          </xdr:nvGrpSpPr>
          <xdr:grpSpPr>
            <a:xfrm>
              <a:off x="1958702" y="2532712"/>
              <a:ext cx="355826" cy="50983"/>
              <a:chOff x="5870574" y="3397250"/>
              <a:chExt cx="1595438" cy="228600"/>
            </a:xfrm>
            <a:grpFill/>
          </xdr:grpSpPr>
          <xdr:sp macro="" textlink="">
            <xdr:nvSpPr>
              <xdr:cNvPr id="73" name="Oval 98">
                <a:extLst>
                  <a:ext uri="{FF2B5EF4-FFF2-40B4-BE49-F238E27FC236}">
                    <a16:creationId xmlns:a16="http://schemas.microsoft.com/office/drawing/2014/main" xmlns="" id="{00000000-0008-0000-0000-000049000000}"/>
                  </a:ext>
                </a:extLst>
              </xdr:cNvPr>
              <xdr:cNvSpPr/>
            </xdr:nvSpPr>
            <xdr:spPr>
              <a:xfrm>
                <a:off x="5870574" y="3397250"/>
                <a:ext cx="228600" cy="228600"/>
              </a:xfrm>
              <a:prstGeom prst="ellipse">
                <a:avLst/>
              </a:prstGeom>
              <a:grpFill/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 rtlCol="0" anchor="ctr"/>
              <a:lstStyle>
                <a:defPPr>
                  <a:defRPr lang="en-US"/>
                </a:defPPr>
                <a:lvl1pPr marL="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60949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121898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82848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243797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304746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365696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426645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487594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ctr"/>
                <a:endParaRPr lang="en-US">
                  <a:latin typeface="Arial" panose="020B0604020202020204" pitchFamily="34" charset="0"/>
                  <a:cs typeface="Arial" panose="020B0604020202020204" pitchFamily="34" charset="0"/>
                </a:endParaRPr>
              </a:p>
            </xdr:txBody>
          </xdr:sp>
          <xdr:sp macro="" textlink="">
            <xdr:nvSpPr>
              <xdr:cNvPr id="74" name="Oval 99">
                <a:extLst>
                  <a:ext uri="{FF2B5EF4-FFF2-40B4-BE49-F238E27FC236}">
                    <a16:creationId xmlns:a16="http://schemas.microsoft.com/office/drawing/2014/main" xmlns="" id="{00000000-0008-0000-0000-00004A000000}"/>
                  </a:ext>
                </a:extLst>
              </xdr:cNvPr>
              <xdr:cNvSpPr/>
            </xdr:nvSpPr>
            <xdr:spPr>
              <a:xfrm>
                <a:off x="7237412" y="3397250"/>
                <a:ext cx="228600" cy="228600"/>
              </a:xfrm>
              <a:prstGeom prst="ellipse">
                <a:avLst/>
              </a:prstGeom>
              <a:grpFill/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 rtlCol="0" anchor="ctr"/>
              <a:lstStyle>
                <a:defPPr>
                  <a:defRPr lang="en-US"/>
                </a:defPPr>
                <a:lvl1pPr marL="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60949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121898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82848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243797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304746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365696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426645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487594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ctr"/>
                <a:endParaRPr lang="en-US">
                  <a:latin typeface="Arial" panose="020B0604020202020204" pitchFamily="34" charset="0"/>
                  <a:cs typeface="Arial" panose="020B0604020202020204" pitchFamily="34" charset="0"/>
                </a:endParaRPr>
              </a:p>
            </xdr:txBody>
          </xdr:sp>
        </xdr:grpSp>
        <xdr:grpSp>
          <xdr:nvGrpSpPr>
            <xdr:cNvPr id="70" name="Group 95">
              <a:extLst>
                <a:ext uri="{FF2B5EF4-FFF2-40B4-BE49-F238E27FC236}">
                  <a16:creationId xmlns:a16="http://schemas.microsoft.com/office/drawing/2014/main" xmlns="" id="{00000000-0008-0000-0000-000046000000}"/>
                </a:ext>
              </a:extLst>
            </xdr:cNvPr>
            <xdr:cNvGrpSpPr/>
          </xdr:nvGrpSpPr>
          <xdr:grpSpPr>
            <a:xfrm>
              <a:off x="1924699" y="2610131"/>
              <a:ext cx="423800" cy="33989"/>
              <a:chOff x="5718174" y="3708400"/>
              <a:chExt cx="1900238" cy="152400"/>
            </a:xfrm>
            <a:grpFill/>
          </xdr:grpSpPr>
          <xdr:sp macro="" textlink="">
            <xdr:nvSpPr>
              <xdr:cNvPr id="71" name="Oval 96">
                <a:extLst>
                  <a:ext uri="{FF2B5EF4-FFF2-40B4-BE49-F238E27FC236}">
                    <a16:creationId xmlns:a16="http://schemas.microsoft.com/office/drawing/2014/main" xmlns="" id="{00000000-0008-0000-0000-000047000000}"/>
                  </a:ext>
                </a:extLst>
              </xdr:cNvPr>
              <xdr:cNvSpPr/>
            </xdr:nvSpPr>
            <xdr:spPr>
              <a:xfrm>
                <a:off x="7466012" y="3708400"/>
                <a:ext cx="152400" cy="152400"/>
              </a:xfrm>
              <a:prstGeom prst="ellipse">
                <a:avLst/>
              </a:prstGeom>
              <a:grpFill/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 rtlCol="0" anchor="ctr"/>
              <a:lstStyle>
                <a:defPPr>
                  <a:defRPr lang="en-US"/>
                </a:defPPr>
                <a:lvl1pPr marL="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60949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121898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82848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243797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304746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365696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426645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487594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ctr"/>
                <a:endParaRPr lang="en-US">
                  <a:latin typeface="Arial" panose="020B0604020202020204" pitchFamily="34" charset="0"/>
                  <a:cs typeface="Arial" panose="020B0604020202020204" pitchFamily="34" charset="0"/>
                </a:endParaRPr>
              </a:p>
            </xdr:txBody>
          </xdr:sp>
          <xdr:sp macro="" textlink="">
            <xdr:nvSpPr>
              <xdr:cNvPr id="72" name="Oval 97">
                <a:extLst>
                  <a:ext uri="{FF2B5EF4-FFF2-40B4-BE49-F238E27FC236}">
                    <a16:creationId xmlns:a16="http://schemas.microsoft.com/office/drawing/2014/main" xmlns="" id="{00000000-0008-0000-0000-000048000000}"/>
                  </a:ext>
                </a:extLst>
              </xdr:cNvPr>
              <xdr:cNvSpPr/>
            </xdr:nvSpPr>
            <xdr:spPr>
              <a:xfrm>
                <a:off x="5718174" y="3708400"/>
                <a:ext cx="152400" cy="152400"/>
              </a:xfrm>
              <a:prstGeom prst="ellipse">
                <a:avLst/>
              </a:prstGeom>
              <a:grpFill/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 rtlCol="0" anchor="ctr"/>
              <a:lstStyle>
                <a:defPPr>
                  <a:defRPr lang="en-US"/>
                </a:defPPr>
                <a:lvl1pPr marL="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60949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121898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82848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243797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304746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365696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426645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487594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ctr"/>
                <a:endParaRPr lang="en-US">
                  <a:latin typeface="Arial" panose="020B0604020202020204" pitchFamily="34" charset="0"/>
                  <a:cs typeface="Arial" panose="020B0604020202020204" pitchFamily="34" charset="0"/>
                </a:endParaRPr>
              </a:p>
            </xdr:txBody>
          </xdr:sp>
        </xdr:grpSp>
      </xdr:grpSp>
      <xdr:sp macro="" textlink="">
        <xdr:nvSpPr>
          <xdr:cNvPr id="208" name="CuadroTexto 207"/>
          <xdr:cNvSpPr txBox="1"/>
        </xdr:nvSpPr>
        <xdr:spPr>
          <a:xfrm>
            <a:off x="6414246" y="2794746"/>
            <a:ext cx="1311088" cy="649943"/>
          </a:xfrm>
          <a:prstGeom prst="rect">
            <a:avLst/>
          </a:prstGeom>
          <a:solidFill>
            <a:schemeClr val="lt1"/>
          </a:solidFill>
          <a:ln w="9525" cmpd="sng">
            <a:solidFill>
              <a:schemeClr val="bg1"/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r>
              <a:rPr lang="es-CO" sz="1400" b="1" cap="none" spc="0" baseline="0">
                <a:ln w="0"/>
                <a:solidFill>
                  <a:schemeClr val="tx1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  <a:latin typeface="Arial" panose="020B0604020202020204" pitchFamily="34" charset="0"/>
                <a:cs typeface="Arial" panose="020B0604020202020204" pitchFamily="34" charset="0"/>
              </a:rPr>
              <a:t>GAS</a:t>
            </a:r>
            <a:endParaRPr lang="es-CO" sz="900" b="1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</xdr:grpSp>
    <xdr:clientData/>
  </xdr:twoCellAnchor>
  <xdr:twoCellAnchor>
    <xdr:from>
      <xdr:col>11</xdr:col>
      <xdr:colOff>436928</xdr:colOff>
      <xdr:row>7</xdr:row>
      <xdr:rowOff>161935</xdr:rowOff>
    </xdr:from>
    <xdr:to>
      <xdr:col>13</xdr:col>
      <xdr:colOff>549086</xdr:colOff>
      <xdr:row>18</xdr:row>
      <xdr:rowOff>100854</xdr:rowOff>
    </xdr:to>
    <xdr:grpSp>
      <xdr:nvGrpSpPr>
        <xdr:cNvPr id="13" name="Grupo 12">
          <a:hlinkClick xmlns:r="http://schemas.openxmlformats.org/officeDocument/2006/relationships" r:id="rId12"/>
        </xdr:cNvPr>
        <xdr:cNvGrpSpPr/>
      </xdr:nvGrpSpPr>
      <xdr:grpSpPr>
        <a:xfrm>
          <a:off x="8120428" y="1749435"/>
          <a:ext cx="1509158" cy="2034419"/>
          <a:chOff x="8202604" y="1405788"/>
          <a:chExt cx="1524100" cy="2034419"/>
        </a:xfrm>
      </xdr:grpSpPr>
      <xdr:pic>
        <xdr:nvPicPr>
          <xdr:cNvPr id="37" name="Imagen 36">
            <a:extLst>
              <a:ext uri="{FF2B5EF4-FFF2-40B4-BE49-F238E27FC236}">
                <a16:creationId xmlns:a16="http://schemas.microsoft.com/office/drawing/2014/main" xmlns="" id="{00000000-0008-0000-0000-000025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3"/>
          <a:srcRect b="24405"/>
          <a:stretch/>
        </xdr:blipFill>
        <xdr:spPr>
          <a:xfrm>
            <a:off x="8202604" y="1671081"/>
            <a:ext cx="1487553" cy="1175214"/>
          </a:xfrm>
          <a:prstGeom prst="rect">
            <a:avLst/>
          </a:prstGeom>
        </xdr:spPr>
      </xdr:pic>
      <xdr:grpSp>
        <xdr:nvGrpSpPr>
          <xdr:cNvPr id="77" name="Group 102">
            <a:extLst>
              <a:ext uri="{FF2B5EF4-FFF2-40B4-BE49-F238E27FC236}">
                <a16:creationId xmlns:a16="http://schemas.microsoft.com/office/drawing/2014/main" xmlns="" id="{00000000-0008-0000-0000-00004D000000}"/>
              </a:ext>
            </a:extLst>
          </xdr:cNvPr>
          <xdr:cNvGrpSpPr/>
        </xdr:nvGrpSpPr>
        <xdr:grpSpPr>
          <a:xfrm>
            <a:off x="8835978" y="1405788"/>
            <a:ext cx="283510" cy="223587"/>
            <a:chOff x="1924699" y="2309895"/>
            <a:chExt cx="423800" cy="334225"/>
          </a:xfrm>
          <a:solidFill>
            <a:schemeClr val="bg1">
              <a:lumMod val="50000"/>
            </a:schemeClr>
          </a:solidFill>
        </xdr:grpSpPr>
        <xdr:sp macro="" textlink="">
          <xdr:nvSpPr>
            <xdr:cNvPr id="78" name="Oval 92">
              <a:extLst>
                <a:ext uri="{FF2B5EF4-FFF2-40B4-BE49-F238E27FC236}">
                  <a16:creationId xmlns:a16="http://schemas.microsoft.com/office/drawing/2014/main" xmlns="" id="{00000000-0008-0000-0000-00004E000000}"/>
                </a:ext>
              </a:extLst>
            </xdr:cNvPr>
            <xdr:cNvSpPr/>
          </xdr:nvSpPr>
          <xdr:spPr>
            <a:xfrm>
              <a:off x="2085619" y="2309895"/>
              <a:ext cx="101967" cy="101967"/>
            </a:xfrm>
            <a:prstGeom prst="ellipse">
              <a:avLst/>
            </a:prstGeom>
            <a:grpFill/>
            <a:ln>
              <a:noFill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wrap="square" rtlCol="0" anchor="ctr"/>
            <a:lstStyle>
              <a:defPPr>
                <a:defRPr lang="en-US"/>
              </a:defPPr>
              <a:lvl1pPr marL="0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609493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1218987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828480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2437973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3047467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3656960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4266453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4875947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ctr"/>
              <a:endParaRPr lang="en-US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grpSp>
          <xdr:nvGrpSpPr>
            <xdr:cNvPr id="79" name="Group 93">
              <a:extLst>
                <a:ext uri="{FF2B5EF4-FFF2-40B4-BE49-F238E27FC236}">
                  <a16:creationId xmlns:a16="http://schemas.microsoft.com/office/drawing/2014/main" xmlns="" id="{00000000-0008-0000-0000-00004F000000}"/>
                </a:ext>
              </a:extLst>
            </xdr:cNvPr>
            <xdr:cNvGrpSpPr/>
          </xdr:nvGrpSpPr>
          <xdr:grpSpPr>
            <a:xfrm>
              <a:off x="2009144" y="2438298"/>
              <a:ext cx="254918" cy="67978"/>
              <a:chOff x="6094412" y="2895600"/>
              <a:chExt cx="1143000" cy="304800"/>
            </a:xfrm>
            <a:grpFill/>
          </xdr:grpSpPr>
          <xdr:sp macro="" textlink="">
            <xdr:nvSpPr>
              <xdr:cNvPr id="86" name="Oval 100">
                <a:extLst>
                  <a:ext uri="{FF2B5EF4-FFF2-40B4-BE49-F238E27FC236}">
                    <a16:creationId xmlns:a16="http://schemas.microsoft.com/office/drawing/2014/main" xmlns="" id="{00000000-0008-0000-0000-000056000000}"/>
                  </a:ext>
                </a:extLst>
              </xdr:cNvPr>
              <xdr:cNvSpPr/>
            </xdr:nvSpPr>
            <xdr:spPr>
              <a:xfrm>
                <a:off x="6094412" y="2895600"/>
                <a:ext cx="304800" cy="304800"/>
              </a:xfrm>
              <a:prstGeom prst="ellipse">
                <a:avLst/>
              </a:prstGeom>
              <a:grpFill/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 rtlCol="0" anchor="ctr"/>
              <a:lstStyle>
                <a:defPPr>
                  <a:defRPr lang="en-US"/>
                </a:defPPr>
                <a:lvl1pPr marL="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60949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121898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82848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243797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304746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365696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426645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487594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ctr"/>
                <a:endParaRPr lang="en-US">
                  <a:latin typeface="Arial" panose="020B0604020202020204" pitchFamily="34" charset="0"/>
                  <a:cs typeface="Arial" panose="020B0604020202020204" pitchFamily="34" charset="0"/>
                </a:endParaRPr>
              </a:p>
            </xdr:txBody>
          </xdr:sp>
          <xdr:sp macro="" textlink="">
            <xdr:nvSpPr>
              <xdr:cNvPr id="87" name="Oval 101">
                <a:extLst>
                  <a:ext uri="{FF2B5EF4-FFF2-40B4-BE49-F238E27FC236}">
                    <a16:creationId xmlns:a16="http://schemas.microsoft.com/office/drawing/2014/main" xmlns="" id="{00000000-0008-0000-0000-000057000000}"/>
                  </a:ext>
                </a:extLst>
              </xdr:cNvPr>
              <xdr:cNvSpPr/>
            </xdr:nvSpPr>
            <xdr:spPr>
              <a:xfrm>
                <a:off x="6932612" y="2895600"/>
                <a:ext cx="304800" cy="304800"/>
              </a:xfrm>
              <a:prstGeom prst="ellipse">
                <a:avLst/>
              </a:prstGeom>
              <a:grpFill/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 rtlCol="0" anchor="ctr"/>
              <a:lstStyle>
                <a:defPPr>
                  <a:defRPr lang="en-US"/>
                </a:defPPr>
                <a:lvl1pPr marL="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60949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121898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82848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243797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304746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365696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426645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487594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ctr"/>
                <a:endParaRPr lang="en-US">
                  <a:latin typeface="Arial" panose="020B0604020202020204" pitchFamily="34" charset="0"/>
                  <a:cs typeface="Arial" panose="020B0604020202020204" pitchFamily="34" charset="0"/>
                </a:endParaRPr>
              </a:p>
            </xdr:txBody>
          </xdr:sp>
        </xdr:grpSp>
        <xdr:grpSp>
          <xdr:nvGrpSpPr>
            <xdr:cNvPr id="80" name="Group 94">
              <a:extLst>
                <a:ext uri="{FF2B5EF4-FFF2-40B4-BE49-F238E27FC236}">
                  <a16:creationId xmlns:a16="http://schemas.microsoft.com/office/drawing/2014/main" xmlns="" id="{00000000-0008-0000-0000-000050000000}"/>
                </a:ext>
              </a:extLst>
            </xdr:cNvPr>
            <xdr:cNvGrpSpPr/>
          </xdr:nvGrpSpPr>
          <xdr:grpSpPr>
            <a:xfrm>
              <a:off x="1958702" y="2532712"/>
              <a:ext cx="355826" cy="50983"/>
              <a:chOff x="5870574" y="3397250"/>
              <a:chExt cx="1595438" cy="228600"/>
            </a:xfrm>
            <a:grpFill/>
          </xdr:grpSpPr>
          <xdr:sp macro="" textlink="">
            <xdr:nvSpPr>
              <xdr:cNvPr id="84" name="Oval 98">
                <a:extLst>
                  <a:ext uri="{FF2B5EF4-FFF2-40B4-BE49-F238E27FC236}">
                    <a16:creationId xmlns:a16="http://schemas.microsoft.com/office/drawing/2014/main" xmlns="" id="{00000000-0008-0000-0000-000054000000}"/>
                  </a:ext>
                </a:extLst>
              </xdr:cNvPr>
              <xdr:cNvSpPr/>
            </xdr:nvSpPr>
            <xdr:spPr>
              <a:xfrm>
                <a:off x="5870574" y="3397250"/>
                <a:ext cx="228600" cy="228600"/>
              </a:xfrm>
              <a:prstGeom prst="ellipse">
                <a:avLst/>
              </a:prstGeom>
              <a:grpFill/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 rtlCol="0" anchor="ctr"/>
              <a:lstStyle>
                <a:defPPr>
                  <a:defRPr lang="en-US"/>
                </a:defPPr>
                <a:lvl1pPr marL="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60949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121898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82848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243797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304746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365696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426645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487594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ctr"/>
                <a:endParaRPr lang="en-US">
                  <a:latin typeface="Arial" panose="020B0604020202020204" pitchFamily="34" charset="0"/>
                  <a:cs typeface="Arial" panose="020B0604020202020204" pitchFamily="34" charset="0"/>
                </a:endParaRPr>
              </a:p>
            </xdr:txBody>
          </xdr:sp>
          <xdr:sp macro="" textlink="">
            <xdr:nvSpPr>
              <xdr:cNvPr id="85" name="Oval 99">
                <a:extLst>
                  <a:ext uri="{FF2B5EF4-FFF2-40B4-BE49-F238E27FC236}">
                    <a16:creationId xmlns:a16="http://schemas.microsoft.com/office/drawing/2014/main" xmlns="" id="{00000000-0008-0000-0000-000055000000}"/>
                  </a:ext>
                </a:extLst>
              </xdr:cNvPr>
              <xdr:cNvSpPr/>
            </xdr:nvSpPr>
            <xdr:spPr>
              <a:xfrm>
                <a:off x="7237412" y="3397250"/>
                <a:ext cx="228600" cy="228600"/>
              </a:xfrm>
              <a:prstGeom prst="ellipse">
                <a:avLst/>
              </a:prstGeom>
              <a:grpFill/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 rtlCol="0" anchor="ctr"/>
              <a:lstStyle>
                <a:defPPr>
                  <a:defRPr lang="en-US"/>
                </a:defPPr>
                <a:lvl1pPr marL="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60949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121898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82848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243797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304746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365696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426645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487594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ctr"/>
                <a:endParaRPr lang="en-US">
                  <a:latin typeface="Arial" panose="020B0604020202020204" pitchFamily="34" charset="0"/>
                  <a:cs typeface="Arial" panose="020B0604020202020204" pitchFamily="34" charset="0"/>
                </a:endParaRPr>
              </a:p>
            </xdr:txBody>
          </xdr:sp>
        </xdr:grpSp>
        <xdr:grpSp>
          <xdr:nvGrpSpPr>
            <xdr:cNvPr id="81" name="Group 95">
              <a:extLst>
                <a:ext uri="{FF2B5EF4-FFF2-40B4-BE49-F238E27FC236}">
                  <a16:creationId xmlns:a16="http://schemas.microsoft.com/office/drawing/2014/main" xmlns="" id="{00000000-0008-0000-0000-000051000000}"/>
                </a:ext>
              </a:extLst>
            </xdr:cNvPr>
            <xdr:cNvGrpSpPr/>
          </xdr:nvGrpSpPr>
          <xdr:grpSpPr>
            <a:xfrm>
              <a:off x="1924699" y="2610131"/>
              <a:ext cx="423800" cy="33989"/>
              <a:chOff x="5718174" y="3708400"/>
              <a:chExt cx="1900238" cy="152400"/>
            </a:xfrm>
            <a:grpFill/>
          </xdr:grpSpPr>
          <xdr:sp macro="" textlink="">
            <xdr:nvSpPr>
              <xdr:cNvPr id="82" name="Oval 96">
                <a:extLst>
                  <a:ext uri="{FF2B5EF4-FFF2-40B4-BE49-F238E27FC236}">
                    <a16:creationId xmlns:a16="http://schemas.microsoft.com/office/drawing/2014/main" xmlns="" id="{00000000-0008-0000-0000-000052000000}"/>
                  </a:ext>
                </a:extLst>
              </xdr:cNvPr>
              <xdr:cNvSpPr/>
            </xdr:nvSpPr>
            <xdr:spPr>
              <a:xfrm>
                <a:off x="7466012" y="3708400"/>
                <a:ext cx="152400" cy="152400"/>
              </a:xfrm>
              <a:prstGeom prst="ellipse">
                <a:avLst/>
              </a:prstGeom>
              <a:grpFill/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 rtlCol="0" anchor="ctr"/>
              <a:lstStyle>
                <a:defPPr>
                  <a:defRPr lang="en-US"/>
                </a:defPPr>
                <a:lvl1pPr marL="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60949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121898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82848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243797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304746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365696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426645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487594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ctr"/>
                <a:endParaRPr lang="en-US">
                  <a:latin typeface="Arial" panose="020B0604020202020204" pitchFamily="34" charset="0"/>
                  <a:cs typeface="Arial" panose="020B0604020202020204" pitchFamily="34" charset="0"/>
                </a:endParaRPr>
              </a:p>
            </xdr:txBody>
          </xdr:sp>
          <xdr:sp macro="" textlink="">
            <xdr:nvSpPr>
              <xdr:cNvPr id="83" name="Oval 97">
                <a:extLst>
                  <a:ext uri="{FF2B5EF4-FFF2-40B4-BE49-F238E27FC236}">
                    <a16:creationId xmlns:a16="http://schemas.microsoft.com/office/drawing/2014/main" xmlns="" id="{00000000-0008-0000-0000-000053000000}"/>
                  </a:ext>
                </a:extLst>
              </xdr:cNvPr>
              <xdr:cNvSpPr/>
            </xdr:nvSpPr>
            <xdr:spPr>
              <a:xfrm>
                <a:off x="5718174" y="3708400"/>
                <a:ext cx="152400" cy="152400"/>
              </a:xfrm>
              <a:prstGeom prst="ellipse">
                <a:avLst/>
              </a:prstGeom>
              <a:grpFill/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 rtlCol="0" anchor="ctr"/>
              <a:lstStyle>
                <a:defPPr>
                  <a:defRPr lang="en-US"/>
                </a:defPPr>
                <a:lvl1pPr marL="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60949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121898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82848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243797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304746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365696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426645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487594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ctr"/>
                <a:endParaRPr lang="en-US">
                  <a:latin typeface="Arial" panose="020B0604020202020204" pitchFamily="34" charset="0"/>
                  <a:cs typeface="Arial" panose="020B0604020202020204" pitchFamily="34" charset="0"/>
                </a:endParaRPr>
              </a:p>
            </xdr:txBody>
          </xdr:sp>
        </xdr:grpSp>
      </xdr:grpSp>
      <xdr:sp macro="" textlink="">
        <xdr:nvSpPr>
          <xdr:cNvPr id="209" name="CuadroTexto 208"/>
          <xdr:cNvSpPr txBox="1"/>
        </xdr:nvSpPr>
        <xdr:spPr>
          <a:xfrm>
            <a:off x="8202703" y="2790264"/>
            <a:ext cx="1524001" cy="649943"/>
          </a:xfrm>
          <a:prstGeom prst="rect">
            <a:avLst/>
          </a:prstGeom>
          <a:solidFill>
            <a:schemeClr val="lt1"/>
          </a:solidFill>
          <a:ln w="9525" cmpd="sng">
            <a:solidFill>
              <a:schemeClr val="bg1"/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r>
              <a:rPr lang="es-CO" sz="1400" b="1" cap="none" spc="0" baseline="0">
                <a:ln w="0"/>
                <a:solidFill>
                  <a:schemeClr val="tx1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  <a:latin typeface="Arial" panose="020B0604020202020204" pitchFamily="34" charset="0"/>
                <a:cs typeface="Arial" panose="020B0604020202020204" pitchFamily="34" charset="0"/>
              </a:rPr>
              <a:t>COMBUSTIBLE</a:t>
            </a:r>
            <a:endParaRPr lang="es-CO" sz="1400" b="1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</xdr:grpSp>
    <xdr:clientData/>
  </xdr:twoCellAnchor>
  <xdr:twoCellAnchor>
    <xdr:from>
      <xdr:col>14</xdr:col>
      <xdr:colOff>309280</xdr:colOff>
      <xdr:row>7</xdr:row>
      <xdr:rowOff>164317</xdr:rowOff>
    </xdr:from>
    <xdr:to>
      <xdr:col>16</xdr:col>
      <xdr:colOff>302558</xdr:colOff>
      <xdr:row>18</xdr:row>
      <xdr:rowOff>73960</xdr:rowOff>
    </xdr:to>
    <xdr:grpSp>
      <xdr:nvGrpSpPr>
        <xdr:cNvPr id="14" name="Grupo 13">
          <a:hlinkClick xmlns:r="http://schemas.openxmlformats.org/officeDocument/2006/relationships" r:id="rId14"/>
        </xdr:cNvPr>
        <xdr:cNvGrpSpPr/>
      </xdr:nvGrpSpPr>
      <xdr:grpSpPr>
        <a:xfrm>
          <a:off x="10088280" y="1751817"/>
          <a:ext cx="1390278" cy="2005143"/>
          <a:chOff x="10192868" y="1408170"/>
          <a:chExt cx="1405219" cy="2005143"/>
        </a:xfrm>
      </xdr:grpSpPr>
      <xdr:pic>
        <xdr:nvPicPr>
          <xdr:cNvPr id="38" name="Imagen 37">
            <a:extLst>
              <a:ext uri="{FF2B5EF4-FFF2-40B4-BE49-F238E27FC236}">
                <a16:creationId xmlns:a16="http://schemas.microsoft.com/office/drawing/2014/main" xmlns="" id="{00000000-0008-0000-0000-000026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5"/>
          <a:srcRect b="28072"/>
          <a:stretch/>
        </xdr:blipFill>
        <xdr:spPr>
          <a:xfrm>
            <a:off x="10320456" y="1671080"/>
            <a:ext cx="1158340" cy="1175214"/>
          </a:xfrm>
          <a:prstGeom prst="rect">
            <a:avLst/>
          </a:prstGeom>
        </xdr:spPr>
      </xdr:pic>
      <xdr:grpSp>
        <xdr:nvGrpSpPr>
          <xdr:cNvPr id="88" name="Group 102">
            <a:extLst>
              <a:ext uri="{FF2B5EF4-FFF2-40B4-BE49-F238E27FC236}">
                <a16:creationId xmlns:a16="http://schemas.microsoft.com/office/drawing/2014/main" xmlns="" id="{00000000-0008-0000-0000-000058000000}"/>
              </a:ext>
            </a:extLst>
          </xdr:cNvPr>
          <xdr:cNvGrpSpPr/>
        </xdr:nvGrpSpPr>
        <xdr:grpSpPr>
          <a:xfrm>
            <a:off x="10730054" y="1408170"/>
            <a:ext cx="283510" cy="223587"/>
            <a:chOff x="1924699" y="2309895"/>
            <a:chExt cx="423800" cy="334225"/>
          </a:xfrm>
          <a:solidFill>
            <a:schemeClr val="bg1">
              <a:lumMod val="50000"/>
            </a:schemeClr>
          </a:solidFill>
        </xdr:grpSpPr>
        <xdr:sp macro="" textlink="">
          <xdr:nvSpPr>
            <xdr:cNvPr id="89" name="Oval 92">
              <a:extLst>
                <a:ext uri="{FF2B5EF4-FFF2-40B4-BE49-F238E27FC236}">
                  <a16:creationId xmlns:a16="http://schemas.microsoft.com/office/drawing/2014/main" xmlns="" id="{00000000-0008-0000-0000-000059000000}"/>
                </a:ext>
              </a:extLst>
            </xdr:cNvPr>
            <xdr:cNvSpPr/>
          </xdr:nvSpPr>
          <xdr:spPr>
            <a:xfrm>
              <a:off x="2085619" y="2309895"/>
              <a:ext cx="101967" cy="101967"/>
            </a:xfrm>
            <a:prstGeom prst="ellipse">
              <a:avLst/>
            </a:prstGeom>
            <a:grpFill/>
            <a:ln>
              <a:noFill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wrap="square" rtlCol="0" anchor="ctr"/>
            <a:lstStyle>
              <a:defPPr>
                <a:defRPr lang="en-US"/>
              </a:defPPr>
              <a:lvl1pPr marL="0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609493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1218987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828480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2437973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3047467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3656960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4266453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4875947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ctr"/>
              <a:endParaRPr lang="en-US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grpSp>
          <xdr:nvGrpSpPr>
            <xdr:cNvPr id="90" name="Group 93">
              <a:extLst>
                <a:ext uri="{FF2B5EF4-FFF2-40B4-BE49-F238E27FC236}">
                  <a16:creationId xmlns:a16="http://schemas.microsoft.com/office/drawing/2014/main" xmlns="" id="{00000000-0008-0000-0000-00005A000000}"/>
                </a:ext>
              </a:extLst>
            </xdr:cNvPr>
            <xdr:cNvGrpSpPr/>
          </xdr:nvGrpSpPr>
          <xdr:grpSpPr>
            <a:xfrm>
              <a:off x="2009144" y="2438298"/>
              <a:ext cx="254918" cy="67978"/>
              <a:chOff x="6094412" y="2895600"/>
              <a:chExt cx="1143000" cy="304800"/>
            </a:xfrm>
            <a:grpFill/>
          </xdr:grpSpPr>
          <xdr:sp macro="" textlink="">
            <xdr:nvSpPr>
              <xdr:cNvPr id="97" name="Oval 100">
                <a:extLst>
                  <a:ext uri="{FF2B5EF4-FFF2-40B4-BE49-F238E27FC236}">
                    <a16:creationId xmlns:a16="http://schemas.microsoft.com/office/drawing/2014/main" xmlns="" id="{00000000-0008-0000-0000-000061000000}"/>
                  </a:ext>
                </a:extLst>
              </xdr:cNvPr>
              <xdr:cNvSpPr/>
            </xdr:nvSpPr>
            <xdr:spPr>
              <a:xfrm>
                <a:off x="6094412" y="2895600"/>
                <a:ext cx="304800" cy="304800"/>
              </a:xfrm>
              <a:prstGeom prst="ellipse">
                <a:avLst/>
              </a:prstGeom>
              <a:grpFill/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 rtlCol="0" anchor="ctr"/>
              <a:lstStyle>
                <a:defPPr>
                  <a:defRPr lang="en-US"/>
                </a:defPPr>
                <a:lvl1pPr marL="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60949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121898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82848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243797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304746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365696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426645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487594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ctr"/>
                <a:endParaRPr lang="en-US">
                  <a:latin typeface="Arial" panose="020B0604020202020204" pitchFamily="34" charset="0"/>
                  <a:cs typeface="Arial" panose="020B0604020202020204" pitchFamily="34" charset="0"/>
                </a:endParaRPr>
              </a:p>
            </xdr:txBody>
          </xdr:sp>
          <xdr:sp macro="" textlink="">
            <xdr:nvSpPr>
              <xdr:cNvPr id="98" name="Oval 101">
                <a:extLst>
                  <a:ext uri="{FF2B5EF4-FFF2-40B4-BE49-F238E27FC236}">
                    <a16:creationId xmlns:a16="http://schemas.microsoft.com/office/drawing/2014/main" xmlns="" id="{00000000-0008-0000-0000-000062000000}"/>
                  </a:ext>
                </a:extLst>
              </xdr:cNvPr>
              <xdr:cNvSpPr/>
            </xdr:nvSpPr>
            <xdr:spPr>
              <a:xfrm>
                <a:off x="6932612" y="2895600"/>
                <a:ext cx="304800" cy="304800"/>
              </a:xfrm>
              <a:prstGeom prst="ellipse">
                <a:avLst/>
              </a:prstGeom>
              <a:grpFill/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 rtlCol="0" anchor="ctr"/>
              <a:lstStyle>
                <a:defPPr>
                  <a:defRPr lang="en-US"/>
                </a:defPPr>
                <a:lvl1pPr marL="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60949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121898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82848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243797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304746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365696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426645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487594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ctr"/>
                <a:endParaRPr lang="en-US">
                  <a:latin typeface="Arial" panose="020B0604020202020204" pitchFamily="34" charset="0"/>
                  <a:cs typeface="Arial" panose="020B0604020202020204" pitchFamily="34" charset="0"/>
                </a:endParaRPr>
              </a:p>
            </xdr:txBody>
          </xdr:sp>
        </xdr:grpSp>
        <xdr:grpSp>
          <xdr:nvGrpSpPr>
            <xdr:cNvPr id="91" name="Group 94">
              <a:extLst>
                <a:ext uri="{FF2B5EF4-FFF2-40B4-BE49-F238E27FC236}">
                  <a16:creationId xmlns:a16="http://schemas.microsoft.com/office/drawing/2014/main" xmlns="" id="{00000000-0008-0000-0000-00005B000000}"/>
                </a:ext>
              </a:extLst>
            </xdr:cNvPr>
            <xdr:cNvGrpSpPr/>
          </xdr:nvGrpSpPr>
          <xdr:grpSpPr>
            <a:xfrm>
              <a:off x="1958702" y="2532712"/>
              <a:ext cx="355826" cy="50983"/>
              <a:chOff x="5870574" y="3397250"/>
              <a:chExt cx="1595438" cy="228600"/>
            </a:xfrm>
            <a:grpFill/>
          </xdr:grpSpPr>
          <xdr:sp macro="" textlink="">
            <xdr:nvSpPr>
              <xdr:cNvPr id="95" name="Oval 98">
                <a:extLst>
                  <a:ext uri="{FF2B5EF4-FFF2-40B4-BE49-F238E27FC236}">
                    <a16:creationId xmlns:a16="http://schemas.microsoft.com/office/drawing/2014/main" xmlns="" id="{00000000-0008-0000-0000-00005F000000}"/>
                  </a:ext>
                </a:extLst>
              </xdr:cNvPr>
              <xdr:cNvSpPr/>
            </xdr:nvSpPr>
            <xdr:spPr>
              <a:xfrm>
                <a:off x="5870574" y="3397250"/>
                <a:ext cx="228600" cy="228600"/>
              </a:xfrm>
              <a:prstGeom prst="ellipse">
                <a:avLst/>
              </a:prstGeom>
              <a:grpFill/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 rtlCol="0" anchor="ctr"/>
              <a:lstStyle>
                <a:defPPr>
                  <a:defRPr lang="en-US"/>
                </a:defPPr>
                <a:lvl1pPr marL="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60949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121898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82848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243797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304746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365696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426645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487594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ctr"/>
                <a:endParaRPr lang="en-US">
                  <a:latin typeface="Arial" panose="020B0604020202020204" pitchFamily="34" charset="0"/>
                  <a:cs typeface="Arial" panose="020B0604020202020204" pitchFamily="34" charset="0"/>
                </a:endParaRPr>
              </a:p>
            </xdr:txBody>
          </xdr:sp>
          <xdr:sp macro="" textlink="">
            <xdr:nvSpPr>
              <xdr:cNvPr id="96" name="Oval 99">
                <a:extLst>
                  <a:ext uri="{FF2B5EF4-FFF2-40B4-BE49-F238E27FC236}">
                    <a16:creationId xmlns:a16="http://schemas.microsoft.com/office/drawing/2014/main" xmlns="" id="{00000000-0008-0000-0000-000060000000}"/>
                  </a:ext>
                </a:extLst>
              </xdr:cNvPr>
              <xdr:cNvSpPr/>
            </xdr:nvSpPr>
            <xdr:spPr>
              <a:xfrm>
                <a:off x="7237412" y="3397250"/>
                <a:ext cx="228600" cy="228600"/>
              </a:xfrm>
              <a:prstGeom prst="ellipse">
                <a:avLst/>
              </a:prstGeom>
              <a:grpFill/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 rtlCol="0" anchor="ctr"/>
              <a:lstStyle>
                <a:defPPr>
                  <a:defRPr lang="en-US"/>
                </a:defPPr>
                <a:lvl1pPr marL="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60949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121898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82848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243797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304746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365696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426645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487594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ctr"/>
                <a:endParaRPr lang="en-US">
                  <a:latin typeface="Arial" panose="020B0604020202020204" pitchFamily="34" charset="0"/>
                  <a:cs typeface="Arial" panose="020B0604020202020204" pitchFamily="34" charset="0"/>
                </a:endParaRPr>
              </a:p>
            </xdr:txBody>
          </xdr:sp>
        </xdr:grpSp>
        <xdr:grpSp>
          <xdr:nvGrpSpPr>
            <xdr:cNvPr id="92" name="Group 95">
              <a:extLst>
                <a:ext uri="{FF2B5EF4-FFF2-40B4-BE49-F238E27FC236}">
                  <a16:creationId xmlns:a16="http://schemas.microsoft.com/office/drawing/2014/main" xmlns="" id="{00000000-0008-0000-0000-00005C000000}"/>
                </a:ext>
              </a:extLst>
            </xdr:cNvPr>
            <xdr:cNvGrpSpPr/>
          </xdr:nvGrpSpPr>
          <xdr:grpSpPr>
            <a:xfrm>
              <a:off x="1924699" y="2610131"/>
              <a:ext cx="423800" cy="33989"/>
              <a:chOff x="5718174" y="3708400"/>
              <a:chExt cx="1900238" cy="152400"/>
            </a:xfrm>
            <a:grpFill/>
          </xdr:grpSpPr>
          <xdr:sp macro="" textlink="">
            <xdr:nvSpPr>
              <xdr:cNvPr id="93" name="Oval 96">
                <a:extLst>
                  <a:ext uri="{FF2B5EF4-FFF2-40B4-BE49-F238E27FC236}">
                    <a16:creationId xmlns:a16="http://schemas.microsoft.com/office/drawing/2014/main" xmlns="" id="{00000000-0008-0000-0000-00005D000000}"/>
                  </a:ext>
                </a:extLst>
              </xdr:cNvPr>
              <xdr:cNvSpPr/>
            </xdr:nvSpPr>
            <xdr:spPr>
              <a:xfrm>
                <a:off x="7466012" y="3708400"/>
                <a:ext cx="152400" cy="152400"/>
              </a:xfrm>
              <a:prstGeom prst="ellipse">
                <a:avLst/>
              </a:prstGeom>
              <a:grpFill/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 rtlCol="0" anchor="ctr"/>
              <a:lstStyle>
                <a:defPPr>
                  <a:defRPr lang="en-US"/>
                </a:defPPr>
                <a:lvl1pPr marL="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60949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121898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82848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243797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304746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365696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426645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487594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ctr"/>
                <a:endParaRPr lang="en-US">
                  <a:latin typeface="Arial" panose="020B0604020202020204" pitchFamily="34" charset="0"/>
                  <a:cs typeface="Arial" panose="020B0604020202020204" pitchFamily="34" charset="0"/>
                </a:endParaRPr>
              </a:p>
            </xdr:txBody>
          </xdr:sp>
          <xdr:sp macro="" textlink="">
            <xdr:nvSpPr>
              <xdr:cNvPr id="94" name="Oval 97">
                <a:extLst>
                  <a:ext uri="{FF2B5EF4-FFF2-40B4-BE49-F238E27FC236}">
                    <a16:creationId xmlns:a16="http://schemas.microsoft.com/office/drawing/2014/main" xmlns="" id="{00000000-0008-0000-0000-00005E000000}"/>
                  </a:ext>
                </a:extLst>
              </xdr:cNvPr>
              <xdr:cNvSpPr/>
            </xdr:nvSpPr>
            <xdr:spPr>
              <a:xfrm>
                <a:off x="5718174" y="3708400"/>
                <a:ext cx="152400" cy="152400"/>
              </a:xfrm>
              <a:prstGeom prst="ellipse">
                <a:avLst/>
              </a:prstGeom>
              <a:grpFill/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 rtlCol="0" anchor="ctr"/>
              <a:lstStyle>
                <a:defPPr>
                  <a:defRPr lang="en-US"/>
                </a:defPPr>
                <a:lvl1pPr marL="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60949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121898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82848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243797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304746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365696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426645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487594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ctr"/>
                <a:endParaRPr lang="en-US">
                  <a:latin typeface="Arial" panose="020B0604020202020204" pitchFamily="34" charset="0"/>
                  <a:cs typeface="Arial" panose="020B0604020202020204" pitchFamily="34" charset="0"/>
                </a:endParaRPr>
              </a:p>
            </xdr:txBody>
          </xdr:sp>
        </xdr:grpSp>
      </xdr:grpSp>
      <xdr:sp macro="" textlink="">
        <xdr:nvSpPr>
          <xdr:cNvPr id="210" name="CuadroTexto 209"/>
          <xdr:cNvSpPr txBox="1"/>
        </xdr:nvSpPr>
        <xdr:spPr>
          <a:xfrm>
            <a:off x="10192868" y="2763370"/>
            <a:ext cx="1405219" cy="649943"/>
          </a:xfrm>
          <a:prstGeom prst="rect">
            <a:avLst/>
          </a:prstGeom>
          <a:solidFill>
            <a:schemeClr val="lt1"/>
          </a:solidFill>
          <a:ln w="9525" cmpd="sng">
            <a:solidFill>
              <a:schemeClr val="bg1"/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r>
              <a:rPr lang="es-CO" sz="1400" b="1" cap="none" spc="0" baseline="0">
                <a:ln w="0"/>
                <a:solidFill>
                  <a:schemeClr val="tx1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  <a:latin typeface="Arial" panose="020B0604020202020204" pitchFamily="34" charset="0"/>
                <a:cs typeface="Arial" panose="020B0604020202020204" pitchFamily="34" charset="0"/>
              </a:rPr>
              <a:t>RESIDUOS</a:t>
            </a:r>
          </a:p>
          <a:p>
            <a:pPr algn="ctr"/>
            <a:r>
              <a:rPr lang="es-CO" sz="1050" b="1" cap="none" spc="0" baseline="0">
                <a:ln w="0"/>
                <a:solidFill>
                  <a:schemeClr val="tx1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  <a:latin typeface="Arial" panose="020B0604020202020204" pitchFamily="34" charset="0"/>
                <a:cs typeface="Arial" panose="020B0604020202020204" pitchFamily="34" charset="0"/>
              </a:rPr>
              <a:t>APROVECHABLES</a:t>
            </a:r>
            <a:endParaRPr lang="es-CO" sz="1050" b="1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</xdr:grpSp>
    <xdr:clientData/>
  </xdr:twoCellAnchor>
  <xdr:twoCellAnchor>
    <xdr:from>
      <xdr:col>9</xdr:col>
      <xdr:colOff>38101</xdr:colOff>
      <xdr:row>18</xdr:row>
      <xdr:rowOff>137142</xdr:rowOff>
    </xdr:from>
    <xdr:to>
      <xdr:col>11</xdr:col>
      <xdr:colOff>96428</xdr:colOff>
      <xdr:row>28</xdr:row>
      <xdr:rowOff>105335</xdr:rowOff>
    </xdr:to>
    <xdr:grpSp>
      <xdr:nvGrpSpPr>
        <xdr:cNvPr id="17" name="Grupo 16">
          <a:hlinkClick xmlns:r="http://schemas.openxmlformats.org/officeDocument/2006/relationships" r:id="rId16"/>
        </xdr:cNvPr>
        <xdr:cNvGrpSpPr/>
      </xdr:nvGrpSpPr>
      <xdr:grpSpPr>
        <a:xfrm>
          <a:off x="6324601" y="3820142"/>
          <a:ext cx="1455327" cy="2031943"/>
          <a:chOff x="6391836" y="3476495"/>
          <a:chExt cx="1470268" cy="2030075"/>
        </a:xfrm>
      </xdr:grpSpPr>
      <xdr:pic>
        <xdr:nvPicPr>
          <xdr:cNvPr id="42" name="Imagen 41">
            <a:extLst>
              <a:ext uri="{FF2B5EF4-FFF2-40B4-BE49-F238E27FC236}">
                <a16:creationId xmlns:a16="http://schemas.microsoft.com/office/drawing/2014/main" xmlns="" id="{00000000-0008-0000-0000-00002A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7"/>
          <a:srcRect b="32213"/>
          <a:stretch/>
        </xdr:blipFill>
        <xdr:spPr>
          <a:xfrm>
            <a:off x="6411130" y="3751035"/>
            <a:ext cx="1450974" cy="1157141"/>
          </a:xfrm>
          <a:prstGeom prst="rect">
            <a:avLst/>
          </a:prstGeom>
        </xdr:spPr>
      </xdr:pic>
      <xdr:grpSp>
        <xdr:nvGrpSpPr>
          <xdr:cNvPr id="143" name="Group 102">
            <a:extLst>
              <a:ext uri="{FF2B5EF4-FFF2-40B4-BE49-F238E27FC236}">
                <a16:creationId xmlns:a16="http://schemas.microsoft.com/office/drawing/2014/main" xmlns="" id="{00000000-0008-0000-0000-00008F000000}"/>
              </a:ext>
            </a:extLst>
          </xdr:cNvPr>
          <xdr:cNvGrpSpPr/>
        </xdr:nvGrpSpPr>
        <xdr:grpSpPr>
          <a:xfrm>
            <a:off x="7007039" y="3476495"/>
            <a:ext cx="283510" cy="223587"/>
            <a:chOff x="1924699" y="2309895"/>
            <a:chExt cx="423800" cy="334225"/>
          </a:xfrm>
          <a:solidFill>
            <a:schemeClr val="bg1">
              <a:lumMod val="50000"/>
            </a:schemeClr>
          </a:solidFill>
        </xdr:grpSpPr>
        <xdr:sp macro="" textlink="">
          <xdr:nvSpPr>
            <xdr:cNvPr id="144" name="Oval 92">
              <a:extLst>
                <a:ext uri="{FF2B5EF4-FFF2-40B4-BE49-F238E27FC236}">
                  <a16:creationId xmlns:a16="http://schemas.microsoft.com/office/drawing/2014/main" xmlns="" id="{00000000-0008-0000-0000-000090000000}"/>
                </a:ext>
              </a:extLst>
            </xdr:cNvPr>
            <xdr:cNvSpPr/>
          </xdr:nvSpPr>
          <xdr:spPr>
            <a:xfrm>
              <a:off x="2085619" y="2309895"/>
              <a:ext cx="101967" cy="101967"/>
            </a:xfrm>
            <a:prstGeom prst="ellipse">
              <a:avLst/>
            </a:prstGeom>
            <a:grpFill/>
            <a:ln>
              <a:noFill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wrap="square" rtlCol="0" anchor="ctr"/>
            <a:lstStyle>
              <a:defPPr>
                <a:defRPr lang="en-US"/>
              </a:defPPr>
              <a:lvl1pPr marL="0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609493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1218987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828480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2437973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3047467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3656960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4266453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4875947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ctr"/>
              <a:endParaRPr lang="en-US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grpSp>
          <xdr:nvGrpSpPr>
            <xdr:cNvPr id="145" name="Group 93">
              <a:extLst>
                <a:ext uri="{FF2B5EF4-FFF2-40B4-BE49-F238E27FC236}">
                  <a16:creationId xmlns:a16="http://schemas.microsoft.com/office/drawing/2014/main" xmlns="" id="{00000000-0008-0000-0000-000091000000}"/>
                </a:ext>
              </a:extLst>
            </xdr:cNvPr>
            <xdr:cNvGrpSpPr/>
          </xdr:nvGrpSpPr>
          <xdr:grpSpPr>
            <a:xfrm>
              <a:off x="2009144" y="2438298"/>
              <a:ext cx="254918" cy="67978"/>
              <a:chOff x="6094412" y="2895600"/>
              <a:chExt cx="1143000" cy="304800"/>
            </a:xfrm>
            <a:grpFill/>
          </xdr:grpSpPr>
          <xdr:sp macro="" textlink="">
            <xdr:nvSpPr>
              <xdr:cNvPr id="152" name="Oval 100">
                <a:extLst>
                  <a:ext uri="{FF2B5EF4-FFF2-40B4-BE49-F238E27FC236}">
                    <a16:creationId xmlns:a16="http://schemas.microsoft.com/office/drawing/2014/main" xmlns="" id="{00000000-0008-0000-0000-000098000000}"/>
                  </a:ext>
                </a:extLst>
              </xdr:cNvPr>
              <xdr:cNvSpPr/>
            </xdr:nvSpPr>
            <xdr:spPr>
              <a:xfrm>
                <a:off x="6094412" y="2895600"/>
                <a:ext cx="304800" cy="304800"/>
              </a:xfrm>
              <a:prstGeom prst="ellipse">
                <a:avLst/>
              </a:prstGeom>
              <a:grpFill/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 rtlCol="0" anchor="ctr"/>
              <a:lstStyle>
                <a:defPPr>
                  <a:defRPr lang="en-US"/>
                </a:defPPr>
                <a:lvl1pPr marL="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60949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121898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82848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243797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304746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365696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426645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487594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ctr"/>
                <a:endParaRPr lang="en-US">
                  <a:latin typeface="Arial" panose="020B0604020202020204" pitchFamily="34" charset="0"/>
                  <a:cs typeface="Arial" panose="020B0604020202020204" pitchFamily="34" charset="0"/>
                </a:endParaRPr>
              </a:p>
            </xdr:txBody>
          </xdr:sp>
          <xdr:sp macro="" textlink="">
            <xdr:nvSpPr>
              <xdr:cNvPr id="153" name="Oval 101">
                <a:extLst>
                  <a:ext uri="{FF2B5EF4-FFF2-40B4-BE49-F238E27FC236}">
                    <a16:creationId xmlns:a16="http://schemas.microsoft.com/office/drawing/2014/main" xmlns="" id="{00000000-0008-0000-0000-000099000000}"/>
                  </a:ext>
                </a:extLst>
              </xdr:cNvPr>
              <xdr:cNvSpPr/>
            </xdr:nvSpPr>
            <xdr:spPr>
              <a:xfrm>
                <a:off x="6932612" y="2895600"/>
                <a:ext cx="304800" cy="304800"/>
              </a:xfrm>
              <a:prstGeom prst="ellipse">
                <a:avLst/>
              </a:prstGeom>
              <a:grpFill/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 rtlCol="0" anchor="ctr"/>
              <a:lstStyle>
                <a:defPPr>
                  <a:defRPr lang="en-US"/>
                </a:defPPr>
                <a:lvl1pPr marL="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60949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121898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82848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243797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304746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365696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426645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487594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ctr"/>
                <a:endParaRPr lang="en-US">
                  <a:latin typeface="Arial" panose="020B0604020202020204" pitchFamily="34" charset="0"/>
                  <a:cs typeface="Arial" panose="020B0604020202020204" pitchFamily="34" charset="0"/>
                </a:endParaRPr>
              </a:p>
            </xdr:txBody>
          </xdr:sp>
        </xdr:grpSp>
        <xdr:grpSp>
          <xdr:nvGrpSpPr>
            <xdr:cNvPr id="146" name="Group 94">
              <a:extLst>
                <a:ext uri="{FF2B5EF4-FFF2-40B4-BE49-F238E27FC236}">
                  <a16:creationId xmlns:a16="http://schemas.microsoft.com/office/drawing/2014/main" xmlns="" id="{00000000-0008-0000-0000-000092000000}"/>
                </a:ext>
              </a:extLst>
            </xdr:cNvPr>
            <xdr:cNvGrpSpPr/>
          </xdr:nvGrpSpPr>
          <xdr:grpSpPr>
            <a:xfrm>
              <a:off x="1958702" y="2532712"/>
              <a:ext cx="355826" cy="50983"/>
              <a:chOff x="5870574" y="3397250"/>
              <a:chExt cx="1595438" cy="228600"/>
            </a:xfrm>
            <a:grpFill/>
          </xdr:grpSpPr>
          <xdr:sp macro="" textlink="">
            <xdr:nvSpPr>
              <xdr:cNvPr id="150" name="Oval 98">
                <a:extLst>
                  <a:ext uri="{FF2B5EF4-FFF2-40B4-BE49-F238E27FC236}">
                    <a16:creationId xmlns:a16="http://schemas.microsoft.com/office/drawing/2014/main" xmlns="" id="{00000000-0008-0000-0000-000096000000}"/>
                  </a:ext>
                </a:extLst>
              </xdr:cNvPr>
              <xdr:cNvSpPr/>
            </xdr:nvSpPr>
            <xdr:spPr>
              <a:xfrm>
                <a:off x="5870574" y="3397250"/>
                <a:ext cx="228600" cy="228600"/>
              </a:xfrm>
              <a:prstGeom prst="ellipse">
                <a:avLst/>
              </a:prstGeom>
              <a:grpFill/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 rtlCol="0" anchor="ctr"/>
              <a:lstStyle>
                <a:defPPr>
                  <a:defRPr lang="en-US"/>
                </a:defPPr>
                <a:lvl1pPr marL="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60949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121898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82848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243797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304746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365696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426645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487594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ctr"/>
                <a:endParaRPr lang="en-US">
                  <a:latin typeface="Arial" panose="020B0604020202020204" pitchFamily="34" charset="0"/>
                  <a:cs typeface="Arial" panose="020B0604020202020204" pitchFamily="34" charset="0"/>
                </a:endParaRPr>
              </a:p>
            </xdr:txBody>
          </xdr:sp>
          <xdr:sp macro="" textlink="">
            <xdr:nvSpPr>
              <xdr:cNvPr id="151" name="Oval 99">
                <a:extLst>
                  <a:ext uri="{FF2B5EF4-FFF2-40B4-BE49-F238E27FC236}">
                    <a16:creationId xmlns:a16="http://schemas.microsoft.com/office/drawing/2014/main" xmlns="" id="{00000000-0008-0000-0000-000097000000}"/>
                  </a:ext>
                </a:extLst>
              </xdr:cNvPr>
              <xdr:cNvSpPr/>
            </xdr:nvSpPr>
            <xdr:spPr>
              <a:xfrm>
                <a:off x="7237412" y="3397250"/>
                <a:ext cx="228600" cy="228600"/>
              </a:xfrm>
              <a:prstGeom prst="ellipse">
                <a:avLst/>
              </a:prstGeom>
              <a:grpFill/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 rtlCol="0" anchor="ctr"/>
              <a:lstStyle>
                <a:defPPr>
                  <a:defRPr lang="en-US"/>
                </a:defPPr>
                <a:lvl1pPr marL="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60949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121898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82848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243797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304746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365696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426645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487594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ctr"/>
                <a:endParaRPr lang="en-US">
                  <a:latin typeface="Arial" panose="020B0604020202020204" pitchFamily="34" charset="0"/>
                  <a:cs typeface="Arial" panose="020B0604020202020204" pitchFamily="34" charset="0"/>
                </a:endParaRPr>
              </a:p>
            </xdr:txBody>
          </xdr:sp>
        </xdr:grpSp>
        <xdr:grpSp>
          <xdr:nvGrpSpPr>
            <xdr:cNvPr id="147" name="Group 95">
              <a:extLst>
                <a:ext uri="{FF2B5EF4-FFF2-40B4-BE49-F238E27FC236}">
                  <a16:creationId xmlns:a16="http://schemas.microsoft.com/office/drawing/2014/main" xmlns="" id="{00000000-0008-0000-0000-000093000000}"/>
                </a:ext>
              </a:extLst>
            </xdr:cNvPr>
            <xdr:cNvGrpSpPr/>
          </xdr:nvGrpSpPr>
          <xdr:grpSpPr>
            <a:xfrm>
              <a:off x="1924699" y="2610131"/>
              <a:ext cx="423800" cy="33989"/>
              <a:chOff x="5718174" y="3708400"/>
              <a:chExt cx="1900238" cy="152400"/>
            </a:xfrm>
            <a:grpFill/>
          </xdr:grpSpPr>
          <xdr:sp macro="" textlink="">
            <xdr:nvSpPr>
              <xdr:cNvPr id="148" name="Oval 96">
                <a:extLst>
                  <a:ext uri="{FF2B5EF4-FFF2-40B4-BE49-F238E27FC236}">
                    <a16:creationId xmlns:a16="http://schemas.microsoft.com/office/drawing/2014/main" xmlns="" id="{00000000-0008-0000-0000-000094000000}"/>
                  </a:ext>
                </a:extLst>
              </xdr:cNvPr>
              <xdr:cNvSpPr/>
            </xdr:nvSpPr>
            <xdr:spPr>
              <a:xfrm>
                <a:off x="7466012" y="3708400"/>
                <a:ext cx="152400" cy="152400"/>
              </a:xfrm>
              <a:prstGeom prst="ellipse">
                <a:avLst/>
              </a:prstGeom>
              <a:grpFill/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 rtlCol="0" anchor="ctr"/>
              <a:lstStyle>
                <a:defPPr>
                  <a:defRPr lang="en-US"/>
                </a:defPPr>
                <a:lvl1pPr marL="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60949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121898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82848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243797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304746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365696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426645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487594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ctr"/>
                <a:endParaRPr lang="en-US">
                  <a:latin typeface="Arial" panose="020B0604020202020204" pitchFamily="34" charset="0"/>
                  <a:cs typeface="Arial" panose="020B0604020202020204" pitchFamily="34" charset="0"/>
                </a:endParaRPr>
              </a:p>
            </xdr:txBody>
          </xdr:sp>
          <xdr:sp macro="" textlink="">
            <xdr:nvSpPr>
              <xdr:cNvPr id="149" name="Oval 97">
                <a:extLst>
                  <a:ext uri="{FF2B5EF4-FFF2-40B4-BE49-F238E27FC236}">
                    <a16:creationId xmlns:a16="http://schemas.microsoft.com/office/drawing/2014/main" xmlns="" id="{00000000-0008-0000-0000-000095000000}"/>
                  </a:ext>
                </a:extLst>
              </xdr:cNvPr>
              <xdr:cNvSpPr/>
            </xdr:nvSpPr>
            <xdr:spPr>
              <a:xfrm>
                <a:off x="5718174" y="3708400"/>
                <a:ext cx="152400" cy="152400"/>
              </a:xfrm>
              <a:prstGeom prst="ellipse">
                <a:avLst/>
              </a:prstGeom>
              <a:grpFill/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 rtlCol="0" anchor="ctr"/>
              <a:lstStyle>
                <a:defPPr>
                  <a:defRPr lang="en-US"/>
                </a:defPPr>
                <a:lvl1pPr marL="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60949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121898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82848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243797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304746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365696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426645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487594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ctr"/>
                <a:endParaRPr lang="en-US">
                  <a:latin typeface="Arial" panose="020B0604020202020204" pitchFamily="34" charset="0"/>
                  <a:cs typeface="Arial" panose="020B0604020202020204" pitchFamily="34" charset="0"/>
                </a:endParaRPr>
              </a:p>
            </xdr:txBody>
          </xdr:sp>
        </xdr:grpSp>
      </xdr:grpSp>
      <xdr:sp macro="" textlink="">
        <xdr:nvSpPr>
          <xdr:cNvPr id="213" name="CuadroTexto 212"/>
          <xdr:cNvSpPr txBox="1"/>
        </xdr:nvSpPr>
        <xdr:spPr>
          <a:xfrm>
            <a:off x="6391836" y="4856627"/>
            <a:ext cx="1452282" cy="649943"/>
          </a:xfrm>
          <a:prstGeom prst="rect">
            <a:avLst/>
          </a:prstGeom>
          <a:solidFill>
            <a:schemeClr val="lt1"/>
          </a:solidFill>
          <a:ln w="9525" cmpd="sng">
            <a:solidFill>
              <a:schemeClr val="bg1"/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r>
              <a:rPr lang="es-CO" sz="1400" b="1" cap="none" spc="0" baseline="0">
                <a:ln w="0"/>
                <a:solidFill>
                  <a:schemeClr val="tx1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  <a:latin typeface="Arial" panose="020B0604020202020204" pitchFamily="34" charset="0"/>
                <a:cs typeface="Arial" panose="020B0604020202020204" pitchFamily="34" charset="0"/>
              </a:rPr>
              <a:t>INDICADORES</a:t>
            </a:r>
            <a:endParaRPr lang="es-CO" sz="900" b="1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</xdr:grpSp>
    <xdr:clientData/>
  </xdr:twoCellAnchor>
  <xdr:twoCellAnchor>
    <xdr:from>
      <xdr:col>3</xdr:col>
      <xdr:colOff>560294</xdr:colOff>
      <xdr:row>18</xdr:row>
      <xdr:rowOff>140503</xdr:rowOff>
    </xdr:from>
    <xdr:to>
      <xdr:col>5</xdr:col>
      <xdr:colOff>553572</xdr:colOff>
      <xdr:row>28</xdr:row>
      <xdr:rowOff>78444</xdr:rowOff>
    </xdr:to>
    <xdr:grpSp>
      <xdr:nvGrpSpPr>
        <xdr:cNvPr id="15" name="Grupo 14">
          <a:hlinkClick xmlns:r="http://schemas.openxmlformats.org/officeDocument/2006/relationships" r:id="rId18"/>
        </xdr:cNvPr>
        <xdr:cNvGrpSpPr/>
      </xdr:nvGrpSpPr>
      <xdr:grpSpPr>
        <a:xfrm>
          <a:off x="2655794" y="3823503"/>
          <a:ext cx="1390278" cy="2001691"/>
          <a:chOff x="2678206" y="3479856"/>
          <a:chExt cx="1405219" cy="1999823"/>
        </a:xfrm>
      </xdr:grpSpPr>
      <xdr:pic>
        <xdr:nvPicPr>
          <xdr:cNvPr id="39" name="Imagen 38">
            <a:extLst>
              <a:ext uri="{FF2B5EF4-FFF2-40B4-BE49-F238E27FC236}">
                <a16:creationId xmlns:a16="http://schemas.microsoft.com/office/drawing/2014/main" xmlns="" id="{00000000-0008-0000-0000-000027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9"/>
          <a:srcRect b="31228"/>
          <a:stretch/>
        </xdr:blipFill>
        <xdr:spPr>
          <a:xfrm>
            <a:off x="2835087" y="3738336"/>
            <a:ext cx="1170533" cy="1136224"/>
          </a:xfrm>
          <a:prstGeom prst="rect">
            <a:avLst/>
          </a:prstGeom>
        </xdr:spPr>
      </xdr:pic>
      <xdr:grpSp>
        <xdr:nvGrpSpPr>
          <xdr:cNvPr id="110" name="Group 102">
            <a:extLst>
              <a:ext uri="{FF2B5EF4-FFF2-40B4-BE49-F238E27FC236}">
                <a16:creationId xmlns:a16="http://schemas.microsoft.com/office/drawing/2014/main" xmlns="" id="{00000000-0008-0000-0000-00006E000000}"/>
              </a:ext>
            </a:extLst>
          </xdr:cNvPr>
          <xdr:cNvGrpSpPr/>
        </xdr:nvGrpSpPr>
        <xdr:grpSpPr>
          <a:xfrm>
            <a:off x="3273940" y="3479856"/>
            <a:ext cx="287012" cy="223587"/>
            <a:chOff x="1924699" y="2309895"/>
            <a:chExt cx="423800" cy="334225"/>
          </a:xfrm>
          <a:solidFill>
            <a:schemeClr val="bg1">
              <a:lumMod val="50000"/>
            </a:schemeClr>
          </a:solidFill>
        </xdr:grpSpPr>
        <xdr:sp macro="" textlink="">
          <xdr:nvSpPr>
            <xdr:cNvPr id="111" name="Oval 92">
              <a:extLst>
                <a:ext uri="{FF2B5EF4-FFF2-40B4-BE49-F238E27FC236}">
                  <a16:creationId xmlns:a16="http://schemas.microsoft.com/office/drawing/2014/main" xmlns="" id="{00000000-0008-0000-0000-00006F000000}"/>
                </a:ext>
              </a:extLst>
            </xdr:cNvPr>
            <xdr:cNvSpPr/>
          </xdr:nvSpPr>
          <xdr:spPr>
            <a:xfrm>
              <a:off x="2085619" y="2309895"/>
              <a:ext cx="101967" cy="101967"/>
            </a:xfrm>
            <a:prstGeom prst="ellipse">
              <a:avLst/>
            </a:prstGeom>
            <a:grpFill/>
            <a:ln>
              <a:noFill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wrap="square" rtlCol="0" anchor="ctr"/>
            <a:lstStyle>
              <a:defPPr>
                <a:defRPr lang="en-US"/>
              </a:defPPr>
              <a:lvl1pPr marL="0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609493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1218987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828480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2437973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3047467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3656960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4266453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4875947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ctr"/>
              <a:endParaRPr lang="en-US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grpSp>
          <xdr:nvGrpSpPr>
            <xdr:cNvPr id="112" name="Group 93">
              <a:extLst>
                <a:ext uri="{FF2B5EF4-FFF2-40B4-BE49-F238E27FC236}">
                  <a16:creationId xmlns:a16="http://schemas.microsoft.com/office/drawing/2014/main" xmlns="" id="{00000000-0008-0000-0000-000070000000}"/>
                </a:ext>
              </a:extLst>
            </xdr:cNvPr>
            <xdr:cNvGrpSpPr/>
          </xdr:nvGrpSpPr>
          <xdr:grpSpPr>
            <a:xfrm>
              <a:off x="2009144" y="2438298"/>
              <a:ext cx="254918" cy="67978"/>
              <a:chOff x="6094412" y="2895600"/>
              <a:chExt cx="1143000" cy="304800"/>
            </a:xfrm>
            <a:grpFill/>
          </xdr:grpSpPr>
          <xdr:sp macro="" textlink="">
            <xdr:nvSpPr>
              <xdr:cNvPr id="119" name="Oval 100">
                <a:extLst>
                  <a:ext uri="{FF2B5EF4-FFF2-40B4-BE49-F238E27FC236}">
                    <a16:creationId xmlns:a16="http://schemas.microsoft.com/office/drawing/2014/main" xmlns="" id="{00000000-0008-0000-0000-000077000000}"/>
                  </a:ext>
                </a:extLst>
              </xdr:cNvPr>
              <xdr:cNvSpPr/>
            </xdr:nvSpPr>
            <xdr:spPr>
              <a:xfrm>
                <a:off x="6094412" y="2895600"/>
                <a:ext cx="304800" cy="304800"/>
              </a:xfrm>
              <a:prstGeom prst="ellipse">
                <a:avLst/>
              </a:prstGeom>
              <a:grpFill/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 rtlCol="0" anchor="ctr"/>
              <a:lstStyle>
                <a:defPPr>
                  <a:defRPr lang="en-US"/>
                </a:defPPr>
                <a:lvl1pPr marL="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60949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121898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82848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243797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304746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365696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426645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487594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ctr"/>
                <a:endParaRPr lang="en-US">
                  <a:latin typeface="Arial" panose="020B0604020202020204" pitchFamily="34" charset="0"/>
                  <a:cs typeface="Arial" panose="020B0604020202020204" pitchFamily="34" charset="0"/>
                </a:endParaRPr>
              </a:p>
            </xdr:txBody>
          </xdr:sp>
          <xdr:sp macro="" textlink="">
            <xdr:nvSpPr>
              <xdr:cNvPr id="120" name="Oval 101">
                <a:extLst>
                  <a:ext uri="{FF2B5EF4-FFF2-40B4-BE49-F238E27FC236}">
                    <a16:creationId xmlns:a16="http://schemas.microsoft.com/office/drawing/2014/main" xmlns="" id="{00000000-0008-0000-0000-000078000000}"/>
                  </a:ext>
                </a:extLst>
              </xdr:cNvPr>
              <xdr:cNvSpPr/>
            </xdr:nvSpPr>
            <xdr:spPr>
              <a:xfrm>
                <a:off x="6932612" y="2895600"/>
                <a:ext cx="304800" cy="304800"/>
              </a:xfrm>
              <a:prstGeom prst="ellipse">
                <a:avLst/>
              </a:prstGeom>
              <a:grpFill/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 rtlCol="0" anchor="ctr"/>
              <a:lstStyle>
                <a:defPPr>
                  <a:defRPr lang="en-US"/>
                </a:defPPr>
                <a:lvl1pPr marL="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60949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121898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82848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243797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304746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365696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426645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487594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ctr"/>
                <a:endParaRPr lang="en-US">
                  <a:latin typeface="Arial" panose="020B0604020202020204" pitchFamily="34" charset="0"/>
                  <a:cs typeface="Arial" panose="020B0604020202020204" pitchFamily="34" charset="0"/>
                </a:endParaRPr>
              </a:p>
            </xdr:txBody>
          </xdr:sp>
        </xdr:grpSp>
        <xdr:grpSp>
          <xdr:nvGrpSpPr>
            <xdr:cNvPr id="113" name="Group 94">
              <a:extLst>
                <a:ext uri="{FF2B5EF4-FFF2-40B4-BE49-F238E27FC236}">
                  <a16:creationId xmlns:a16="http://schemas.microsoft.com/office/drawing/2014/main" xmlns="" id="{00000000-0008-0000-0000-000071000000}"/>
                </a:ext>
              </a:extLst>
            </xdr:cNvPr>
            <xdr:cNvGrpSpPr/>
          </xdr:nvGrpSpPr>
          <xdr:grpSpPr>
            <a:xfrm>
              <a:off x="1958702" y="2532712"/>
              <a:ext cx="355826" cy="50983"/>
              <a:chOff x="5870574" y="3397250"/>
              <a:chExt cx="1595438" cy="228600"/>
            </a:xfrm>
            <a:grpFill/>
          </xdr:grpSpPr>
          <xdr:sp macro="" textlink="">
            <xdr:nvSpPr>
              <xdr:cNvPr id="117" name="Oval 98">
                <a:extLst>
                  <a:ext uri="{FF2B5EF4-FFF2-40B4-BE49-F238E27FC236}">
                    <a16:creationId xmlns:a16="http://schemas.microsoft.com/office/drawing/2014/main" xmlns="" id="{00000000-0008-0000-0000-000075000000}"/>
                  </a:ext>
                </a:extLst>
              </xdr:cNvPr>
              <xdr:cNvSpPr/>
            </xdr:nvSpPr>
            <xdr:spPr>
              <a:xfrm>
                <a:off x="5870574" y="3397250"/>
                <a:ext cx="228600" cy="228600"/>
              </a:xfrm>
              <a:prstGeom prst="ellipse">
                <a:avLst/>
              </a:prstGeom>
              <a:grpFill/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 rtlCol="0" anchor="ctr"/>
              <a:lstStyle>
                <a:defPPr>
                  <a:defRPr lang="en-US"/>
                </a:defPPr>
                <a:lvl1pPr marL="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60949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121898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82848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243797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304746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365696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426645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487594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ctr"/>
                <a:endParaRPr lang="en-US">
                  <a:latin typeface="Arial" panose="020B0604020202020204" pitchFamily="34" charset="0"/>
                  <a:cs typeface="Arial" panose="020B0604020202020204" pitchFamily="34" charset="0"/>
                </a:endParaRPr>
              </a:p>
            </xdr:txBody>
          </xdr:sp>
          <xdr:sp macro="" textlink="">
            <xdr:nvSpPr>
              <xdr:cNvPr id="118" name="Oval 99">
                <a:extLst>
                  <a:ext uri="{FF2B5EF4-FFF2-40B4-BE49-F238E27FC236}">
                    <a16:creationId xmlns:a16="http://schemas.microsoft.com/office/drawing/2014/main" xmlns="" id="{00000000-0008-0000-0000-000076000000}"/>
                  </a:ext>
                </a:extLst>
              </xdr:cNvPr>
              <xdr:cNvSpPr/>
            </xdr:nvSpPr>
            <xdr:spPr>
              <a:xfrm>
                <a:off x="7237412" y="3397250"/>
                <a:ext cx="228600" cy="228600"/>
              </a:xfrm>
              <a:prstGeom prst="ellipse">
                <a:avLst/>
              </a:prstGeom>
              <a:grpFill/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 rtlCol="0" anchor="ctr"/>
              <a:lstStyle>
                <a:defPPr>
                  <a:defRPr lang="en-US"/>
                </a:defPPr>
                <a:lvl1pPr marL="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60949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121898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82848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243797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304746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365696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426645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487594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ctr"/>
                <a:endParaRPr lang="en-US">
                  <a:latin typeface="Arial" panose="020B0604020202020204" pitchFamily="34" charset="0"/>
                  <a:cs typeface="Arial" panose="020B0604020202020204" pitchFamily="34" charset="0"/>
                </a:endParaRPr>
              </a:p>
            </xdr:txBody>
          </xdr:sp>
        </xdr:grpSp>
        <xdr:grpSp>
          <xdr:nvGrpSpPr>
            <xdr:cNvPr id="114" name="Group 95">
              <a:extLst>
                <a:ext uri="{FF2B5EF4-FFF2-40B4-BE49-F238E27FC236}">
                  <a16:creationId xmlns:a16="http://schemas.microsoft.com/office/drawing/2014/main" xmlns="" id="{00000000-0008-0000-0000-000072000000}"/>
                </a:ext>
              </a:extLst>
            </xdr:cNvPr>
            <xdr:cNvGrpSpPr/>
          </xdr:nvGrpSpPr>
          <xdr:grpSpPr>
            <a:xfrm>
              <a:off x="1924699" y="2610131"/>
              <a:ext cx="423800" cy="33989"/>
              <a:chOff x="5718174" y="3708400"/>
              <a:chExt cx="1900238" cy="152400"/>
            </a:xfrm>
            <a:grpFill/>
          </xdr:grpSpPr>
          <xdr:sp macro="" textlink="">
            <xdr:nvSpPr>
              <xdr:cNvPr id="115" name="Oval 96">
                <a:extLst>
                  <a:ext uri="{FF2B5EF4-FFF2-40B4-BE49-F238E27FC236}">
                    <a16:creationId xmlns:a16="http://schemas.microsoft.com/office/drawing/2014/main" xmlns="" id="{00000000-0008-0000-0000-000073000000}"/>
                  </a:ext>
                </a:extLst>
              </xdr:cNvPr>
              <xdr:cNvSpPr/>
            </xdr:nvSpPr>
            <xdr:spPr>
              <a:xfrm>
                <a:off x="7466012" y="3708400"/>
                <a:ext cx="152400" cy="152400"/>
              </a:xfrm>
              <a:prstGeom prst="ellipse">
                <a:avLst/>
              </a:prstGeom>
              <a:grpFill/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 rtlCol="0" anchor="ctr"/>
              <a:lstStyle>
                <a:defPPr>
                  <a:defRPr lang="en-US"/>
                </a:defPPr>
                <a:lvl1pPr marL="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60949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121898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82848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243797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304746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365696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426645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487594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ctr"/>
                <a:endParaRPr lang="en-US">
                  <a:latin typeface="Arial" panose="020B0604020202020204" pitchFamily="34" charset="0"/>
                  <a:cs typeface="Arial" panose="020B0604020202020204" pitchFamily="34" charset="0"/>
                </a:endParaRPr>
              </a:p>
            </xdr:txBody>
          </xdr:sp>
          <xdr:sp macro="" textlink="">
            <xdr:nvSpPr>
              <xdr:cNvPr id="116" name="Oval 97">
                <a:extLst>
                  <a:ext uri="{FF2B5EF4-FFF2-40B4-BE49-F238E27FC236}">
                    <a16:creationId xmlns:a16="http://schemas.microsoft.com/office/drawing/2014/main" xmlns="" id="{00000000-0008-0000-0000-000074000000}"/>
                  </a:ext>
                </a:extLst>
              </xdr:cNvPr>
              <xdr:cNvSpPr/>
            </xdr:nvSpPr>
            <xdr:spPr>
              <a:xfrm>
                <a:off x="5718174" y="3708400"/>
                <a:ext cx="152400" cy="152400"/>
              </a:xfrm>
              <a:prstGeom prst="ellipse">
                <a:avLst/>
              </a:prstGeom>
              <a:grpFill/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 rtlCol="0" anchor="ctr"/>
              <a:lstStyle>
                <a:defPPr>
                  <a:defRPr lang="en-US"/>
                </a:defPPr>
                <a:lvl1pPr marL="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60949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121898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82848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243797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304746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365696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426645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487594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ctr"/>
                <a:endParaRPr lang="en-US">
                  <a:latin typeface="Arial" panose="020B0604020202020204" pitchFamily="34" charset="0"/>
                  <a:cs typeface="Arial" panose="020B0604020202020204" pitchFamily="34" charset="0"/>
                </a:endParaRPr>
              </a:p>
            </xdr:txBody>
          </xdr:sp>
        </xdr:grpSp>
      </xdr:grpSp>
      <xdr:sp macro="" textlink="">
        <xdr:nvSpPr>
          <xdr:cNvPr id="214" name="CuadroTexto 213"/>
          <xdr:cNvSpPr txBox="1"/>
        </xdr:nvSpPr>
        <xdr:spPr>
          <a:xfrm>
            <a:off x="2678206" y="4829736"/>
            <a:ext cx="1405219" cy="649943"/>
          </a:xfrm>
          <a:prstGeom prst="rect">
            <a:avLst/>
          </a:prstGeom>
          <a:solidFill>
            <a:schemeClr val="lt1"/>
          </a:solidFill>
          <a:ln w="9525" cmpd="sng">
            <a:solidFill>
              <a:schemeClr val="bg1"/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r>
              <a:rPr lang="es-CO" sz="1400" b="1" cap="none" spc="0" baseline="0">
                <a:ln w="0"/>
                <a:solidFill>
                  <a:schemeClr val="tx1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  <a:latin typeface="Arial" panose="020B0604020202020204" pitchFamily="34" charset="0"/>
                <a:cs typeface="Arial" panose="020B0604020202020204" pitchFamily="34" charset="0"/>
              </a:rPr>
              <a:t>RESIDUOS</a:t>
            </a:r>
          </a:p>
          <a:p>
            <a:pPr algn="ctr"/>
            <a:r>
              <a:rPr lang="es-CO" sz="1050" b="1" cap="none" spc="0" baseline="0">
                <a:ln w="0"/>
                <a:solidFill>
                  <a:schemeClr val="tx1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  <a:latin typeface="Arial" panose="020B0604020202020204" pitchFamily="34" charset="0"/>
                <a:cs typeface="Arial" panose="020B0604020202020204" pitchFamily="34" charset="0"/>
              </a:rPr>
              <a:t>ESPECIALES</a:t>
            </a:r>
            <a:endParaRPr lang="es-CO" sz="1050" b="1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</xdr:grpSp>
    <xdr:clientData/>
  </xdr:twoCellAnchor>
  <xdr:twoCellAnchor>
    <xdr:from>
      <xdr:col>6</xdr:col>
      <xdr:colOff>286871</xdr:colOff>
      <xdr:row>18</xdr:row>
      <xdr:rowOff>150028</xdr:rowOff>
    </xdr:from>
    <xdr:to>
      <xdr:col>8</xdr:col>
      <xdr:colOff>280149</xdr:colOff>
      <xdr:row>28</xdr:row>
      <xdr:rowOff>85168</xdr:rowOff>
    </xdr:to>
    <xdr:grpSp>
      <xdr:nvGrpSpPr>
        <xdr:cNvPr id="16" name="Grupo 15">
          <a:hlinkClick xmlns:r="http://schemas.openxmlformats.org/officeDocument/2006/relationships" r:id="rId20"/>
        </xdr:cNvPr>
        <xdr:cNvGrpSpPr/>
      </xdr:nvGrpSpPr>
      <xdr:grpSpPr>
        <a:xfrm>
          <a:off x="4477871" y="3833028"/>
          <a:ext cx="1390278" cy="1998890"/>
          <a:chOff x="4522695" y="3489381"/>
          <a:chExt cx="1405219" cy="1997022"/>
        </a:xfrm>
      </xdr:grpSpPr>
      <xdr:pic>
        <xdr:nvPicPr>
          <xdr:cNvPr id="40" name="Imagen 39">
            <a:extLst>
              <a:ext uri="{FF2B5EF4-FFF2-40B4-BE49-F238E27FC236}">
                <a16:creationId xmlns:a16="http://schemas.microsoft.com/office/drawing/2014/main" xmlns="" id="{00000000-0008-0000-0000-000028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21"/>
          <a:srcRect b="30455"/>
          <a:stretch/>
        </xdr:blipFill>
        <xdr:spPr>
          <a:xfrm>
            <a:off x="4695390" y="3747980"/>
            <a:ext cx="1133954" cy="1148991"/>
          </a:xfrm>
          <a:prstGeom prst="rect">
            <a:avLst/>
          </a:prstGeom>
        </xdr:spPr>
      </xdr:pic>
      <xdr:grpSp>
        <xdr:nvGrpSpPr>
          <xdr:cNvPr id="121" name="Group 102">
            <a:extLst>
              <a:ext uri="{FF2B5EF4-FFF2-40B4-BE49-F238E27FC236}">
                <a16:creationId xmlns:a16="http://schemas.microsoft.com/office/drawing/2014/main" xmlns="" id="{00000000-0008-0000-0000-000079000000}"/>
              </a:ext>
            </a:extLst>
          </xdr:cNvPr>
          <xdr:cNvGrpSpPr/>
        </xdr:nvGrpSpPr>
        <xdr:grpSpPr>
          <a:xfrm>
            <a:off x="5115627" y="3489381"/>
            <a:ext cx="283510" cy="223587"/>
            <a:chOff x="1924699" y="2309895"/>
            <a:chExt cx="423800" cy="334225"/>
          </a:xfrm>
          <a:solidFill>
            <a:schemeClr val="bg1">
              <a:lumMod val="50000"/>
            </a:schemeClr>
          </a:solidFill>
        </xdr:grpSpPr>
        <xdr:sp macro="" textlink="">
          <xdr:nvSpPr>
            <xdr:cNvPr id="122" name="Oval 92">
              <a:extLst>
                <a:ext uri="{FF2B5EF4-FFF2-40B4-BE49-F238E27FC236}">
                  <a16:creationId xmlns:a16="http://schemas.microsoft.com/office/drawing/2014/main" xmlns="" id="{00000000-0008-0000-0000-00007A000000}"/>
                </a:ext>
              </a:extLst>
            </xdr:cNvPr>
            <xdr:cNvSpPr/>
          </xdr:nvSpPr>
          <xdr:spPr>
            <a:xfrm>
              <a:off x="2085619" y="2309895"/>
              <a:ext cx="101967" cy="101967"/>
            </a:xfrm>
            <a:prstGeom prst="ellipse">
              <a:avLst/>
            </a:prstGeom>
            <a:grpFill/>
            <a:ln>
              <a:noFill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wrap="square" rtlCol="0" anchor="ctr"/>
            <a:lstStyle>
              <a:defPPr>
                <a:defRPr lang="en-US"/>
              </a:defPPr>
              <a:lvl1pPr marL="0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609493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1218987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828480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2437973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3047467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3656960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4266453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4875947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ctr"/>
              <a:endParaRPr lang="en-US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grpSp>
          <xdr:nvGrpSpPr>
            <xdr:cNvPr id="123" name="Group 93">
              <a:extLst>
                <a:ext uri="{FF2B5EF4-FFF2-40B4-BE49-F238E27FC236}">
                  <a16:creationId xmlns:a16="http://schemas.microsoft.com/office/drawing/2014/main" xmlns="" id="{00000000-0008-0000-0000-00007B000000}"/>
                </a:ext>
              </a:extLst>
            </xdr:cNvPr>
            <xdr:cNvGrpSpPr/>
          </xdr:nvGrpSpPr>
          <xdr:grpSpPr>
            <a:xfrm>
              <a:off x="2009144" y="2438298"/>
              <a:ext cx="254918" cy="67978"/>
              <a:chOff x="6094412" y="2895600"/>
              <a:chExt cx="1143000" cy="304800"/>
            </a:xfrm>
            <a:grpFill/>
          </xdr:grpSpPr>
          <xdr:sp macro="" textlink="">
            <xdr:nvSpPr>
              <xdr:cNvPr id="130" name="Oval 100">
                <a:extLst>
                  <a:ext uri="{FF2B5EF4-FFF2-40B4-BE49-F238E27FC236}">
                    <a16:creationId xmlns:a16="http://schemas.microsoft.com/office/drawing/2014/main" xmlns="" id="{00000000-0008-0000-0000-000082000000}"/>
                  </a:ext>
                </a:extLst>
              </xdr:cNvPr>
              <xdr:cNvSpPr/>
            </xdr:nvSpPr>
            <xdr:spPr>
              <a:xfrm>
                <a:off x="6094412" y="2895600"/>
                <a:ext cx="304800" cy="304800"/>
              </a:xfrm>
              <a:prstGeom prst="ellipse">
                <a:avLst/>
              </a:prstGeom>
              <a:grpFill/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 rtlCol="0" anchor="ctr"/>
              <a:lstStyle>
                <a:defPPr>
                  <a:defRPr lang="en-US"/>
                </a:defPPr>
                <a:lvl1pPr marL="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60949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121898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82848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243797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304746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365696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426645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487594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ctr"/>
                <a:endParaRPr lang="en-US">
                  <a:latin typeface="Arial" panose="020B0604020202020204" pitchFamily="34" charset="0"/>
                  <a:cs typeface="Arial" panose="020B0604020202020204" pitchFamily="34" charset="0"/>
                </a:endParaRPr>
              </a:p>
            </xdr:txBody>
          </xdr:sp>
          <xdr:sp macro="" textlink="">
            <xdr:nvSpPr>
              <xdr:cNvPr id="131" name="Oval 101">
                <a:extLst>
                  <a:ext uri="{FF2B5EF4-FFF2-40B4-BE49-F238E27FC236}">
                    <a16:creationId xmlns:a16="http://schemas.microsoft.com/office/drawing/2014/main" xmlns="" id="{00000000-0008-0000-0000-000083000000}"/>
                  </a:ext>
                </a:extLst>
              </xdr:cNvPr>
              <xdr:cNvSpPr/>
            </xdr:nvSpPr>
            <xdr:spPr>
              <a:xfrm>
                <a:off x="6932612" y="2895600"/>
                <a:ext cx="304800" cy="304800"/>
              </a:xfrm>
              <a:prstGeom prst="ellipse">
                <a:avLst/>
              </a:prstGeom>
              <a:grpFill/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 rtlCol="0" anchor="ctr"/>
              <a:lstStyle>
                <a:defPPr>
                  <a:defRPr lang="en-US"/>
                </a:defPPr>
                <a:lvl1pPr marL="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60949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121898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82848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243797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304746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365696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426645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487594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ctr"/>
                <a:endParaRPr lang="en-US">
                  <a:latin typeface="Arial" panose="020B0604020202020204" pitchFamily="34" charset="0"/>
                  <a:cs typeface="Arial" panose="020B0604020202020204" pitchFamily="34" charset="0"/>
                </a:endParaRPr>
              </a:p>
            </xdr:txBody>
          </xdr:sp>
        </xdr:grpSp>
        <xdr:grpSp>
          <xdr:nvGrpSpPr>
            <xdr:cNvPr id="124" name="Group 94">
              <a:extLst>
                <a:ext uri="{FF2B5EF4-FFF2-40B4-BE49-F238E27FC236}">
                  <a16:creationId xmlns:a16="http://schemas.microsoft.com/office/drawing/2014/main" xmlns="" id="{00000000-0008-0000-0000-00007C000000}"/>
                </a:ext>
              </a:extLst>
            </xdr:cNvPr>
            <xdr:cNvGrpSpPr/>
          </xdr:nvGrpSpPr>
          <xdr:grpSpPr>
            <a:xfrm>
              <a:off x="1958702" y="2532712"/>
              <a:ext cx="355826" cy="50983"/>
              <a:chOff x="5870574" y="3397250"/>
              <a:chExt cx="1595438" cy="228600"/>
            </a:xfrm>
            <a:grpFill/>
          </xdr:grpSpPr>
          <xdr:sp macro="" textlink="">
            <xdr:nvSpPr>
              <xdr:cNvPr id="128" name="Oval 98">
                <a:extLst>
                  <a:ext uri="{FF2B5EF4-FFF2-40B4-BE49-F238E27FC236}">
                    <a16:creationId xmlns:a16="http://schemas.microsoft.com/office/drawing/2014/main" xmlns="" id="{00000000-0008-0000-0000-000080000000}"/>
                  </a:ext>
                </a:extLst>
              </xdr:cNvPr>
              <xdr:cNvSpPr/>
            </xdr:nvSpPr>
            <xdr:spPr>
              <a:xfrm>
                <a:off x="5870574" y="3397250"/>
                <a:ext cx="228600" cy="228600"/>
              </a:xfrm>
              <a:prstGeom prst="ellipse">
                <a:avLst/>
              </a:prstGeom>
              <a:grpFill/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 rtlCol="0" anchor="ctr"/>
              <a:lstStyle>
                <a:defPPr>
                  <a:defRPr lang="en-US"/>
                </a:defPPr>
                <a:lvl1pPr marL="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60949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121898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82848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243797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304746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365696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426645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487594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ctr"/>
                <a:endParaRPr lang="en-US">
                  <a:latin typeface="Arial" panose="020B0604020202020204" pitchFamily="34" charset="0"/>
                  <a:cs typeface="Arial" panose="020B0604020202020204" pitchFamily="34" charset="0"/>
                </a:endParaRPr>
              </a:p>
            </xdr:txBody>
          </xdr:sp>
          <xdr:sp macro="" textlink="">
            <xdr:nvSpPr>
              <xdr:cNvPr id="129" name="Oval 99">
                <a:extLst>
                  <a:ext uri="{FF2B5EF4-FFF2-40B4-BE49-F238E27FC236}">
                    <a16:creationId xmlns:a16="http://schemas.microsoft.com/office/drawing/2014/main" xmlns="" id="{00000000-0008-0000-0000-000081000000}"/>
                  </a:ext>
                </a:extLst>
              </xdr:cNvPr>
              <xdr:cNvSpPr/>
            </xdr:nvSpPr>
            <xdr:spPr>
              <a:xfrm>
                <a:off x="7237412" y="3397250"/>
                <a:ext cx="228600" cy="228600"/>
              </a:xfrm>
              <a:prstGeom prst="ellipse">
                <a:avLst/>
              </a:prstGeom>
              <a:grpFill/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 rtlCol="0" anchor="ctr"/>
              <a:lstStyle>
                <a:defPPr>
                  <a:defRPr lang="en-US"/>
                </a:defPPr>
                <a:lvl1pPr marL="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60949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121898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82848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243797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304746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365696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426645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487594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ctr"/>
                <a:endParaRPr lang="en-US">
                  <a:latin typeface="Arial" panose="020B0604020202020204" pitchFamily="34" charset="0"/>
                  <a:cs typeface="Arial" panose="020B0604020202020204" pitchFamily="34" charset="0"/>
                </a:endParaRPr>
              </a:p>
            </xdr:txBody>
          </xdr:sp>
        </xdr:grpSp>
        <xdr:grpSp>
          <xdr:nvGrpSpPr>
            <xdr:cNvPr id="125" name="Group 95">
              <a:extLst>
                <a:ext uri="{FF2B5EF4-FFF2-40B4-BE49-F238E27FC236}">
                  <a16:creationId xmlns:a16="http://schemas.microsoft.com/office/drawing/2014/main" xmlns="" id="{00000000-0008-0000-0000-00007D000000}"/>
                </a:ext>
              </a:extLst>
            </xdr:cNvPr>
            <xdr:cNvGrpSpPr/>
          </xdr:nvGrpSpPr>
          <xdr:grpSpPr>
            <a:xfrm>
              <a:off x="1924699" y="2610131"/>
              <a:ext cx="423800" cy="33989"/>
              <a:chOff x="5718174" y="3708400"/>
              <a:chExt cx="1900238" cy="152400"/>
            </a:xfrm>
            <a:grpFill/>
          </xdr:grpSpPr>
          <xdr:sp macro="" textlink="">
            <xdr:nvSpPr>
              <xdr:cNvPr id="126" name="Oval 96">
                <a:extLst>
                  <a:ext uri="{FF2B5EF4-FFF2-40B4-BE49-F238E27FC236}">
                    <a16:creationId xmlns:a16="http://schemas.microsoft.com/office/drawing/2014/main" xmlns="" id="{00000000-0008-0000-0000-00007E000000}"/>
                  </a:ext>
                </a:extLst>
              </xdr:cNvPr>
              <xdr:cNvSpPr/>
            </xdr:nvSpPr>
            <xdr:spPr>
              <a:xfrm>
                <a:off x="7466012" y="3708400"/>
                <a:ext cx="152400" cy="152400"/>
              </a:xfrm>
              <a:prstGeom prst="ellipse">
                <a:avLst/>
              </a:prstGeom>
              <a:grpFill/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 rtlCol="0" anchor="ctr"/>
              <a:lstStyle>
                <a:defPPr>
                  <a:defRPr lang="en-US"/>
                </a:defPPr>
                <a:lvl1pPr marL="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60949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121898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82848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243797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304746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365696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426645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487594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ctr"/>
                <a:endParaRPr lang="en-US">
                  <a:latin typeface="Arial" panose="020B0604020202020204" pitchFamily="34" charset="0"/>
                  <a:cs typeface="Arial" panose="020B0604020202020204" pitchFamily="34" charset="0"/>
                </a:endParaRPr>
              </a:p>
            </xdr:txBody>
          </xdr:sp>
          <xdr:sp macro="" textlink="">
            <xdr:nvSpPr>
              <xdr:cNvPr id="127" name="Oval 97">
                <a:extLst>
                  <a:ext uri="{FF2B5EF4-FFF2-40B4-BE49-F238E27FC236}">
                    <a16:creationId xmlns:a16="http://schemas.microsoft.com/office/drawing/2014/main" xmlns="" id="{00000000-0008-0000-0000-00007F000000}"/>
                  </a:ext>
                </a:extLst>
              </xdr:cNvPr>
              <xdr:cNvSpPr/>
            </xdr:nvSpPr>
            <xdr:spPr>
              <a:xfrm>
                <a:off x="5718174" y="3708400"/>
                <a:ext cx="152400" cy="152400"/>
              </a:xfrm>
              <a:prstGeom prst="ellipse">
                <a:avLst/>
              </a:prstGeom>
              <a:grpFill/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 rtlCol="0" anchor="ctr"/>
              <a:lstStyle>
                <a:defPPr>
                  <a:defRPr lang="en-US"/>
                </a:defPPr>
                <a:lvl1pPr marL="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60949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121898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82848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243797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304746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365696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426645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487594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ctr"/>
                <a:endParaRPr lang="en-US">
                  <a:latin typeface="Arial" panose="020B0604020202020204" pitchFamily="34" charset="0"/>
                  <a:cs typeface="Arial" panose="020B0604020202020204" pitchFamily="34" charset="0"/>
                </a:endParaRPr>
              </a:p>
            </xdr:txBody>
          </xdr:sp>
        </xdr:grpSp>
      </xdr:grpSp>
      <xdr:sp macro="" textlink="">
        <xdr:nvSpPr>
          <xdr:cNvPr id="215" name="CuadroTexto 214"/>
          <xdr:cNvSpPr txBox="1"/>
        </xdr:nvSpPr>
        <xdr:spPr>
          <a:xfrm>
            <a:off x="4522695" y="4836460"/>
            <a:ext cx="1405219" cy="649943"/>
          </a:xfrm>
          <a:prstGeom prst="rect">
            <a:avLst/>
          </a:prstGeom>
          <a:solidFill>
            <a:schemeClr val="lt1"/>
          </a:solidFill>
          <a:ln w="9525" cmpd="sng">
            <a:solidFill>
              <a:schemeClr val="bg1"/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r>
              <a:rPr lang="es-CO" sz="1400" b="1" cap="none" spc="0" baseline="0">
                <a:ln w="0"/>
                <a:solidFill>
                  <a:schemeClr val="tx1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  <a:latin typeface="Arial" panose="020B0604020202020204" pitchFamily="34" charset="0"/>
                <a:cs typeface="Arial" panose="020B0604020202020204" pitchFamily="34" charset="0"/>
              </a:rPr>
              <a:t>RESIDUOS</a:t>
            </a:r>
          </a:p>
          <a:p>
            <a:pPr algn="ctr"/>
            <a:r>
              <a:rPr lang="es-CO" sz="1050" b="1" cap="none" spc="0" baseline="0">
                <a:ln w="0"/>
                <a:solidFill>
                  <a:schemeClr val="tx1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  <a:latin typeface="Arial" panose="020B0604020202020204" pitchFamily="34" charset="0"/>
                <a:cs typeface="Arial" panose="020B0604020202020204" pitchFamily="34" charset="0"/>
              </a:rPr>
              <a:t>PELIGROSOS</a:t>
            </a:r>
            <a:endParaRPr lang="es-CO" sz="1050" b="1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</xdr:grpSp>
    <xdr:clientData/>
  </xdr:twoCellAnchor>
  <xdr:twoCellAnchor editAs="oneCell">
    <xdr:from>
      <xdr:col>0</xdr:col>
      <xdr:colOff>533399</xdr:colOff>
      <xdr:row>0</xdr:row>
      <xdr:rowOff>197645</xdr:rowOff>
    </xdr:from>
    <xdr:to>
      <xdr:col>4</xdr:col>
      <xdr:colOff>265625</xdr:colOff>
      <xdr:row>2</xdr:row>
      <xdr:rowOff>140494</xdr:rowOff>
    </xdr:to>
    <xdr:pic>
      <xdr:nvPicPr>
        <xdr:cNvPr id="216" name="Imagen 215" descr="Logo-Mindeporte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399" y="197645"/>
          <a:ext cx="2526226" cy="561974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607359</xdr:colOff>
      <xdr:row>4</xdr:row>
      <xdr:rowOff>121023</xdr:rowOff>
    </xdr:from>
    <xdr:to>
      <xdr:col>10</xdr:col>
      <xdr:colOff>495300</xdr:colOff>
      <xdr:row>8</xdr:row>
      <xdr:rowOff>85725</xdr:rowOff>
    </xdr:to>
    <xdr:grpSp>
      <xdr:nvGrpSpPr>
        <xdr:cNvPr id="3" name="Grupo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GrpSpPr/>
      </xdr:nvGrpSpPr>
      <xdr:grpSpPr>
        <a:xfrm>
          <a:off x="7227234" y="1140198"/>
          <a:ext cx="1411941" cy="726702"/>
          <a:chOff x="3254187" y="3334871"/>
          <a:chExt cx="1788459" cy="643031"/>
        </a:xfrm>
      </xdr:grpSpPr>
      <xdr:pic>
        <xdr:nvPicPr>
          <xdr:cNvPr id="5" name="Picture 2" descr="Resultado de imagen para boton web">
            <a:extLst>
              <a:ext uri="{FF2B5EF4-FFF2-40B4-BE49-F238E27FC236}">
                <a16:creationId xmlns:a16="http://schemas.microsoft.com/office/drawing/2014/main" xmlns="" id="{00000000-0008-0000-0100-000005000000}"/>
              </a:ext>
            </a:extLst>
          </xdr:cNvPr>
          <xdr:cNvPicPr>
            <a:picLocks noChangeAspect="1" noChangeArrowheads="1"/>
          </xdr:cNvPicPr>
        </xdr:nvPicPr>
        <xdr:blipFill rotWithShape="1">
          <a:blip xmlns:r="http://schemas.openxmlformats.org/officeDocument/2006/relationships" r:embed="rId2">
            <a:clrChange>
              <a:clrFrom>
                <a:srgbClr val="EDECEA"/>
              </a:clrFrom>
              <a:clrTo>
                <a:srgbClr val="EDECEA">
                  <a:alpha val="0"/>
                </a:srgbClr>
              </a:clrTo>
            </a:clrChang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48821" t="9266" r="2358" b="73181"/>
          <a:stretch/>
        </xdr:blipFill>
        <xdr:spPr bwMode="auto">
          <a:xfrm>
            <a:off x="3254187" y="3334871"/>
            <a:ext cx="1788459" cy="643031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  <xdr:sp macro="" textlink="">
        <xdr:nvSpPr>
          <xdr:cNvPr id="6" name="CuadroTexto 13">
            <a:extLst>
              <a:ext uri="{FF2B5EF4-FFF2-40B4-BE49-F238E27FC236}">
                <a16:creationId xmlns:a16="http://schemas.microsoft.com/office/drawing/2014/main" xmlns="" id="{00000000-0008-0000-0100-000006000000}"/>
              </a:ext>
            </a:extLst>
          </xdr:cNvPr>
          <xdr:cNvSpPr txBox="1"/>
        </xdr:nvSpPr>
        <xdr:spPr>
          <a:xfrm>
            <a:off x="3615931" y="3498614"/>
            <a:ext cx="1186094" cy="374141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s-CO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es-CO" b="1" i="0">
                <a:solidFill>
                  <a:schemeClr val="bg1"/>
                </a:solidFill>
              </a:rPr>
              <a:t>INICIO</a:t>
            </a:r>
          </a:p>
        </xdr:txBody>
      </xdr:sp>
    </xdr:grpSp>
    <xdr:clientData/>
  </xdr:twoCellAnchor>
  <xdr:twoCellAnchor editAs="oneCell">
    <xdr:from>
      <xdr:col>5</xdr:col>
      <xdr:colOff>161925</xdr:colOff>
      <xdr:row>5</xdr:row>
      <xdr:rowOff>28575</xdr:rowOff>
    </xdr:from>
    <xdr:to>
      <xdr:col>7</xdr:col>
      <xdr:colOff>565337</xdr:colOff>
      <xdr:row>8</xdr:row>
      <xdr:rowOff>107016</xdr:rowOff>
    </xdr:to>
    <xdr:pic>
      <xdr:nvPicPr>
        <xdr:cNvPr id="9" name="Imagen 8" descr="C:\Users\Diana y Danilo\Downloads\LOGO SISTEMA DE GESTIÓN AMBENTAL-01 (1).jpg"/>
        <xdr:cNvPicPr/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238250"/>
          <a:ext cx="1927412" cy="649941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119063</xdr:colOff>
      <xdr:row>0</xdr:row>
      <xdr:rowOff>141289</xdr:rowOff>
    </xdr:from>
    <xdr:to>
      <xdr:col>2</xdr:col>
      <xdr:colOff>838201</xdr:colOff>
      <xdr:row>2</xdr:row>
      <xdr:rowOff>61913</xdr:rowOff>
    </xdr:to>
    <xdr:pic>
      <xdr:nvPicPr>
        <xdr:cNvPr id="10" name="Imagen 9" descr="Logo-Mindeporte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3" y="141289"/>
          <a:ext cx="2243138" cy="549274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35718</xdr:colOff>
      <xdr:row>20</xdr:row>
      <xdr:rowOff>154781</xdr:rowOff>
    </xdr:from>
    <xdr:to>
      <xdr:col>3</xdr:col>
      <xdr:colOff>0</xdr:colOff>
      <xdr:row>24</xdr:row>
      <xdr:rowOff>12000</xdr:rowOff>
    </xdr:to>
    <xdr:grpSp>
      <xdr:nvGrpSpPr>
        <xdr:cNvPr id="9" name="Grupo 8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00000000-0008-0000-0300-000009000000}"/>
            </a:ext>
          </a:extLst>
        </xdr:cNvPr>
        <xdr:cNvGrpSpPr/>
      </xdr:nvGrpSpPr>
      <xdr:grpSpPr>
        <a:xfrm>
          <a:off x="2428874" y="4464844"/>
          <a:ext cx="1381126" cy="619219"/>
          <a:chOff x="3254187" y="3334871"/>
          <a:chExt cx="1788459" cy="643031"/>
        </a:xfrm>
      </xdr:grpSpPr>
      <xdr:pic>
        <xdr:nvPicPr>
          <xdr:cNvPr id="10" name="Picture 2" descr="Resultado de imagen para boton web">
            <a:extLst>
              <a:ext uri="{FF2B5EF4-FFF2-40B4-BE49-F238E27FC236}">
                <a16:creationId xmlns:a16="http://schemas.microsoft.com/office/drawing/2014/main" xmlns="" id="{00000000-0008-0000-0300-00000A000000}"/>
              </a:ext>
            </a:extLst>
          </xdr:cNvPr>
          <xdr:cNvPicPr>
            <a:picLocks noChangeAspect="1" noChangeArrowheads="1"/>
          </xdr:cNvPicPr>
        </xdr:nvPicPr>
        <xdr:blipFill rotWithShape="1">
          <a:blip xmlns:r="http://schemas.openxmlformats.org/officeDocument/2006/relationships" r:embed="rId2">
            <a:clrChange>
              <a:clrFrom>
                <a:srgbClr val="EDECEA"/>
              </a:clrFrom>
              <a:clrTo>
                <a:srgbClr val="EDECEA">
                  <a:alpha val="0"/>
                </a:srgbClr>
              </a:clrTo>
            </a:clrChang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48821" t="9266" r="2358" b="73181"/>
          <a:stretch/>
        </xdr:blipFill>
        <xdr:spPr bwMode="auto">
          <a:xfrm>
            <a:off x="3254187" y="3334871"/>
            <a:ext cx="1788459" cy="643031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  <xdr:sp macro="" textlink="">
        <xdr:nvSpPr>
          <xdr:cNvPr id="11" name="CuadroTexto 13">
            <a:extLst>
              <a:ext uri="{FF2B5EF4-FFF2-40B4-BE49-F238E27FC236}">
                <a16:creationId xmlns:a16="http://schemas.microsoft.com/office/drawing/2014/main" xmlns="" id="{00000000-0008-0000-0300-00000B000000}"/>
              </a:ext>
            </a:extLst>
          </xdr:cNvPr>
          <xdr:cNvSpPr txBox="1"/>
        </xdr:nvSpPr>
        <xdr:spPr>
          <a:xfrm>
            <a:off x="3615931" y="3498614"/>
            <a:ext cx="1186094" cy="374141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s-CO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es-CO" b="1" i="0">
                <a:solidFill>
                  <a:schemeClr val="bg1"/>
                </a:solidFill>
              </a:rPr>
              <a:t>INICIO</a:t>
            </a:r>
          </a:p>
        </xdr:txBody>
      </xdr:sp>
    </xdr:grpSp>
    <xdr:clientData/>
  </xdr:twoCellAnchor>
  <xdr:twoCellAnchor editAs="oneCell">
    <xdr:from>
      <xdr:col>0</xdr:col>
      <xdr:colOff>357187</xdr:colOff>
      <xdr:row>20</xdr:row>
      <xdr:rowOff>142875</xdr:rowOff>
    </xdr:from>
    <xdr:to>
      <xdr:col>1</xdr:col>
      <xdr:colOff>1224943</xdr:colOff>
      <xdr:row>24</xdr:row>
      <xdr:rowOff>30816</xdr:rowOff>
    </xdr:to>
    <xdr:pic>
      <xdr:nvPicPr>
        <xdr:cNvPr id="12" name="Imagen 11" descr="C:\Users\Diana y Danilo\Downloads\LOGO SISTEMA DE GESTIÓN AMBENTAL-01 (1).jpg"/>
        <xdr:cNvPicPr/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" y="4131469"/>
          <a:ext cx="1927412" cy="649941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319087</xdr:colOff>
      <xdr:row>0</xdr:row>
      <xdr:rowOff>169864</xdr:rowOff>
    </xdr:from>
    <xdr:to>
      <xdr:col>2</xdr:col>
      <xdr:colOff>471207</xdr:colOff>
      <xdr:row>2</xdr:row>
      <xdr:rowOff>109538</xdr:rowOff>
    </xdr:to>
    <xdr:pic>
      <xdr:nvPicPr>
        <xdr:cNvPr id="13" name="Imagen 12" descr="Logo-Mindeporte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9087" y="169864"/>
          <a:ext cx="2545276" cy="534987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4</xdr:col>
      <xdr:colOff>345281</xdr:colOff>
      <xdr:row>5</xdr:row>
      <xdr:rowOff>98821</xdr:rowOff>
    </xdr:from>
    <xdr:to>
      <xdr:col>13</xdr:col>
      <xdr:colOff>11906</xdr:colOff>
      <xdr:row>25</xdr:row>
      <xdr:rowOff>35718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119062</xdr:colOff>
      <xdr:row>24</xdr:row>
      <xdr:rowOff>130968</xdr:rowOff>
    </xdr:from>
    <xdr:to>
      <xdr:col>2</xdr:col>
      <xdr:colOff>1559719</xdr:colOff>
      <xdr:row>28</xdr:row>
      <xdr:rowOff>12000</xdr:rowOff>
    </xdr:to>
    <xdr:grpSp>
      <xdr:nvGrpSpPr>
        <xdr:cNvPr id="6" name="Grupo 5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00000000-0008-0000-0500-000006000000}"/>
            </a:ext>
          </a:extLst>
        </xdr:cNvPr>
        <xdr:cNvGrpSpPr/>
      </xdr:nvGrpSpPr>
      <xdr:grpSpPr>
        <a:xfrm>
          <a:off x="2897187" y="5369718"/>
          <a:ext cx="1440657" cy="643032"/>
          <a:chOff x="3254187" y="3334871"/>
          <a:chExt cx="1788459" cy="643031"/>
        </a:xfrm>
      </xdr:grpSpPr>
      <xdr:pic>
        <xdr:nvPicPr>
          <xdr:cNvPr id="7" name="Picture 2" descr="Resultado de imagen para boton web">
            <a:extLst>
              <a:ext uri="{FF2B5EF4-FFF2-40B4-BE49-F238E27FC236}">
                <a16:creationId xmlns:a16="http://schemas.microsoft.com/office/drawing/2014/main" xmlns="" id="{00000000-0008-0000-0500-000007000000}"/>
              </a:ext>
            </a:extLst>
          </xdr:cNvPr>
          <xdr:cNvPicPr>
            <a:picLocks noChangeAspect="1" noChangeArrowheads="1"/>
          </xdr:cNvPicPr>
        </xdr:nvPicPr>
        <xdr:blipFill rotWithShape="1">
          <a:blip xmlns:r="http://schemas.openxmlformats.org/officeDocument/2006/relationships" r:embed="rId2">
            <a:clrChange>
              <a:clrFrom>
                <a:srgbClr val="EDECEA"/>
              </a:clrFrom>
              <a:clrTo>
                <a:srgbClr val="EDECEA">
                  <a:alpha val="0"/>
                </a:srgbClr>
              </a:clrTo>
            </a:clrChang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48821" t="9266" r="2358" b="73181"/>
          <a:stretch/>
        </xdr:blipFill>
        <xdr:spPr bwMode="auto">
          <a:xfrm>
            <a:off x="3254187" y="3334871"/>
            <a:ext cx="1788459" cy="643031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  <xdr:sp macro="" textlink="">
        <xdr:nvSpPr>
          <xdr:cNvPr id="8" name="CuadroTexto 13">
            <a:extLst>
              <a:ext uri="{FF2B5EF4-FFF2-40B4-BE49-F238E27FC236}">
                <a16:creationId xmlns:a16="http://schemas.microsoft.com/office/drawing/2014/main" xmlns="" id="{00000000-0008-0000-0500-000008000000}"/>
              </a:ext>
            </a:extLst>
          </xdr:cNvPr>
          <xdr:cNvSpPr txBox="1"/>
        </xdr:nvSpPr>
        <xdr:spPr>
          <a:xfrm>
            <a:off x="3615931" y="3498614"/>
            <a:ext cx="1186094" cy="374141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s-CO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es-CO" b="1" i="0">
                <a:solidFill>
                  <a:schemeClr val="bg1"/>
                </a:solidFill>
              </a:rPr>
              <a:t>INICIO</a:t>
            </a:r>
          </a:p>
        </xdr:txBody>
      </xdr:sp>
    </xdr:grpSp>
    <xdr:clientData/>
  </xdr:twoCellAnchor>
  <xdr:twoCellAnchor editAs="oneCell">
    <xdr:from>
      <xdr:col>0</xdr:col>
      <xdr:colOff>464344</xdr:colOff>
      <xdr:row>24</xdr:row>
      <xdr:rowOff>178594</xdr:rowOff>
    </xdr:from>
    <xdr:to>
      <xdr:col>1</xdr:col>
      <xdr:colOff>1141600</xdr:colOff>
      <xdr:row>28</xdr:row>
      <xdr:rowOff>66535</xdr:rowOff>
    </xdr:to>
    <xdr:pic>
      <xdr:nvPicPr>
        <xdr:cNvPr id="10" name="Imagen 9" descr="C:\Users\Diana y Danilo\Downloads\LOGO SISTEMA DE GESTIÓN AMBENTAL-01 (1).jpg"/>
        <xdr:cNvPicPr/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4344" y="5155407"/>
          <a:ext cx="1927412" cy="649941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727302</xdr:colOff>
      <xdr:row>0</xdr:row>
      <xdr:rowOff>197077</xdr:rowOff>
    </xdr:from>
    <xdr:to>
      <xdr:col>2</xdr:col>
      <xdr:colOff>498422</xdr:colOff>
      <xdr:row>2</xdr:row>
      <xdr:rowOff>114979</xdr:rowOff>
    </xdr:to>
    <xdr:pic>
      <xdr:nvPicPr>
        <xdr:cNvPr id="13" name="Imagen 12" descr="Logo-Mindeporte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302" y="197077"/>
          <a:ext cx="2546977" cy="557438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3</xdr:col>
      <xdr:colOff>537480</xdr:colOff>
      <xdr:row>6</xdr:row>
      <xdr:rowOff>240846</xdr:rowOff>
    </xdr:from>
    <xdr:to>
      <xdr:col>13</xdr:col>
      <xdr:colOff>598713</xdr:colOff>
      <xdr:row>28</xdr:row>
      <xdr:rowOff>0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964404</xdr:colOff>
      <xdr:row>25</xdr:row>
      <xdr:rowOff>23812</xdr:rowOff>
    </xdr:from>
    <xdr:to>
      <xdr:col>3</xdr:col>
      <xdr:colOff>261937</xdr:colOff>
      <xdr:row>28</xdr:row>
      <xdr:rowOff>95343</xdr:rowOff>
    </xdr:to>
    <xdr:grpSp>
      <xdr:nvGrpSpPr>
        <xdr:cNvPr id="10" name="Grupo 9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00000000-0008-0000-0700-00000A000000}"/>
            </a:ext>
          </a:extLst>
        </xdr:cNvPr>
        <xdr:cNvGrpSpPr/>
      </xdr:nvGrpSpPr>
      <xdr:grpSpPr>
        <a:xfrm>
          <a:off x="2028029" y="5659437"/>
          <a:ext cx="1297783" cy="643031"/>
          <a:chOff x="3254187" y="3334871"/>
          <a:chExt cx="1788459" cy="643031"/>
        </a:xfrm>
      </xdr:grpSpPr>
      <xdr:pic>
        <xdr:nvPicPr>
          <xdr:cNvPr id="11" name="Picture 2" descr="Resultado de imagen para boton web">
            <a:extLst>
              <a:ext uri="{FF2B5EF4-FFF2-40B4-BE49-F238E27FC236}">
                <a16:creationId xmlns:a16="http://schemas.microsoft.com/office/drawing/2014/main" xmlns="" id="{00000000-0008-0000-0700-00000B000000}"/>
              </a:ext>
            </a:extLst>
          </xdr:cNvPr>
          <xdr:cNvPicPr>
            <a:picLocks noChangeAspect="1" noChangeArrowheads="1"/>
          </xdr:cNvPicPr>
        </xdr:nvPicPr>
        <xdr:blipFill rotWithShape="1">
          <a:blip xmlns:r="http://schemas.openxmlformats.org/officeDocument/2006/relationships" r:embed="rId2">
            <a:clrChange>
              <a:clrFrom>
                <a:srgbClr val="EDECEA"/>
              </a:clrFrom>
              <a:clrTo>
                <a:srgbClr val="EDECEA">
                  <a:alpha val="0"/>
                </a:srgbClr>
              </a:clrTo>
            </a:clrChang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48821" t="9266" r="2358" b="73181"/>
          <a:stretch/>
        </xdr:blipFill>
        <xdr:spPr bwMode="auto">
          <a:xfrm>
            <a:off x="3254187" y="3334871"/>
            <a:ext cx="1788459" cy="643031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  <xdr:sp macro="" textlink="">
        <xdr:nvSpPr>
          <xdr:cNvPr id="12" name="CuadroTexto 13">
            <a:extLst>
              <a:ext uri="{FF2B5EF4-FFF2-40B4-BE49-F238E27FC236}">
                <a16:creationId xmlns:a16="http://schemas.microsoft.com/office/drawing/2014/main" xmlns="" id="{00000000-0008-0000-0700-00000C000000}"/>
              </a:ext>
            </a:extLst>
          </xdr:cNvPr>
          <xdr:cNvSpPr txBox="1"/>
        </xdr:nvSpPr>
        <xdr:spPr>
          <a:xfrm>
            <a:off x="3615931" y="3498614"/>
            <a:ext cx="1186094" cy="374141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s-CO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es-CO" b="1" i="0">
                <a:solidFill>
                  <a:schemeClr val="bg1"/>
                </a:solidFill>
              </a:rPr>
              <a:t>INICIO</a:t>
            </a:r>
          </a:p>
        </xdr:txBody>
      </xdr:sp>
    </xdr:grpSp>
    <xdr:clientData/>
  </xdr:twoCellAnchor>
  <xdr:twoCellAnchor editAs="oneCell">
    <xdr:from>
      <xdr:col>0</xdr:col>
      <xdr:colOff>0</xdr:colOff>
      <xdr:row>25</xdr:row>
      <xdr:rowOff>11906</xdr:rowOff>
    </xdr:from>
    <xdr:to>
      <xdr:col>1</xdr:col>
      <xdr:colOff>867756</xdr:colOff>
      <xdr:row>28</xdr:row>
      <xdr:rowOff>90347</xdr:rowOff>
    </xdr:to>
    <xdr:pic>
      <xdr:nvPicPr>
        <xdr:cNvPr id="9" name="Imagen 8" descr="C:\Users\Diana y Danilo\Downloads\LOGO SISTEMA DE GESTIÓN AMBENTAL-01 (1).jpg"/>
        <xdr:cNvPicPr/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441156"/>
          <a:ext cx="1927412" cy="649941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261254</xdr:colOff>
      <xdr:row>0</xdr:row>
      <xdr:rowOff>102395</xdr:rowOff>
    </xdr:from>
    <xdr:to>
      <xdr:col>2</xdr:col>
      <xdr:colOff>326855</xdr:colOff>
      <xdr:row>2</xdr:row>
      <xdr:rowOff>90147</xdr:rowOff>
    </xdr:to>
    <xdr:pic>
      <xdr:nvPicPr>
        <xdr:cNvPr id="13" name="Imagen 12" descr="Logo-Mindeporte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1254" y="102395"/>
          <a:ext cx="2554007" cy="58306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4</xdr:col>
      <xdr:colOff>196452</xdr:colOff>
      <xdr:row>5</xdr:row>
      <xdr:rowOff>122633</xdr:rowOff>
    </xdr:from>
    <xdr:to>
      <xdr:col>14</xdr:col>
      <xdr:colOff>678655</xdr:colOff>
      <xdr:row>27</xdr:row>
      <xdr:rowOff>71437</xdr:rowOff>
    </xdr:to>
    <xdr:graphicFrame macro="">
      <xdr:nvGraphicFramePr>
        <xdr:cNvPr id="3" name="Gráfico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214312</xdr:colOff>
      <xdr:row>24</xdr:row>
      <xdr:rowOff>26194</xdr:rowOff>
    </xdr:from>
    <xdr:to>
      <xdr:col>3</xdr:col>
      <xdr:colOff>28715</xdr:colOff>
      <xdr:row>27</xdr:row>
      <xdr:rowOff>71531</xdr:rowOff>
    </xdr:to>
    <xdr:grpSp>
      <xdr:nvGrpSpPr>
        <xdr:cNvPr id="15" name="Grupo 1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00000000-0008-0000-0900-00000F000000}"/>
            </a:ext>
          </a:extLst>
        </xdr:cNvPr>
        <xdr:cNvGrpSpPr/>
      </xdr:nvGrpSpPr>
      <xdr:grpSpPr>
        <a:xfrm>
          <a:off x="2960687" y="5249069"/>
          <a:ext cx="1497153" cy="616837"/>
          <a:chOff x="3254187" y="3334871"/>
          <a:chExt cx="1788459" cy="643031"/>
        </a:xfrm>
      </xdr:grpSpPr>
      <xdr:pic>
        <xdr:nvPicPr>
          <xdr:cNvPr id="16" name="Picture 2" descr="Resultado de imagen para boton web">
            <a:extLst>
              <a:ext uri="{FF2B5EF4-FFF2-40B4-BE49-F238E27FC236}">
                <a16:creationId xmlns:a16="http://schemas.microsoft.com/office/drawing/2014/main" xmlns="" id="{00000000-0008-0000-0900-000010000000}"/>
              </a:ext>
            </a:extLst>
          </xdr:cNvPr>
          <xdr:cNvPicPr>
            <a:picLocks noChangeAspect="1" noChangeArrowheads="1"/>
          </xdr:cNvPicPr>
        </xdr:nvPicPr>
        <xdr:blipFill rotWithShape="1">
          <a:blip xmlns:r="http://schemas.openxmlformats.org/officeDocument/2006/relationships" r:embed="rId2">
            <a:clrChange>
              <a:clrFrom>
                <a:srgbClr val="EDECEA"/>
              </a:clrFrom>
              <a:clrTo>
                <a:srgbClr val="EDECEA">
                  <a:alpha val="0"/>
                </a:srgbClr>
              </a:clrTo>
            </a:clrChang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48821" t="9266" r="2358" b="73181"/>
          <a:stretch/>
        </xdr:blipFill>
        <xdr:spPr bwMode="auto">
          <a:xfrm>
            <a:off x="3254187" y="3334871"/>
            <a:ext cx="1788459" cy="643031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  <xdr:sp macro="" textlink="">
        <xdr:nvSpPr>
          <xdr:cNvPr id="17" name="CuadroTexto 13">
            <a:extLst>
              <a:ext uri="{FF2B5EF4-FFF2-40B4-BE49-F238E27FC236}">
                <a16:creationId xmlns:a16="http://schemas.microsoft.com/office/drawing/2014/main" xmlns="" id="{00000000-0008-0000-0900-000011000000}"/>
              </a:ext>
            </a:extLst>
          </xdr:cNvPr>
          <xdr:cNvSpPr txBox="1"/>
        </xdr:nvSpPr>
        <xdr:spPr>
          <a:xfrm>
            <a:off x="3615931" y="3498614"/>
            <a:ext cx="1186094" cy="374141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s-CO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es-CO" b="1" i="0">
                <a:solidFill>
                  <a:schemeClr val="bg1"/>
                </a:solidFill>
              </a:rPr>
              <a:t>INICIO</a:t>
            </a:r>
          </a:p>
        </xdr:txBody>
      </xdr:sp>
    </xdr:grpSp>
    <xdr:clientData/>
  </xdr:twoCellAnchor>
  <xdr:twoCellAnchor editAs="oneCell">
    <xdr:from>
      <xdr:col>0</xdr:col>
      <xdr:colOff>452437</xdr:colOff>
      <xdr:row>24</xdr:row>
      <xdr:rowOff>47625</xdr:rowOff>
    </xdr:from>
    <xdr:to>
      <xdr:col>1</xdr:col>
      <xdr:colOff>1320193</xdr:colOff>
      <xdr:row>27</xdr:row>
      <xdr:rowOff>126066</xdr:rowOff>
    </xdr:to>
    <xdr:pic>
      <xdr:nvPicPr>
        <xdr:cNvPr id="9" name="Imagen 8" descr="C:\Users\Diana y Danilo\Downloads\LOGO SISTEMA DE GESTIÓN AMBENTAL-01 (1).jpg"/>
        <xdr:cNvPicPr/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" y="5012531"/>
          <a:ext cx="1927412" cy="649941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58847</xdr:colOff>
      <xdr:row>1</xdr:row>
      <xdr:rowOff>30958</xdr:rowOff>
    </xdr:from>
    <xdr:to>
      <xdr:col>1</xdr:col>
      <xdr:colOff>1555580</xdr:colOff>
      <xdr:row>2</xdr:row>
      <xdr:rowOff>152060</xdr:rowOff>
    </xdr:to>
    <xdr:pic>
      <xdr:nvPicPr>
        <xdr:cNvPr id="10" name="Imagen 9" descr="Logo-Mindeporte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847" y="233364"/>
          <a:ext cx="2556389" cy="57354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3</xdr:col>
      <xdr:colOff>232170</xdr:colOff>
      <xdr:row>5</xdr:row>
      <xdr:rowOff>39290</xdr:rowOff>
    </xdr:from>
    <xdr:to>
      <xdr:col>13</xdr:col>
      <xdr:colOff>130967</xdr:colOff>
      <xdr:row>27</xdr:row>
      <xdr:rowOff>154780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552450</xdr:colOff>
      <xdr:row>4</xdr:row>
      <xdr:rowOff>66675</xdr:rowOff>
    </xdr:from>
    <xdr:to>
      <xdr:col>9</xdr:col>
      <xdr:colOff>457200</xdr:colOff>
      <xdr:row>7</xdr:row>
      <xdr:rowOff>133349</xdr:rowOff>
    </xdr:to>
    <xdr:grpSp>
      <xdr:nvGrpSpPr>
        <xdr:cNvPr id="6" name="Grupo 5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00000000-0008-0000-0A00-000006000000}"/>
            </a:ext>
          </a:extLst>
        </xdr:cNvPr>
        <xdr:cNvGrpSpPr/>
      </xdr:nvGrpSpPr>
      <xdr:grpSpPr>
        <a:xfrm>
          <a:off x="5886450" y="1050925"/>
          <a:ext cx="1428750" cy="638174"/>
          <a:chOff x="3254187" y="3334871"/>
          <a:chExt cx="1788459" cy="643031"/>
        </a:xfrm>
      </xdr:grpSpPr>
      <xdr:pic>
        <xdr:nvPicPr>
          <xdr:cNvPr id="7" name="Picture 2" descr="Resultado de imagen para boton web">
            <a:extLst>
              <a:ext uri="{FF2B5EF4-FFF2-40B4-BE49-F238E27FC236}">
                <a16:creationId xmlns:a16="http://schemas.microsoft.com/office/drawing/2014/main" xmlns="" id="{00000000-0008-0000-0A00-000007000000}"/>
              </a:ext>
            </a:extLst>
          </xdr:cNvPr>
          <xdr:cNvPicPr>
            <a:picLocks noChangeAspect="1" noChangeArrowheads="1"/>
          </xdr:cNvPicPr>
        </xdr:nvPicPr>
        <xdr:blipFill rotWithShape="1">
          <a:blip xmlns:r="http://schemas.openxmlformats.org/officeDocument/2006/relationships" r:embed="rId2">
            <a:clrChange>
              <a:clrFrom>
                <a:srgbClr val="EDECEA"/>
              </a:clrFrom>
              <a:clrTo>
                <a:srgbClr val="EDECEA">
                  <a:alpha val="0"/>
                </a:srgbClr>
              </a:clrTo>
            </a:clrChang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48821" t="9266" r="2358" b="73181"/>
          <a:stretch/>
        </xdr:blipFill>
        <xdr:spPr bwMode="auto">
          <a:xfrm>
            <a:off x="3254187" y="3334871"/>
            <a:ext cx="1788459" cy="643031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  <xdr:sp macro="" textlink="">
        <xdr:nvSpPr>
          <xdr:cNvPr id="8" name="CuadroTexto 13">
            <a:extLst>
              <a:ext uri="{FF2B5EF4-FFF2-40B4-BE49-F238E27FC236}">
                <a16:creationId xmlns:a16="http://schemas.microsoft.com/office/drawing/2014/main" xmlns="" id="{00000000-0008-0000-0A00-000008000000}"/>
              </a:ext>
            </a:extLst>
          </xdr:cNvPr>
          <xdr:cNvSpPr txBox="1"/>
        </xdr:nvSpPr>
        <xdr:spPr>
          <a:xfrm>
            <a:off x="3615931" y="3498614"/>
            <a:ext cx="1186094" cy="374141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s-CO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es-CO" b="1" i="0">
                <a:solidFill>
                  <a:schemeClr val="bg1"/>
                </a:solidFill>
              </a:rPr>
              <a:t>INICIO</a:t>
            </a:r>
          </a:p>
        </xdr:txBody>
      </xdr:sp>
    </xdr:grpSp>
    <xdr:clientData/>
  </xdr:twoCellAnchor>
  <xdr:twoCellAnchor editAs="oneCell">
    <xdr:from>
      <xdr:col>5</xdr:col>
      <xdr:colOff>161925</xdr:colOff>
      <xdr:row>4</xdr:row>
      <xdr:rowOff>76200</xdr:rowOff>
    </xdr:from>
    <xdr:to>
      <xdr:col>7</xdr:col>
      <xdr:colOff>371475</xdr:colOff>
      <xdr:row>7</xdr:row>
      <xdr:rowOff>123825</xdr:rowOff>
    </xdr:to>
    <xdr:pic>
      <xdr:nvPicPr>
        <xdr:cNvPr id="14" name="Imagen 13" descr="C:\Users\Diana y Danilo\Downloads\LOGO SISTEMA DE GESTIÓN AMBENTAL-01 (1).jpg"/>
        <xdr:cNvPicPr/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71925" y="876300"/>
          <a:ext cx="1733550" cy="61912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47625</xdr:colOff>
      <xdr:row>0</xdr:row>
      <xdr:rowOff>135733</xdr:rowOff>
    </xdr:from>
    <xdr:to>
      <xdr:col>2</xdr:col>
      <xdr:colOff>676275</xdr:colOff>
      <xdr:row>2</xdr:row>
      <xdr:rowOff>142535</xdr:rowOff>
    </xdr:to>
    <xdr:pic>
      <xdr:nvPicPr>
        <xdr:cNvPr id="15" name="Imagen 14" descr="Logo-Mindeporte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35733"/>
          <a:ext cx="2152650" cy="587827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0</xdr:col>
      <xdr:colOff>457199</xdr:colOff>
      <xdr:row>24</xdr:row>
      <xdr:rowOff>176212</xdr:rowOff>
    </xdr:from>
    <xdr:to>
      <xdr:col>6</xdr:col>
      <xdr:colOff>752474</xdr:colOff>
      <xdr:row>40</xdr:row>
      <xdr:rowOff>57150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9</xdr:col>
      <xdr:colOff>166687</xdr:colOff>
      <xdr:row>24</xdr:row>
      <xdr:rowOff>128587</xdr:rowOff>
    </xdr:from>
    <xdr:to>
      <xdr:col>15</xdr:col>
      <xdr:colOff>166687</xdr:colOff>
      <xdr:row>39</xdr:row>
      <xdr:rowOff>14287</xdr:rowOff>
    </xdr:to>
    <xdr:graphicFrame macro="">
      <xdr:nvGraphicFramePr>
        <xdr:cNvPr id="3" name="Gráfico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368672</xdr:colOff>
      <xdr:row>5</xdr:row>
      <xdr:rowOff>0</xdr:rowOff>
    </xdr:from>
    <xdr:to>
      <xdr:col>10</xdr:col>
      <xdr:colOff>337856</xdr:colOff>
      <xdr:row>8</xdr:row>
      <xdr:rowOff>89647</xdr:rowOff>
    </xdr:to>
    <xdr:grpSp>
      <xdr:nvGrpSpPr>
        <xdr:cNvPr id="5" name="Grupo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00000000-0008-0000-0B00-000005000000}"/>
            </a:ext>
          </a:extLst>
        </xdr:cNvPr>
        <xdr:cNvGrpSpPr/>
      </xdr:nvGrpSpPr>
      <xdr:grpSpPr>
        <a:xfrm>
          <a:off x="6178922" y="1206500"/>
          <a:ext cx="1493184" cy="661147"/>
          <a:chOff x="3254187" y="3334871"/>
          <a:chExt cx="1788459" cy="643031"/>
        </a:xfrm>
      </xdr:grpSpPr>
      <xdr:pic>
        <xdr:nvPicPr>
          <xdr:cNvPr id="6" name="Picture 2" descr="Resultado de imagen para boton web">
            <a:extLst>
              <a:ext uri="{FF2B5EF4-FFF2-40B4-BE49-F238E27FC236}">
                <a16:creationId xmlns:a16="http://schemas.microsoft.com/office/drawing/2014/main" xmlns="" id="{00000000-0008-0000-0B00-000006000000}"/>
              </a:ext>
            </a:extLst>
          </xdr:cNvPr>
          <xdr:cNvPicPr>
            <a:picLocks noChangeAspect="1" noChangeArrowheads="1"/>
          </xdr:cNvPicPr>
        </xdr:nvPicPr>
        <xdr:blipFill rotWithShape="1">
          <a:blip xmlns:r="http://schemas.openxmlformats.org/officeDocument/2006/relationships" r:embed="rId2">
            <a:clrChange>
              <a:clrFrom>
                <a:srgbClr val="EDECEA"/>
              </a:clrFrom>
              <a:clrTo>
                <a:srgbClr val="EDECEA">
                  <a:alpha val="0"/>
                </a:srgbClr>
              </a:clrTo>
            </a:clrChang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48821" t="9266" r="2358" b="73181"/>
          <a:stretch/>
        </xdr:blipFill>
        <xdr:spPr bwMode="auto">
          <a:xfrm>
            <a:off x="3254187" y="3334871"/>
            <a:ext cx="1788459" cy="643031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  <xdr:sp macro="" textlink="">
        <xdr:nvSpPr>
          <xdr:cNvPr id="7" name="CuadroTexto 13">
            <a:extLst>
              <a:ext uri="{FF2B5EF4-FFF2-40B4-BE49-F238E27FC236}">
                <a16:creationId xmlns:a16="http://schemas.microsoft.com/office/drawing/2014/main" xmlns="" id="{00000000-0008-0000-0B00-000007000000}"/>
              </a:ext>
            </a:extLst>
          </xdr:cNvPr>
          <xdr:cNvSpPr txBox="1"/>
        </xdr:nvSpPr>
        <xdr:spPr>
          <a:xfrm>
            <a:off x="3615931" y="3498614"/>
            <a:ext cx="1186094" cy="374141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s-CO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es-CO" b="1" i="0">
                <a:solidFill>
                  <a:schemeClr val="bg1"/>
                </a:solidFill>
              </a:rPr>
              <a:t>INICIO</a:t>
            </a:r>
          </a:p>
        </xdr:txBody>
      </xdr:sp>
    </xdr:grpSp>
    <xdr:clientData/>
  </xdr:twoCellAnchor>
  <xdr:twoCellAnchor>
    <xdr:from>
      <xdr:col>0</xdr:col>
      <xdr:colOff>44824</xdr:colOff>
      <xdr:row>25</xdr:row>
      <xdr:rowOff>180413</xdr:rowOff>
    </xdr:from>
    <xdr:to>
      <xdr:col>7</xdr:col>
      <xdr:colOff>44824</xdr:colOff>
      <xdr:row>40</xdr:row>
      <xdr:rowOff>66113</xdr:rowOff>
    </xdr:to>
    <xdr:graphicFrame macro="">
      <xdr:nvGraphicFramePr>
        <xdr:cNvPr id="10" name="Gráfico 9">
          <a:extLst>
            <a:ext uri="{FF2B5EF4-FFF2-40B4-BE49-F238E27FC236}">
              <a16:creationId xmlns:a16="http://schemas.microsoft.com/office/drawing/2014/main" xmlns="" id="{00000000-0008-0000-0B00-00000A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537881</xdr:colOff>
      <xdr:row>26</xdr:row>
      <xdr:rowOff>1120</xdr:rowOff>
    </xdr:from>
    <xdr:to>
      <xdr:col>20</xdr:col>
      <xdr:colOff>358587</xdr:colOff>
      <xdr:row>45</xdr:row>
      <xdr:rowOff>11206</xdr:rowOff>
    </xdr:to>
    <xdr:graphicFrame macro="">
      <xdr:nvGraphicFramePr>
        <xdr:cNvPr id="11" name="Gráfico 10">
          <a:extLst>
            <a:ext uri="{FF2B5EF4-FFF2-40B4-BE49-F238E27FC236}">
              <a16:creationId xmlns:a16="http://schemas.microsoft.com/office/drawing/2014/main" xmlns="" id="{00000000-0008-0000-0B00-00000B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 editAs="oneCell">
    <xdr:from>
      <xdr:col>5</xdr:col>
      <xdr:colOff>89647</xdr:colOff>
      <xdr:row>5</xdr:row>
      <xdr:rowOff>0</xdr:rowOff>
    </xdr:from>
    <xdr:to>
      <xdr:col>7</xdr:col>
      <xdr:colOff>299197</xdr:colOff>
      <xdr:row>8</xdr:row>
      <xdr:rowOff>47625</xdr:rowOff>
    </xdr:to>
    <xdr:pic>
      <xdr:nvPicPr>
        <xdr:cNvPr id="13" name="Imagen 12" descr="C:\Users\Diana y Danilo\Downloads\LOGO SISTEMA DE GESTIÓN AMBENTAL-01 (1).jpg"/>
        <xdr:cNvPicPr/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7647" y="1199029"/>
          <a:ext cx="1733550" cy="61912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92448</xdr:colOff>
      <xdr:row>0</xdr:row>
      <xdr:rowOff>57292</xdr:rowOff>
    </xdr:from>
    <xdr:to>
      <xdr:col>2</xdr:col>
      <xdr:colOff>721098</xdr:colOff>
      <xdr:row>2</xdr:row>
      <xdr:rowOff>51207</xdr:rowOff>
    </xdr:to>
    <xdr:pic>
      <xdr:nvPicPr>
        <xdr:cNvPr id="14" name="Imagen 13" descr="Logo-Mindeporte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448" y="57292"/>
          <a:ext cx="2152650" cy="610239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381001</xdr:colOff>
      <xdr:row>4</xdr:row>
      <xdr:rowOff>0</xdr:rowOff>
    </xdr:from>
    <xdr:to>
      <xdr:col>6</xdr:col>
      <xdr:colOff>390526</xdr:colOff>
      <xdr:row>7</xdr:row>
      <xdr:rowOff>71531</xdr:rowOff>
    </xdr:to>
    <xdr:grpSp>
      <xdr:nvGrpSpPr>
        <xdr:cNvPr id="2" name="Grupo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00000000-0008-0000-0C00-000002000000}"/>
            </a:ext>
          </a:extLst>
        </xdr:cNvPr>
        <xdr:cNvGrpSpPr/>
      </xdr:nvGrpSpPr>
      <xdr:grpSpPr>
        <a:xfrm>
          <a:off x="3984626" y="968375"/>
          <a:ext cx="1358900" cy="643031"/>
          <a:chOff x="3254187" y="3334871"/>
          <a:chExt cx="1788459" cy="643031"/>
        </a:xfrm>
      </xdr:grpSpPr>
      <xdr:pic>
        <xdr:nvPicPr>
          <xdr:cNvPr id="3" name="Picture 2" descr="Resultado de imagen para boton web">
            <a:extLst>
              <a:ext uri="{FF2B5EF4-FFF2-40B4-BE49-F238E27FC236}">
                <a16:creationId xmlns:a16="http://schemas.microsoft.com/office/drawing/2014/main" xmlns="" id="{00000000-0008-0000-0C00-000003000000}"/>
              </a:ext>
            </a:extLst>
          </xdr:cNvPr>
          <xdr:cNvPicPr>
            <a:picLocks noChangeAspect="1" noChangeArrowheads="1"/>
          </xdr:cNvPicPr>
        </xdr:nvPicPr>
        <xdr:blipFill rotWithShape="1">
          <a:blip xmlns:r="http://schemas.openxmlformats.org/officeDocument/2006/relationships" r:embed="rId2">
            <a:clrChange>
              <a:clrFrom>
                <a:srgbClr val="EDECEA"/>
              </a:clrFrom>
              <a:clrTo>
                <a:srgbClr val="EDECEA">
                  <a:alpha val="0"/>
                </a:srgbClr>
              </a:clrTo>
            </a:clrChang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48821" t="9266" r="2358" b="73181"/>
          <a:stretch/>
        </xdr:blipFill>
        <xdr:spPr bwMode="auto">
          <a:xfrm>
            <a:off x="3254187" y="3334871"/>
            <a:ext cx="1788459" cy="643031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  <xdr:sp macro="" textlink="">
        <xdr:nvSpPr>
          <xdr:cNvPr id="4" name="CuadroTexto 13">
            <a:extLst>
              <a:ext uri="{FF2B5EF4-FFF2-40B4-BE49-F238E27FC236}">
                <a16:creationId xmlns:a16="http://schemas.microsoft.com/office/drawing/2014/main" xmlns="" id="{00000000-0008-0000-0C00-000004000000}"/>
              </a:ext>
            </a:extLst>
          </xdr:cNvPr>
          <xdr:cNvSpPr txBox="1"/>
        </xdr:nvSpPr>
        <xdr:spPr>
          <a:xfrm>
            <a:off x="3615931" y="3498614"/>
            <a:ext cx="1186094" cy="374141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s-CO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es-CO" b="1" i="0">
                <a:solidFill>
                  <a:schemeClr val="bg1"/>
                </a:solidFill>
              </a:rPr>
              <a:t>INICIO</a:t>
            </a:r>
          </a:p>
        </xdr:txBody>
      </xdr:sp>
    </xdr:grpSp>
    <xdr:clientData/>
  </xdr:twoCellAnchor>
  <xdr:twoCellAnchor editAs="oneCell">
    <xdr:from>
      <xdr:col>0</xdr:col>
      <xdr:colOff>50006</xdr:colOff>
      <xdr:row>0</xdr:row>
      <xdr:rowOff>146052</xdr:rowOff>
    </xdr:from>
    <xdr:to>
      <xdr:col>1</xdr:col>
      <xdr:colOff>647700</xdr:colOff>
      <xdr:row>1</xdr:row>
      <xdr:rowOff>342901</xdr:rowOff>
    </xdr:to>
    <xdr:pic>
      <xdr:nvPicPr>
        <xdr:cNvPr id="9" name="Imagen 8" descr="Logo-Mindeporte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006" y="146052"/>
          <a:ext cx="1464469" cy="396874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361950</xdr:colOff>
      <xdr:row>4</xdr:row>
      <xdr:rowOff>66675</xdr:rowOff>
    </xdr:from>
    <xdr:to>
      <xdr:col>4</xdr:col>
      <xdr:colOff>257175</xdr:colOff>
      <xdr:row>7</xdr:row>
      <xdr:rowOff>114300</xdr:rowOff>
    </xdr:to>
    <xdr:pic>
      <xdr:nvPicPr>
        <xdr:cNvPr id="10" name="Imagen 9" descr="C:\Users\Diana y Danilo\Downloads\LOGO SISTEMA DE GESTIÓN AMBENTAL-01 (1).jpg"/>
        <xdr:cNvPicPr/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847725"/>
          <a:ext cx="1733550" cy="61912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0</xdr:col>
      <xdr:colOff>57150</xdr:colOff>
      <xdr:row>24</xdr:row>
      <xdr:rowOff>23812</xdr:rowOff>
    </xdr:from>
    <xdr:to>
      <xdr:col>4</xdr:col>
      <xdr:colOff>390525</xdr:colOff>
      <xdr:row>38</xdr:row>
      <xdr:rowOff>114300</xdr:rowOff>
    </xdr:to>
    <xdr:graphicFrame macro="">
      <xdr:nvGraphicFramePr>
        <xdr:cNvPr id="12" name="Gráfico 1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5</xdr:col>
      <xdr:colOff>242887</xdr:colOff>
      <xdr:row>24</xdr:row>
      <xdr:rowOff>33337</xdr:rowOff>
    </xdr:from>
    <xdr:to>
      <xdr:col>10</xdr:col>
      <xdr:colOff>290512</xdr:colOff>
      <xdr:row>38</xdr:row>
      <xdr:rowOff>109537</xdr:rowOff>
    </xdr:to>
    <xdr:graphicFrame macro="">
      <xdr:nvGraphicFramePr>
        <xdr:cNvPr id="13" name="Gráfico 1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50006</xdr:colOff>
      <xdr:row>0</xdr:row>
      <xdr:rowOff>146052</xdr:rowOff>
    </xdr:from>
    <xdr:to>
      <xdr:col>1</xdr:col>
      <xdr:colOff>485775</xdr:colOff>
      <xdr:row>1</xdr:row>
      <xdr:rowOff>333375</xdr:rowOff>
    </xdr:to>
    <xdr:pic>
      <xdr:nvPicPr>
        <xdr:cNvPr id="4" name="Imagen 3" descr="Logo-Mindeporte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006" y="146052"/>
          <a:ext cx="1197769" cy="387348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5</xdr:col>
      <xdr:colOff>761999</xdr:colOff>
      <xdr:row>5</xdr:row>
      <xdr:rowOff>9525</xdr:rowOff>
    </xdr:from>
    <xdr:to>
      <xdr:col>7</xdr:col>
      <xdr:colOff>504824</xdr:colOff>
      <xdr:row>8</xdr:row>
      <xdr:rowOff>81056</xdr:rowOff>
    </xdr:to>
    <xdr:grpSp>
      <xdr:nvGrpSpPr>
        <xdr:cNvPr id="5" name="Grupo 4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xmlns="" id="{00000000-0008-0000-0C00-000002000000}"/>
            </a:ext>
          </a:extLst>
        </xdr:cNvPr>
        <xdr:cNvGrpSpPr/>
      </xdr:nvGrpSpPr>
      <xdr:grpSpPr>
        <a:xfrm>
          <a:off x="5032374" y="1231900"/>
          <a:ext cx="1266825" cy="643031"/>
          <a:chOff x="3254187" y="3334871"/>
          <a:chExt cx="1788459" cy="643031"/>
        </a:xfrm>
      </xdr:grpSpPr>
      <xdr:pic>
        <xdr:nvPicPr>
          <xdr:cNvPr id="6" name="Picture 2" descr="Resultado de imagen para boton web">
            <a:extLst>
              <a:ext uri="{FF2B5EF4-FFF2-40B4-BE49-F238E27FC236}">
                <a16:creationId xmlns:a16="http://schemas.microsoft.com/office/drawing/2014/main" xmlns="" id="{00000000-0008-0000-0C00-000003000000}"/>
              </a:ext>
            </a:extLst>
          </xdr:cNvPr>
          <xdr:cNvPicPr>
            <a:picLocks noChangeAspect="1" noChangeArrowheads="1"/>
          </xdr:cNvPicPr>
        </xdr:nvPicPr>
        <xdr:blipFill rotWithShape="1">
          <a:blip xmlns:r="http://schemas.openxmlformats.org/officeDocument/2006/relationships" r:embed="rId3">
            <a:clrChange>
              <a:clrFrom>
                <a:srgbClr val="EDECEA"/>
              </a:clrFrom>
              <a:clrTo>
                <a:srgbClr val="EDECEA">
                  <a:alpha val="0"/>
                </a:srgbClr>
              </a:clrTo>
            </a:clrChang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48821" t="9266" r="2358" b="73181"/>
          <a:stretch/>
        </xdr:blipFill>
        <xdr:spPr bwMode="auto">
          <a:xfrm>
            <a:off x="3254187" y="3334871"/>
            <a:ext cx="1788459" cy="643031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  <xdr:sp macro="" textlink="">
        <xdr:nvSpPr>
          <xdr:cNvPr id="7" name="CuadroTexto 13">
            <a:extLst>
              <a:ext uri="{FF2B5EF4-FFF2-40B4-BE49-F238E27FC236}">
                <a16:creationId xmlns:a16="http://schemas.microsoft.com/office/drawing/2014/main" xmlns="" id="{00000000-0008-0000-0C00-000004000000}"/>
              </a:ext>
            </a:extLst>
          </xdr:cNvPr>
          <xdr:cNvSpPr txBox="1"/>
        </xdr:nvSpPr>
        <xdr:spPr>
          <a:xfrm>
            <a:off x="3615931" y="3498614"/>
            <a:ext cx="1186094" cy="374141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s-CO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es-CO" b="1" i="0">
                <a:solidFill>
                  <a:schemeClr val="bg1"/>
                </a:solidFill>
              </a:rPr>
              <a:t>INICIO</a:t>
            </a:r>
          </a:p>
        </xdr:txBody>
      </xdr:sp>
    </xdr:grpSp>
    <xdr:clientData/>
  </xdr:twoCellAnchor>
  <xdr:twoCellAnchor editAs="oneCell">
    <xdr:from>
      <xdr:col>2</xdr:col>
      <xdr:colOff>0</xdr:colOff>
      <xdr:row>5</xdr:row>
      <xdr:rowOff>38101</xdr:rowOff>
    </xdr:from>
    <xdr:to>
      <xdr:col>4</xdr:col>
      <xdr:colOff>142875</xdr:colOff>
      <xdr:row>8</xdr:row>
      <xdr:rowOff>19051</xdr:rowOff>
    </xdr:to>
    <xdr:pic>
      <xdr:nvPicPr>
        <xdr:cNvPr id="8" name="Imagen 7" descr="C:\Users\Diana y Danilo\Downloads\LOGO SISTEMA DE GESTIÓN AMBENTAL-01 (1).jpg"/>
        <xdr:cNvPicPr/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" y="1019176"/>
          <a:ext cx="1666875" cy="55245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4</xdr:col>
      <xdr:colOff>366712</xdr:colOff>
      <xdr:row>9</xdr:row>
      <xdr:rowOff>23812</xdr:rowOff>
    </xdr:from>
    <xdr:to>
      <xdr:col>10</xdr:col>
      <xdr:colOff>366712</xdr:colOff>
      <xdr:row>22</xdr:row>
      <xdr:rowOff>71437</xdr:rowOff>
    </xdr:to>
    <xdr:graphicFrame macro="">
      <xdr:nvGraphicFramePr>
        <xdr:cNvPr id="12" name="Gráfico 1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50006</xdr:colOff>
      <xdr:row>0</xdr:row>
      <xdr:rowOff>146052</xdr:rowOff>
    </xdr:from>
    <xdr:to>
      <xdr:col>1</xdr:col>
      <xdr:colOff>752475</xdr:colOff>
      <xdr:row>2</xdr:row>
      <xdr:rowOff>180976</xdr:rowOff>
    </xdr:to>
    <xdr:pic>
      <xdr:nvPicPr>
        <xdr:cNvPr id="3" name="Imagen 2" descr="Logo-Mindeporte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006" y="146052"/>
          <a:ext cx="1464469" cy="415924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6</xdr:col>
      <xdr:colOff>609601</xdr:colOff>
      <xdr:row>4</xdr:row>
      <xdr:rowOff>142875</xdr:rowOff>
    </xdr:from>
    <xdr:to>
      <xdr:col>8</xdr:col>
      <xdr:colOff>438151</xdr:colOff>
      <xdr:row>8</xdr:row>
      <xdr:rowOff>23906</xdr:rowOff>
    </xdr:to>
    <xdr:grpSp>
      <xdr:nvGrpSpPr>
        <xdr:cNvPr id="4" name="Grupo 3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xmlns="" id="{00000000-0008-0000-0C00-000002000000}"/>
            </a:ext>
          </a:extLst>
        </xdr:cNvPr>
        <xdr:cNvGrpSpPr/>
      </xdr:nvGrpSpPr>
      <xdr:grpSpPr>
        <a:xfrm>
          <a:off x="5546726" y="952500"/>
          <a:ext cx="1352550" cy="643031"/>
          <a:chOff x="3254187" y="3334871"/>
          <a:chExt cx="1788459" cy="643031"/>
        </a:xfrm>
      </xdr:grpSpPr>
      <xdr:pic>
        <xdr:nvPicPr>
          <xdr:cNvPr id="5" name="Picture 2" descr="Resultado de imagen para boton web">
            <a:extLst>
              <a:ext uri="{FF2B5EF4-FFF2-40B4-BE49-F238E27FC236}">
                <a16:creationId xmlns:a16="http://schemas.microsoft.com/office/drawing/2014/main" xmlns="" id="{00000000-0008-0000-0C00-000003000000}"/>
              </a:ext>
            </a:extLst>
          </xdr:cNvPr>
          <xdr:cNvPicPr>
            <a:picLocks noChangeAspect="1" noChangeArrowheads="1"/>
          </xdr:cNvPicPr>
        </xdr:nvPicPr>
        <xdr:blipFill rotWithShape="1">
          <a:blip xmlns:r="http://schemas.openxmlformats.org/officeDocument/2006/relationships" r:embed="rId3">
            <a:clrChange>
              <a:clrFrom>
                <a:srgbClr val="EDECEA"/>
              </a:clrFrom>
              <a:clrTo>
                <a:srgbClr val="EDECEA">
                  <a:alpha val="0"/>
                </a:srgbClr>
              </a:clrTo>
            </a:clrChang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48821" t="9266" r="2358" b="73181"/>
          <a:stretch/>
        </xdr:blipFill>
        <xdr:spPr bwMode="auto">
          <a:xfrm>
            <a:off x="3254187" y="3334871"/>
            <a:ext cx="1788459" cy="643031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  <xdr:sp macro="" textlink="">
        <xdr:nvSpPr>
          <xdr:cNvPr id="6" name="CuadroTexto 13">
            <a:extLst>
              <a:ext uri="{FF2B5EF4-FFF2-40B4-BE49-F238E27FC236}">
                <a16:creationId xmlns:a16="http://schemas.microsoft.com/office/drawing/2014/main" xmlns="" id="{00000000-0008-0000-0C00-000004000000}"/>
              </a:ext>
            </a:extLst>
          </xdr:cNvPr>
          <xdr:cNvSpPr txBox="1"/>
        </xdr:nvSpPr>
        <xdr:spPr>
          <a:xfrm>
            <a:off x="3615931" y="3498614"/>
            <a:ext cx="1186094" cy="374141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s-CO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es-CO" b="1" i="0">
                <a:solidFill>
                  <a:schemeClr val="bg1"/>
                </a:solidFill>
              </a:rPr>
              <a:t>INICIO</a:t>
            </a:r>
          </a:p>
        </xdr:txBody>
      </xdr:sp>
    </xdr:grpSp>
    <xdr:clientData/>
  </xdr:twoCellAnchor>
  <xdr:twoCellAnchor editAs="oneCell">
    <xdr:from>
      <xdr:col>4</xdr:col>
      <xdr:colOff>38100</xdr:colOff>
      <xdr:row>5</xdr:row>
      <xdr:rowOff>38100</xdr:rowOff>
    </xdr:from>
    <xdr:to>
      <xdr:col>6</xdr:col>
      <xdr:colOff>247650</xdr:colOff>
      <xdr:row>8</xdr:row>
      <xdr:rowOff>85725</xdr:rowOff>
    </xdr:to>
    <xdr:pic>
      <xdr:nvPicPr>
        <xdr:cNvPr id="7" name="Imagen 6" descr="C:\Users\Diana y Danilo\Downloads\LOGO SISTEMA DE GESTIÓN AMBENTAL-01 (1).jpg"/>
        <xdr:cNvPicPr/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8050" y="1019175"/>
          <a:ext cx="1733550" cy="61912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4</xdr:col>
      <xdr:colOff>404812</xdr:colOff>
      <xdr:row>9</xdr:row>
      <xdr:rowOff>14287</xdr:rowOff>
    </xdr:from>
    <xdr:to>
      <xdr:col>11</xdr:col>
      <xdr:colOff>628650</xdr:colOff>
      <xdr:row>23</xdr:row>
      <xdr:rowOff>142875</xdr:rowOff>
    </xdr:to>
    <xdr:graphicFrame macro="">
      <xdr:nvGraphicFramePr>
        <xdr:cNvPr id="8" name="Gráfico 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0"/>
  <sheetViews>
    <sheetView view="pageBreakPreview" zoomScale="60" zoomScaleNormal="93" workbookViewId="0">
      <selection sqref="A1:E4"/>
    </sheetView>
  </sheetViews>
  <sheetFormatPr baseColWidth="10" defaultRowHeight="15" x14ac:dyDescent="0.25"/>
  <cols>
    <col min="1" max="16" width="10.5703125" style="1" customWidth="1"/>
    <col min="17" max="16384" width="11.42578125" style="1"/>
  </cols>
  <sheetData>
    <row r="1" spans="1:20" ht="15.75" thickBot="1" x14ac:dyDescent="0.3">
      <c r="A1" s="437"/>
      <c r="B1" s="438"/>
      <c r="C1" s="438"/>
      <c r="D1" s="438"/>
      <c r="E1" s="439"/>
      <c r="F1" s="437" t="s">
        <v>140</v>
      </c>
      <c r="G1" s="438"/>
      <c r="H1" s="438"/>
      <c r="I1" s="438"/>
      <c r="J1" s="438"/>
      <c r="K1" s="438"/>
      <c r="L1" s="438"/>
      <c r="M1" s="438"/>
      <c r="N1" s="438"/>
      <c r="O1" s="439"/>
      <c r="P1" s="446" t="s">
        <v>143</v>
      </c>
      <c r="Q1" s="447"/>
      <c r="R1" s="447"/>
      <c r="S1" s="447"/>
      <c r="T1" s="448"/>
    </row>
    <row r="2" spans="1:20" ht="33" customHeight="1" thickBot="1" x14ac:dyDescent="0.3">
      <c r="A2" s="440"/>
      <c r="B2" s="441"/>
      <c r="C2" s="441"/>
      <c r="D2" s="441"/>
      <c r="E2" s="442"/>
      <c r="F2" s="443" t="s">
        <v>141</v>
      </c>
      <c r="G2" s="444"/>
      <c r="H2" s="444"/>
      <c r="I2" s="444"/>
      <c r="J2" s="444"/>
      <c r="K2" s="444"/>
      <c r="L2" s="444"/>
      <c r="M2" s="444"/>
      <c r="N2" s="444"/>
      <c r="O2" s="445"/>
      <c r="P2" s="449" t="s">
        <v>146</v>
      </c>
      <c r="Q2" s="450"/>
      <c r="R2" s="450"/>
      <c r="S2" s="450"/>
      <c r="T2" s="451"/>
    </row>
    <row r="3" spans="1:20" x14ac:dyDescent="0.25">
      <c r="A3" s="440"/>
      <c r="B3" s="441"/>
      <c r="C3" s="441"/>
      <c r="D3" s="441"/>
      <c r="E3" s="442"/>
      <c r="F3" s="437" t="s">
        <v>142</v>
      </c>
      <c r="G3" s="438"/>
      <c r="H3" s="438"/>
      <c r="I3" s="438"/>
      <c r="J3" s="438"/>
      <c r="K3" s="438"/>
      <c r="L3" s="438"/>
      <c r="M3" s="438"/>
      <c r="N3" s="438"/>
      <c r="O3" s="439"/>
      <c r="P3" s="437" t="s">
        <v>150</v>
      </c>
      <c r="Q3" s="438"/>
      <c r="R3" s="438"/>
      <c r="S3" s="438"/>
      <c r="T3" s="439"/>
    </row>
    <row r="4" spans="1:20" ht="15.75" thickBot="1" x14ac:dyDescent="0.3">
      <c r="A4" s="443"/>
      <c r="B4" s="444"/>
      <c r="C4" s="444"/>
      <c r="D4" s="444"/>
      <c r="E4" s="445"/>
      <c r="F4" s="434" t="s">
        <v>144</v>
      </c>
      <c r="G4" s="435"/>
      <c r="H4" s="435"/>
      <c r="I4" s="435"/>
      <c r="J4" s="435"/>
      <c r="K4" s="435"/>
      <c r="L4" s="435"/>
      <c r="M4" s="435"/>
      <c r="N4" s="435"/>
      <c r="O4" s="436"/>
      <c r="P4" s="443"/>
      <c r="Q4" s="444"/>
      <c r="R4" s="444"/>
      <c r="S4" s="444"/>
      <c r="T4" s="445"/>
    </row>
    <row r="5" spans="1:20" x14ac:dyDescent="0.25">
      <c r="A5" s="5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7"/>
    </row>
    <row r="6" spans="1:20" x14ac:dyDescent="0.25">
      <c r="A6" s="5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7"/>
    </row>
    <row r="7" spans="1:20" x14ac:dyDescent="0.25">
      <c r="A7" s="5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7"/>
    </row>
    <row r="8" spans="1:20" x14ac:dyDescent="0.25">
      <c r="A8" s="5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7"/>
    </row>
    <row r="9" spans="1:20" x14ac:dyDescent="0.25">
      <c r="A9" s="5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7"/>
    </row>
    <row r="10" spans="1:20" x14ac:dyDescent="0.25">
      <c r="A10" s="5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7"/>
    </row>
    <row r="11" spans="1:20" x14ac:dyDescent="0.25">
      <c r="A11" s="5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7"/>
    </row>
    <row r="12" spans="1:20" x14ac:dyDescent="0.25">
      <c r="A12" s="5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21"/>
      <c r="T12" s="7"/>
    </row>
    <row r="13" spans="1:20" x14ac:dyDescent="0.25">
      <c r="A13" s="5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7"/>
    </row>
    <row r="14" spans="1:20" x14ac:dyDescent="0.25">
      <c r="A14" s="5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21"/>
      <c r="S14" s="6"/>
      <c r="T14" s="7"/>
    </row>
    <row r="15" spans="1:20" x14ac:dyDescent="0.25">
      <c r="A15" s="5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7"/>
    </row>
    <row r="16" spans="1:20" x14ac:dyDescent="0.25">
      <c r="A16" s="5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21"/>
      <c r="T16" s="7"/>
    </row>
    <row r="17" spans="1:20" x14ac:dyDescent="0.25">
      <c r="A17" s="5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32"/>
      <c r="O17" s="6"/>
      <c r="P17" s="6"/>
      <c r="Q17" s="6"/>
      <c r="R17" s="21"/>
      <c r="S17" s="6"/>
      <c r="T17" s="7"/>
    </row>
    <row r="18" spans="1:20" x14ac:dyDescent="0.25">
      <c r="A18" s="5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22"/>
    </row>
    <row r="19" spans="1:20" x14ac:dyDescent="0.25">
      <c r="A19" s="5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21"/>
      <c r="T19" s="7"/>
    </row>
    <row r="20" spans="1:20" ht="15.75" x14ac:dyDescent="0.25">
      <c r="A20" s="5"/>
      <c r="B20" s="265"/>
      <c r="C20" s="266"/>
      <c r="D20" s="266"/>
      <c r="E20" s="265"/>
      <c r="F20" s="266"/>
      <c r="G20" s="265"/>
      <c r="H20" s="266"/>
      <c r="I20" s="265"/>
      <c r="J20" s="6"/>
      <c r="K20" s="6"/>
      <c r="L20" s="6"/>
      <c r="M20" s="6"/>
      <c r="N20" s="6"/>
      <c r="O20" s="6"/>
      <c r="P20" s="6"/>
      <c r="Q20" s="6"/>
      <c r="R20" s="6"/>
      <c r="S20" s="6"/>
      <c r="T20" s="7"/>
    </row>
    <row r="21" spans="1:20" ht="26.25" x14ac:dyDescent="0.25">
      <c r="A21" s="5"/>
      <c r="B21" s="29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21"/>
      <c r="T21" s="22"/>
    </row>
    <row r="22" spans="1:20" x14ac:dyDescent="0.25">
      <c r="A22" s="5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7"/>
    </row>
    <row r="23" spans="1:20" x14ac:dyDescent="0.25">
      <c r="A23" s="5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21"/>
      <c r="T23" s="7"/>
    </row>
    <row r="24" spans="1:20" x14ac:dyDescent="0.25">
      <c r="A24" s="5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7"/>
    </row>
    <row r="25" spans="1:20" x14ac:dyDescent="0.25">
      <c r="A25" s="5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7"/>
    </row>
    <row r="26" spans="1:20" x14ac:dyDescent="0.25">
      <c r="A26" s="5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7"/>
    </row>
    <row r="27" spans="1:20" x14ac:dyDescent="0.25">
      <c r="A27" s="5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7"/>
    </row>
    <row r="28" spans="1:20" x14ac:dyDescent="0.25">
      <c r="A28" s="5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7"/>
    </row>
    <row r="29" spans="1:20" x14ac:dyDescent="0.25">
      <c r="A29" s="5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7"/>
    </row>
    <row r="30" spans="1:20" ht="15.75" thickBot="1" x14ac:dyDescent="0.3">
      <c r="A30" s="8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10"/>
    </row>
  </sheetData>
  <mergeCells count="8">
    <mergeCell ref="F4:O4"/>
    <mergeCell ref="A1:E4"/>
    <mergeCell ref="F1:O1"/>
    <mergeCell ref="P1:T1"/>
    <mergeCell ref="P2:T2"/>
    <mergeCell ref="F3:O3"/>
    <mergeCell ref="F2:O2"/>
    <mergeCell ref="P3:T4"/>
  </mergeCells>
  <pageMargins left="0.7" right="0.7" top="0.75" bottom="0.75" header="0.3" footer="0.3"/>
  <pageSetup scale="43" orientation="landscape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6"/>
  <sheetViews>
    <sheetView zoomScaleNormal="100" workbookViewId="0">
      <selection activeCell="I13" sqref="I13:I14"/>
    </sheetView>
  </sheetViews>
  <sheetFormatPr baseColWidth="10" defaultRowHeight="15" x14ac:dyDescent="0.25"/>
  <cols>
    <col min="1" max="2" width="11.42578125" style="1"/>
    <col min="3" max="3" width="14.85546875" style="1" customWidth="1"/>
    <col min="4" max="4" width="15.85546875" style="1" customWidth="1"/>
    <col min="5" max="10" width="11.42578125" style="1"/>
    <col min="11" max="11" width="12.5703125" style="1" customWidth="1"/>
    <col min="12" max="16" width="11.42578125" style="1"/>
    <col min="17" max="17" width="5" style="1" customWidth="1"/>
    <col min="18" max="16384" width="11.42578125" style="1"/>
  </cols>
  <sheetData>
    <row r="1" spans="1:17" ht="15.75" thickBot="1" x14ac:dyDescent="0.3">
      <c r="A1" s="437"/>
      <c r="B1" s="438"/>
      <c r="C1" s="438"/>
      <c r="D1" s="437" t="s">
        <v>140</v>
      </c>
      <c r="E1" s="438"/>
      <c r="F1" s="438"/>
      <c r="G1" s="438"/>
      <c r="H1" s="438"/>
      <c r="I1" s="438"/>
      <c r="J1" s="439"/>
      <c r="K1" s="437" t="s">
        <v>143</v>
      </c>
      <c r="L1" s="438"/>
      <c r="M1" s="438"/>
      <c r="N1" s="438"/>
      <c r="O1" s="438"/>
      <c r="P1" s="439"/>
      <c r="Q1" s="4"/>
    </row>
    <row r="2" spans="1:17" ht="33.75" customHeight="1" thickBot="1" x14ac:dyDescent="0.3">
      <c r="A2" s="440"/>
      <c r="B2" s="441"/>
      <c r="C2" s="441"/>
      <c r="D2" s="452" t="s">
        <v>141</v>
      </c>
      <c r="E2" s="453"/>
      <c r="F2" s="453"/>
      <c r="G2" s="453"/>
      <c r="H2" s="453"/>
      <c r="I2" s="453"/>
      <c r="J2" s="454"/>
      <c r="K2" s="449" t="s">
        <v>146</v>
      </c>
      <c r="L2" s="466"/>
      <c r="M2" s="466"/>
      <c r="N2" s="466"/>
      <c r="O2" s="466"/>
      <c r="P2" s="467"/>
      <c r="Q2" s="7"/>
    </row>
    <row r="3" spans="1:17" x14ac:dyDescent="0.25">
      <c r="A3" s="440"/>
      <c r="B3" s="441"/>
      <c r="C3" s="441"/>
      <c r="D3" s="437" t="s">
        <v>142</v>
      </c>
      <c r="E3" s="438"/>
      <c r="F3" s="438"/>
      <c r="G3" s="438"/>
      <c r="H3" s="438"/>
      <c r="I3" s="438"/>
      <c r="J3" s="439"/>
      <c r="K3" s="437" t="s">
        <v>157</v>
      </c>
      <c r="L3" s="438"/>
      <c r="M3" s="438"/>
      <c r="N3" s="438"/>
      <c r="O3" s="438"/>
      <c r="P3" s="439"/>
      <c r="Q3" s="7"/>
    </row>
    <row r="4" spans="1:17" ht="15.75" thickBot="1" x14ac:dyDescent="0.3">
      <c r="A4" s="443"/>
      <c r="B4" s="444"/>
      <c r="C4" s="444"/>
      <c r="D4" s="463" t="s">
        <v>144</v>
      </c>
      <c r="E4" s="464"/>
      <c r="F4" s="464"/>
      <c r="G4" s="464"/>
      <c r="H4" s="464"/>
      <c r="I4" s="464"/>
      <c r="J4" s="465"/>
      <c r="K4" s="443"/>
      <c r="L4" s="444"/>
      <c r="M4" s="444"/>
      <c r="N4" s="444"/>
      <c r="O4" s="444"/>
      <c r="P4" s="445"/>
      <c r="Q4" s="7"/>
    </row>
    <row r="5" spans="1:17" x14ac:dyDescent="0.25">
      <c r="A5" s="5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7"/>
    </row>
    <row r="6" spans="1:17" x14ac:dyDescent="0.25">
      <c r="A6" s="5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7"/>
    </row>
    <row r="7" spans="1:17" x14ac:dyDescent="0.25">
      <c r="A7" s="5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7"/>
    </row>
    <row r="8" spans="1:17" x14ac:dyDescent="0.25">
      <c r="A8" s="5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7"/>
    </row>
    <row r="9" spans="1:17" x14ac:dyDescent="0.25">
      <c r="A9" s="5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7"/>
    </row>
    <row r="10" spans="1:17" ht="15.75" thickBot="1" x14ac:dyDescent="0.3">
      <c r="A10" s="5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7"/>
    </row>
    <row r="11" spans="1:17" ht="15.75" thickBot="1" x14ac:dyDescent="0.3">
      <c r="A11" s="473" t="s">
        <v>64</v>
      </c>
      <c r="B11" s="474"/>
      <c r="C11" s="473" t="s">
        <v>115</v>
      </c>
      <c r="D11" s="474"/>
      <c r="E11" s="479" t="s">
        <v>116</v>
      </c>
      <c r="F11" s="480"/>
      <c r="G11" s="480"/>
      <c r="H11" s="480"/>
      <c r="I11" s="480"/>
      <c r="J11" s="480"/>
      <c r="K11" s="480"/>
      <c r="L11" s="480"/>
      <c r="M11" s="480"/>
      <c r="N11" s="480"/>
      <c r="O11" s="480"/>
      <c r="P11" s="481"/>
      <c r="Q11" s="7"/>
    </row>
    <row r="12" spans="1:17" ht="15.75" thickBot="1" x14ac:dyDescent="0.3">
      <c r="A12" s="475"/>
      <c r="B12" s="476"/>
      <c r="C12" s="475"/>
      <c r="D12" s="476"/>
      <c r="E12" s="252" t="s">
        <v>73</v>
      </c>
      <c r="F12" s="252" t="s">
        <v>74</v>
      </c>
      <c r="G12" s="252" t="s">
        <v>75</v>
      </c>
      <c r="H12" s="252" t="s">
        <v>76</v>
      </c>
      <c r="I12" s="252" t="s">
        <v>131</v>
      </c>
      <c r="J12" s="252" t="s">
        <v>78</v>
      </c>
      <c r="K12" s="252" t="s">
        <v>79</v>
      </c>
      <c r="L12" s="252" t="s">
        <v>80</v>
      </c>
      <c r="M12" s="252" t="s">
        <v>81</v>
      </c>
      <c r="N12" s="252" t="s">
        <v>82</v>
      </c>
      <c r="O12" s="252" t="s">
        <v>83</v>
      </c>
      <c r="P12" s="253" t="s">
        <v>84</v>
      </c>
      <c r="Q12" s="7"/>
    </row>
    <row r="13" spans="1:17" ht="36" customHeight="1" thickBot="1" x14ac:dyDescent="0.3">
      <c r="A13" s="457" t="s">
        <v>117</v>
      </c>
      <c r="B13" s="458"/>
      <c r="C13" s="477" t="s">
        <v>118</v>
      </c>
      <c r="D13" s="484" t="s">
        <v>132</v>
      </c>
      <c r="E13" s="482">
        <v>0</v>
      </c>
      <c r="F13" s="455">
        <v>0</v>
      </c>
      <c r="G13" s="455">
        <v>100</v>
      </c>
      <c r="H13" s="455">
        <v>0</v>
      </c>
      <c r="I13" s="455"/>
      <c r="J13" s="455"/>
      <c r="K13" s="455"/>
      <c r="L13" s="455"/>
      <c r="M13" s="455"/>
      <c r="N13" s="455"/>
      <c r="O13" s="455"/>
      <c r="P13" s="483"/>
      <c r="Q13" s="7"/>
    </row>
    <row r="14" spans="1:17" ht="15.75" thickBot="1" x14ac:dyDescent="0.3">
      <c r="A14" s="459"/>
      <c r="B14" s="460"/>
      <c r="C14" s="477"/>
      <c r="D14" s="484"/>
      <c r="E14" s="478"/>
      <c r="F14" s="456"/>
      <c r="G14" s="456"/>
      <c r="H14" s="456"/>
      <c r="I14" s="456"/>
      <c r="J14" s="456"/>
      <c r="K14" s="456"/>
      <c r="L14" s="456"/>
      <c r="M14" s="456"/>
      <c r="N14" s="456"/>
      <c r="O14" s="456"/>
      <c r="P14" s="468"/>
      <c r="Q14" s="7"/>
    </row>
    <row r="15" spans="1:17" ht="51.75" thickBot="1" x14ac:dyDescent="0.3">
      <c r="A15" s="459"/>
      <c r="B15" s="460"/>
      <c r="C15" s="260" t="s">
        <v>120</v>
      </c>
      <c r="D15" s="261" t="s">
        <v>133</v>
      </c>
      <c r="E15" s="255">
        <v>1690</v>
      </c>
      <c r="F15" s="159">
        <v>1376</v>
      </c>
      <c r="G15" s="159">
        <v>509</v>
      </c>
      <c r="H15" s="159">
        <v>0</v>
      </c>
      <c r="I15" s="159"/>
      <c r="J15" s="159"/>
      <c r="K15" s="254"/>
      <c r="L15" s="159"/>
      <c r="M15" s="159"/>
      <c r="N15" s="159"/>
      <c r="O15" s="159"/>
      <c r="P15" s="256"/>
      <c r="Q15" s="7"/>
    </row>
    <row r="16" spans="1:17" ht="127.5" customHeight="1" thickBot="1" x14ac:dyDescent="0.3">
      <c r="A16" s="459"/>
      <c r="B16" s="460"/>
      <c r="C16" s="260" t="s">
        <v>121</v>
      </c>
      <c r="D16" s="261" t="s">
        <v>134</v>
      </c>
      <c r="E16" s="255">
        <v>1020</v>
      </c>
      <c r="F16" s="14">
        <v>2783</v>
      </c>
      <c r="G16" s="14">
        <v>11</v>
      </c>
      <c r="H16" s="14">
        <v>0</v>
      </c>
      <c r="I16" s="14">
        <v>0</v>
      </c>
      <c r="J16" s="14"/>
      <c r="K16" s="14"/>
      <c r="L16" s="14"/>
      <c r="M16" s="14"/>
      <c r="N16" s="14"/>
      <c r="O16" s="14"/>
      <c r="P16" s="257"/>
      <c r="Q16" s="7"/>
    </row>
    <row r="17" spans="1:17" ht="33" customHeight="1" thickBot="1" x14ac:dyDescent="0.3">
      <c r="A17" s="459"/>
      <c r="B17" s="460"/>
      <c r="C17" s="477" t="s">
        <v>122</v>
      </c>
      <c r="D17" s="484" t="s">
        <v>135</v>
      </c>
      <c r="E17" s="478">
        <v>15</v>
      </c>
      <c r="F17" s="456">
        <v>83</v>
      </c>
      <c r="G17" s="456">
        <v>2</v>
      </c>
      <c r="H17" s="456">
        <v>0</v>
      </c>
      <c r="I17" s="456"/>
      <c r="J17" s="456"/>
      <c r="K17" s="456"/>
      <c r="L17" s="456"/>
      <c r="M17" s="456"/>
      <c r="N17" s="456"/>
      <c r="O17" s="456"/>
      <c r="P17" s="468"/>
      <c r="Q17" s="7"/>
    </row>
    <row r="18" spans="1:17" ht="40.5" customHeight="1" thickBot="1" x14ac:dyDescent="0.3">
      <c r="A18" s="461"/>
      <c r="B18" s="462"/>
      <c r="C18" s="477"/>
      <c r="D18" s="484"/>
      <c r="E18" s="478"/>
      <c r="F18" s="456"/>
      <c r="G18" s="456"/>
      <c r="H18" s="456"/>
      <c r="I18" s="456"/>
      <c r="J18" s="456"/>
      <c r="K18" s="456"/>
      <c r="L18" s="456"/>
      <c r="M18" s="456"/>
      <c r="N18" s="456"/>
      <c r="O18" s="456"/>
      <c r="P18" s="468"/>
      <c r="Q18" s="7"/>
    </row>
    <row r="19" spans="1:17" ht="67.5" customHeight="1" thickBot="1" x14ac:dyDescent="0.3">
      <c r="A19" s="457" t="s">
        <v>0</v>
      </c>
      <c r="B19" s="458"/>
      <c r="C19" s="260" t="s">
        <v>118</v>
      </c>
      <c r="D19" s="261" t="s">
        <v>132</v>
      </c>
      <c r="E19" s="262"/>
      <c r="F19" s="259"/>
      <c r="G19" s="259">
        <v>8</v>
      </c>
      <c r="H19" s="259">
        <v>22.7</v>
      </c>
      <c r="I19" s="259"/>
      <c r="J19" s="259"/>
      <c r="K19" s="259"/>
      <c r="L19" s="259"/>
      <c r="M19" s="259"/>
      <c r="N19" s="259"/>
      <c r="O19" s="259"/>
      <c r="P19" s="258"/>
      <c r="Q19" s="7"/>
    </row>
    <row r="20" spans="1:17" ht="64.5" thickBot="1" x14ac:dyDescent="0.3">
      <c r="A20" s="459"/>
      <c r="B20" s="460"/>
      <c r="C20" s="260" t="s">
        <v>136</v>
      </c>
      <c r="D20" s="261" t="s">
        <v>123</v>
      </c>
      <c r="E20" s="321">
        <v>-0.06</v>
      </c>
      <c r="F20" s="322">
        <v>0.52</v>
      </c>
      <c r="G20" s="259"/>
      <c r="H20" s="259"/>
      <c r="I20" s="259"/>
      <c r="J20" s="259"/>
      <c r="K20" s="259"/>
      <c r="L20" s="259"/>
      <c r="M20" s="259"/>
      <c r="N20" s="259"/>
      <c r="O20" s="259"/>
      <c r="P20" s="258"/>
      <c r="Q20" s="7"/>
    </row>
    <row r="21" spans="1:17" ht="70.5" customHeight="1" thickBot="1" x14ac:dyDescent="0.3">
      <c r="A21" s="461"/>
      <c r="B21" s="462"/>
      <c r="C21" s="260" t="s">
        <v>124</v>
      </c>
      <c r="D21" s="261" t="s">
        <v>125</v>
      </c>
      <c r="E21" s="323" t="s">
        <v>166</v>
      </c>
      <c r="F21" s="323" t="s">
        <v>166</v>
      </c>
      <c r="G21" s="323" t="s">
        <v>166</v>
      </c>
      <c r="H21" s="323" t="s">
        <v>166</v>
      </c>
      <c r="I21" s="259"/>
      <c r="J21" s="259"/>
      <c r="K21" s="259"/>
      <c r="L21" s="259"/>
      <c r="M21" s="259"/>
      <c r="N21" s="259"/>
      <c r="O21" s="259"/>
      <c r="P21" s="258"/>
      <c r="Q21" s="7"/>
    </row>
    <row r="22" spans="1:17" ht="33.75" customHeight="1" thickBot="1" x14ac:dyDescent="0.3">
      <c r="A22" s="459" t="s">
        <v>126</v>
      </c>
      <c r="B22" s="460"/>
      <c r="C22" s="477" t="s">
        <v>118</v>
      </c>
      <c r="D22" s="484" t="s">
        <v>119</v>
      </c>
      <c r="E22" s="478">
        <v>0</v>
      </c>
      <c r="F22" s="456">
        <v>0</v>
      </c>
      <c r="G22" s="456">
        <v>0</v>
      </c>
      <c r="H22" s="456">
        <v>0.12</v>
      </c>
      <c r="I22" s="456"/>
      <c r="J22" s="456"/>
      <c r="K22" s="456"/>
      <c r="L22" s="456"/>
      <c r="M22" s="456"/>
      <c r="N22" s="456"/>
      <c r="O22" s="456"/>
      <c r="P22" s="468"/>
      <c r="Q22" s="7"/>
    </row>
    <row r="23" spans="1:17" ht="29.25" customHeight="1" thickBot="1" x14ac:dyDescent="0.3">
      <c r="A23" s="459"/>
      <c r="B23" s="460"/>
      <c r="C23" s="477"/>
      <c r="D23" s="484"/>
      <c r="E23" s="478"/>
      <c r="F23" s="456"/>
      <c r="G23" s="456"/>
      <c r="H23" s="456"/>
      <c r="I23" s="456"/>
      <c r="J23" s="456"/>
      <c r="K23" s="456"/>
      <c r="L23" s="456"/>
      <c r="M23" s="456"/>
      <c r="N23" s="456"/>
      <c r="O23" s="456"/>
      <c r="P23" s="468"/>
      <c r="Q23" s="7"/>
    </row>
    <row r="24" spans="1:17" ht="32.25" customHeight="1" thickBot="1" x14ac:dyDescent="0.3">
      <c r="A24" s="459"/>
      <c r="B24" s="460"/>
      <c r="C24" s="477" t="s">
        <v>127</v>
      </c>
      <c r="D24" s="484" t="s">
        <v>128</v>
      </c>
      <c r="E24" s="485">
        <v>-0.13</v>
      </c>
      <c r="F24" s="492">
        <v>0.08</v>
      </c>
      <c r="G24" s="456"/>
      <c r="H24" s="456"/>
      <c r="I24" s="456"/>
      <c r="J24" s="456"/>
      <c r="K24" s="456"/>
      <c r="L24" s="456"/>
      <c r="M24" s="456"/>
      <c r="N24" s="456"/>
      <c r="O24" s="456"/>
      <c r="P24" s="468"/>
      <c r="Q24" s="7"/>
    </row>
    <row r="25" spans="1:17" ht="30.75" customHeight="1" thickBot="1" x14ac:dyDescent="0.3">
      <c r="A25" s="459"/>
      <c r="B25" s="460"/>
      <c r="C25" s="477"/>
      <c r="D25" s="484"/>
      <c r="E25" s="478"/>
      <c r="F25" s="456"/>
      <c r="G25" s="456"/>
      <c r="H25" s="456"/>
      <c r="I25" s="456"/>
      <c r="J25" s="456"/>
      <c r="K25" s="456"/>
      <c r="L25" s="456"/>
      <c r="M25" s="456"/>
      <c r="N25" s="456"/>
      <c r="O25" s="456"/>
      <c r="P25" s="468"/>
      <c r="Q25" s="7"/>
    </row>
    <row r="26" spans="1:17" ht="29.25" customHeight="1" thickBot="1" x14ac:dyDescent="0.3">
      <c r="A26" s="459"/>
      <c r="B26" s="460"/>
      <c r="C26" s="477" t="s">
        <v>129</v>
      </c>
      <c r="D26" s="484" t="s">
        <v>130</v>
      </c>
      <c r="E26" s="490" t="s">
        <v>166</v>
      </c>
      <c r="F26" s="471" t="s">
        <v>166</v>
      </c>
      <c r="G26" s="471" t="s">
        <v>166</v>
      </c>
      <c r="H26" s="471" t="s">
        <v>166</v>
      </c>
      <c r="I26" s="456"/>
      <c r="J26" s="456"/>
      <c r="K26" s="456"/>
      <c r="L26" s="456"/>
      <c r="M26" s="456"/>
      <c r="N26" s="456"/>
      <c r="O26" s="456"/>
      <c r="P26" s="468"/>
      <c r="Q26" s="7"/>
    </row>
    <row r="27" spans="1:17" ht="31.5" customHeight="1" thickBot="1" x14ac:dyDescent="0.3">
      <c r="A27" s="459"/>
      <c r="B27" s="460"/>
      <c r="C27" s="486"/>
      <c r="D27" s="489"/>
      <c r="E27" s="491"/>
      <c r="F27" s="472"/>
      <c r="G27" s="472"/>
      <c r="H27" s="472"/>
      <c r="I27" s="469"/>
      <c r="J27" s="469"/>
      <c r="K27" s="469"/>
      <c r="L27" s="469"/>
      <c r="M27" s="469"/>
      <c r="N27" s="469"/>
      <c r="O27" s="469"/>
      <c r="P27" s="470"/>
      <c r="Q27" s="7"/>
    </row>
    <row r="28" spans="1:17" ht="40.5" customHeight="1" thickBot="1" x14ac:dyDescent="0.3">
      <c r="A28" s="459"/>
      <c r="B28" s="460"/>
      <c r="C28" s="477" t="s">
        <v>138</v>
      </c>
      <c r="D28" s="487" t="s">
        <v>137</v>
      </c>
      <c r="E28" s="488">
        <v>0</v>
      </c>
      <c r="F28" s="456">
        <v>0</v>
      </c>
      <c r="G28" s="456">
        <v>939</v>
      </c>
      <c r="H28" s="456">
        <v>0</v>
      </c>
      <c r="I28" s="456"/>
      <c r="J28" s="456"/>
      <c r="K28" s="456"/>
      <c r="L28" s="456"/>
      <c r="M28" s="456"/>
      <c r="N28" s="456"/>
      <c r="O28" s="456"/>
      <c r="P28" s="456"/>
      <c r="Q28" s="7"/>
    </row>
    <row r="29" spans="1:17" ht="36.75" customHeight="1" thickBot="1" x14ac:dyDescent="0.3">
      <c r="A29" s="459"/>
      <c r="B29" s="460"/>
      <c r="C29" s="477"/>
      <c r="D29" s="487"/>
      <c r="E29" s="488"/>
      <c r="F29" s="456"/>
      <c r="G29" s="456"/>
      <c r="H29" s="456"/>
      <c r="I29" s="456"/>
      <c r="J29" s="456"/>
      <c r="K29" s="456"/>
      <c r="L29" s="456"/>
      <c r="M29" s="456"/>
      <c r="N29" s="456"/>
      <c r="O29" s="456"/>
      <c r="P29" s="456"/>
      <c r="Q29" s="7"/>
    </row>
    <row r="30" spans="1:17" ht="36.75" customHeight="1" thickBot="1" x14ac:dyDescent="0.3">
      <c r="A30" s="459"/>
      <c r="B30" s="460"/>
      <c r="C30" s="486"/>
      <c r="D30" s="300" t="s">
        <v>139</v>
      </c>
      <c r="E30" s="175"/>
      <c r="F30" s="180"/>
      <c r="G30" s="180"/>
      <c r="H30" s="180"/>
      <c r="I30" s="180"/>
      <c r="J30" s="180"/>
      <c r="K30" s="180"/>
      <c r="L30" s="180"/>
      <c r="M30" s="180"/>
      <c r="N30" s="180"/>
      <c r="O30" s="180"/>
      <c r="P30" s="180"/>
      <c r="Q30" s="7"/>
    </row>
    <row r="31" spans="1:17" ht="19.5" customHeight="1" thickBot="1" x14ac:dyDescent="0.3">
      <c r="A31" s="457" t="s">
        <v>164</v>
      </c>
      <c r="B31" s="458"/>
      <c r="C31" s="504" t="s">
        <v>161</v>
      </c>
      <c r="D31" s="487" t="s">
        <v>160</v>
      </c>
      <c r="E31" s="499">
        <v>0</v>
      </c>
      <c r="F31" s="497">
        <v>0</v>
      </c>
      <c r="G31" s="497">
        <v>0</v>
      </c>
      <c r="H31" s="497">
        <v>0</v>
      </c>
      <c r="I31" s="497"/>
      <c r="J31" s="497"/>
      <c r="K31" s="497"/>
      <c r="L31" s="497"/>
      <c r="M31" s="497"/>
      <c r="N31" s="497"/>
      <c r="O31" s="497"/>
      <c r="P31" s="498"/>
      <c r="Q31" s="7"/>
    </row>
    <row r="32" spans="1:17" ht="32.25" customHeight="1" thickBot="1" x14ac:dyDescent="0.3">
      <c r="A32" s="459"/>
      <c r="B32" s="460"/>
      <c r="C32" s="505"/>
      <c r="D32" s="487"/>
      <c r="E32" s="500"/>
      <c r="F32" s="493"/>
      <c r="G32" s="493"/>
      <c r="H32" s="493"/>
      <c r="I32" s="493"/>
      <c r="J32" s="493"/>
      <c r="K32" s="493"/>
      <c r="L32" s="493"/>
      <c r="M32" s="493"/>
      <c r="N32" s="493"/>
      <c r="O32" s="493"/>
      <c r="P32" s="495"/>
      <c r="Q32" s="7"/>
    </row>
    <row r="33" spans="1:17" ht="39.75" customHeight="1" thickBot="1" x14ac:dyDescent="0.3">
      <c r="A33" s="459"/>
      <c r="B33" s="460"/>
      <c r="C33" s="502" t="s">
        <v>162</v>
      </c>
      <c r="D33" s="487" t="s">
        <v>163</v>
      </c>
      <c r="E33" s="500"/>
      <c r="F33" s="493"/>
      <c r="G33" s="493"/>
      <c r="H33" s="493"/>
      <c r="I33" s="493"/>
      <c r="J33" s="493"/>
      <c r="K33" s="493"/>
      <c r="L33" s="493"/>
      <c r="M33" s="493"/>
      <c r="N33" s="493"/>
      <c r="O33" s="493"/>
      <c r="P33" s="495"/>
      <c r="Q33" s="7"/>
    </row>
    <row r="34" spans="1:17" ht="45" customHeight="1" thickBot="1" x14ac:dyDescent="0.3">
      <c r="A34" s="461"/>
      <c r="B34" s="462"/>
      <c r="C34" s="503"/>
      <c r="D34" s="487"/>
      <c r="E34" s="501"/>
      <c r="F34" s="494"/>
      <c r="G34" s="494"/>
      <c r="H34" s="494"/>
      <c r="I34" s="494"/>
      <c r="J34" s="494"/>
      <c r="K34" s="494"/>
      <c r="L34" s="494"/>
      <c r="M34" s="494"/>
      <c r="N34" s="494"/>
      <c r="O34" s="494"/>
      <c r="P34" s="496"/>
      <c r="Q34" s="7"/>
    </row>
    <row r="35" spans="1:17" x14ac:dyDescent="0.25">
      <c r="A35" s="5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7"/>
    </row>
    <row r="36" spans="1:17" ht="15.75" thickBot="1" x14ac:dyDescent="0.3">
      <c r="A36" s="8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10"/>
    </row>
  </sheetData>
  <mergeCells count="128">
    <mergeCell ref="A31:B34"/>
    <mergeCell ref="E31:E32"/>
    <mergeCell ref="F31:F32"/>
    <mergeCell ref="G31:G32"/>
    <mergeCell ref="H31:H32"/>
    <mergeCell ref="I31:I32"/>
    <mergeCell ref="J31:J32"/>
    <mergeCell ref="K31:K32"/>
    <mergeCell ref="L31:L32"/>
    <mergeCell ref="E33:E34"/>
    <mergeCell ref="F33:F34"/>
    <mergeCell ref="G33:G34"/>
    <mergeCell ref="H33:H34"/>
    <mergeCell ref="I33:I34"/>
    <mergeCell ref="J33:J34"/>
    <mergeCell ref="K33:K34"/>
    <mergeCell ref="L33:L34"/>
    <mergeCell ref="C33:C34"/>
    <mergeCell ref="D33:D34"/>
    <mergeCell ref="D31:D32"/>
    <mergeCell ref="C31:C32"/>
    <mergeCell ref="M33:M34"/>
    <mergeCell ref="N33:N34"/>
    <mergeCell ref="O33:O34"/>
    <mergeCell ref="P33:P34"/>
    <mergeCell ref="I22:I23"/>
    <mergeCell ref="J22:J23"/>
    <mergeCell ref="J24:J25"/>
    <mergeCell ref="N28:N29"/>
    <mergeCell ref="O28:O29"/>
    <mergeCell ref="P28:P29"/>
    <mergeCell ref="K28:K29"/>
    <mergeCell ref="L28:L29"/>
    <mergeCell ref="M28:M29"/>
    <mergeCell ref="M31:M32"/>
    <mergeCell ref="N31:N32"/>
    <mergeCell ref="O31:O32"/>
    <mergeCell ref="P31:P32"/>
    <mergeCell ref="J26:J27"/>
    <mergeCell ref="N22:N23"/>
    <mergeCell ref="K26:K27"/>
    <mergeCell ref="L26:L27"/>
    <mergeCell ref="M26:M27"/>
    <mergeCell ref="N26:N27"/>
    <mergeCell ref="N17:N18"/>
    <mergeCell ref="O17:O18"/>
    <mergeCell ref="C28:C30"/>
    <mergeCell ref="O22:O23"/>
    <mergeCell ref="P22:P23"/>
    <mergeCell ref="K24:K25"/>
    <mergeCell ref="L24:L25"/>
    <mergeCell ref="M24:M25"/>
    <mergeCell ref="N24:N25"/>
    <mergeCell ref="F22:F23"/>
    <mergeCell ref="G22:G23"/>
    <mergeCell ref="G24:G25"/>
    <mergeCell ref="H24:H25"/>
    <mergeCell ref="I24:I25"/>
    <mergeCell ref="H22:H23"/>
    <mergeCell ref="F28:F29"/>
    <mergeCell ref="G28:G29"/>
    <mergeCell ref="H28:H29"/>
    <mergeCell ref="I28:I29"/>
    <mergeCell ref="J28:J29"/>
    <mergeCell ref="I26:I27"/>
    <mergeCell ref="F24:F25"/>
    <mergeCell ref="A28:B30"/>
    <mergeCell ref="D17:D18"/>
    <mergeCell ref="D13:D14"/>
    <mergeCell ref="C22:C23"/>
    <mergeCell ref="D22:D23"/>
    <mergeCell ref="E22:E23"/>
    <mergeCell ref="C24:C25"/>
    <mergeCell ref="D24:D25"/>
    <mergeCell ref="E24:E25"/>
    <mergeCell ref="C26:C27"/>
    <mergeCell ref="D28:D29"/>
    <mergeCell ref="E28:E29"/>
    <mergeCell ref="D26:D27"/>
    <mergeCell ref="E26:E27"/>
    <mergeCell ref="A11:B12"/>
    <mergeCell ref="C17:C18"/>
    <mergeCell ref="F17:F18"/>
    <mergeCell ref="G17:G18"/>
    <mergeCell ref="H17:H18"/>
    <mergeCell ref="I17:I18"/>
    <mergeCell ref="J17:J18"/>
    <mergeCell ref="E17:E18"/>
    <mergeCell ref="C11:D12"/>
    <mergeCell ref="E11:P11"/>
    <mergeCell ref="C13:C14"/>
    <mergeCell ref="F13:F14"/>
    <mergeCell ref="G13:G14"/>
    <mergeCell ref="H13:H14"/>
    <mergeCell ref="I13:I14"/>
    <mergeCell ref="J13:J14"/>
    <mergeCell ref="E13:E14"/>
    <mergeCell ref="A13:B18"/>
    <mergeCell ref="P13:P14"/>
    <mergeCell ref="N13:N14"/>
    <mergeCell ref="P17:P18"/>
    <mergeCell ref="K17:K18"/>
    <mergeCell ref="L17:L18"/>
    <mergeCell ref="M17:M18"/>
    <mergeCell ref="A1:C4"/>
    <mergeCell ref="D1:J1"/>
    <mergeCell ref="D2:J2"/>
    <mergeCell ref="K13:K14"/>
    <mergeCell ref="L13:L14"/>
    <mergeCell ref="A19:B21"/>
    <mergeCell ref="A22:B27"/>
    <mergeCell ref="D3:J3"/>
    <mergeCell ref="D4:J4"/>
    <mergeCell ref="K1:P1"/>
    <mergeCell ref="K2:P2"/>
    <mergeCell ref="K3:P4"/>
    <mergeCell ref="O13:O14"/>
    <mergeCell ref="O24:O25"/>
    <mergeCell ref="P24:P25"/>
    <mergeCell ref="K22:K23"/>
    <mergeCell ref="L22:L23"/>
    <mergeCell ref="M22:M23"/>
    <mergeCell ref="O26:O27"/>
    <mergeCell ref="P26:P27"/>
    <mergeCell ref="F26:F27"/>
    <mergeCell ref="G26:G27"/>
    <mergeCell ref="H26:H27"/>
    <mergeCell ref="M13:M14"/>
  </mergeCells>
  <pageMargins left="0.7" right="0.7" top="0.75" bottom="0.75" header="0.3" footer="0.3"/>
  <pageSetup orientation="portrait" horizontalDpi="300" verticalDpi="3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Q63"/>
  <sheetViews>
    <sheetView zoomScale="70" zoomScaleNormal="70" workbookViewId="0">
      <selection activeCell="P6" sqref="P6"/>
    </sheetView>
  </sheetViews>
  <sheetFormatPr baseColWidth="10" defaultRowHeight="15" x14ac:dyDescent="0.25"/>
  <cols>
    <col min="1" max="1" width="12.140625" customWidth="1"/>
    <col min="2" max="2" width="8.85546875" customWidth="1"/>
    <col min="3" max="3" width="12.42578125" customWidth="1"/>
    <col min="8" max="8" width="17" customWidth="1"/>
    <col min="13" max="13" width="16.7109375" customWidth="1"/>
    <col min="14" max="14" width="16" customWidth="1"/>
    <col min="17" max="17" width="14.7109375" bestFit="1" customWidth="1"/>
  </cols>
  <sheetData>
    <row r="1" spans="1:17" ht="30" customHeight="1" thickBot="1" x14ac:dyDescent="0.3">
      <c r="A1" s="27"/>
      <c r="B1" s="27"/>
      <c r="C1" s="27"/>
      <c r="D1" s="27"/>
      <c r="E1" s="27"/>
      <c r="F1" s="27"/>
      <c r="G1" s="28" t="s">
        <v>19</v>
      </c>
      <c r="H1" s="28" t="s">
        <v>0</v>
      </c>
      <c r="I1" s="28">
        <v>2020</v>
      </c>
      <c r="J1" s="27"/>
      <c r="K1" s="27"/>
      <c r="L1" s="27"/>
      <c r="M1" s="27"/>
      <c r="N1" s="27"/>
    </row>
    <row r="2" spans="1:17" ht="28.5" customHeight="1" thickBot="1" x14ac:dyDescent="0.3">
      <c r="A2" s="18" t="s">
        <v>15</v>
      </c>
      <c r="B2" s="11" t="s">
        <v>2</v>
      </c>
      <c r="C2" s="156" t="s">
        <v>96</v>
      </c>
      <c r="D2" s="19" t="s">
        <v>16</v>
      </c>
      <c r="E2" s="19" t="s">
        <v>17</v>
      </c>
      <c r="F2" s="19" t="s">
        <v>52</v>
      </c>
      <c r="G2" s="19" t="s">
        <v>53</v>
      </c>
      <c r="H2" s="26" t="s">
        <v>56</v>
      </c>
      <c r="I2" s="19" t="s">
        <v>50</v>
      </c>
      <c r="J2" s="19" t="s">
        <v>51</v>
      </c>
      <c r="K2" s="19" t="s">
        <v>54</v>
      </c>
      <c r="L2" s="19" t="s">
        <v>55</v>
      </c>
      <c r="M2" s="26" t="s">
        <v>57</v>
      </c>
      <c r="N2" s="26" t="s">
        <v>18</v>
      </c>
    </row>
    <row r="3" spans="1:17" ht="28.5" customHeight="1" thickBot="1" x14ac:dyDescent="0.3">
      <c r="A3" s="325">
        <v>43800</v>
      </c>
      <c r="B3" s="370">
        <v>4</v>
      </c>
      <c r="C3" s="371">
        <v>43830</v>
      </c>
      <c r="D3" s="372">
        <v>239594</v>
      </c>
      <c r="E3" s="372">
        <v>162213</v>
      </c>
      <c r="F3" s="372">
        <v>1359</v>
      </c>
      <c r="G3" s="372">
        <v>153</v>
      </c>
      <c r="H3" s="372">
        <f>+F3-G3</f>
        <v>1206</v>
      </c>
      <c r="I3" s="372">
        <v>34289</v>
      </c>
      <c r="J3" s="372">
        <v>13001</v>
      </c>
      <c r="K3" s="372">
        <v>49</v>
      </c>
      <c r="L3" s="372">
        <v>2</v>
      </c>
      <c r="M3" s="373">
        <f>+K3-L3</f>
        <v>47</v>
      </c>
      <c r="N3" s="374"/>
    </row>
    <row r="4" spans="1:17" x14ac:dyDescent="0.25">
      <c r="A4" s="506" t="s">
        <v>1</v>
      </c>
      <c r="B4" s="154">
        <v>1</v>
      </c>
      <c r="C4" s="327"/>
      <c r="D4" s="327">
        <f>+D3+D8</f>
        <v>240051</v>
      </c>
      <c r="E4" s="327">
        <f>+E3+E8</f>
        <v>162470</v>
      </c>
      <c r="F4" s="202">
        <f>+D4-D3</f>
        <v>457</v>
      </c>
      <c r="G4" s="202">
        <f>+E4-E3</f>
        <v>257</v>
      </c>
      <c r="H4" s="162">
        <f>+F4-G4</f>
        <v>200</v>
      </c>
      <c r="I4" s="368">
        <f>+I3+I8</f>
        <v>34347.25</v>
      </c>
      <c r="J4" s="162">
        <f>+J3+J8</f>
        <v>13017.5</v>
      </c>
      <c r="K4" s="368">
        <f>+I4-I3</f>
        <v>58.25</v>
      </c>
      <c r="L4" s="162">
        <f>+J4-J3</f>
        <v>16.5</v>
      </c>
      <c r="M4" s="326">
        <f t="shared" ref="M4:M7" si="0">+K4-L4</f>
        <v>41.75</v>
      </c>
      <c r="N4" s="509">
        <f>+M8+H8</f>
        <v>967</v>
      </c>
    </row>
    <row r="5" spans="1:17" x14ac:dyDescent="0.25">
      <c r="A5" s="507"/>
      <c r="B5" s="153">
        <v>2</v>
      </c>
      <c r="C5" s="307"/>
      <c r="D5" s="307">
        <f>+D4+D8</f>
        <v>240508</v>
      </c>
      <c r="E5" s="307">
        <f>+E4+E8</f>
        <v>162727</v>
      </c>
      <c r="F5" s="158">
        <f>+D5-D4</f>
        <v>457</v>
      </c>
      <c r="G5" s="158">
        <f>+E5-E4</f>
        <v>257</v>
      </c>
      <c r="H5" s="159">
        <f>+F5-G5</f>
        <v>200</v>
      </c>
      <c r="I5" s="369">
        <f>+I4+I8</f>
        <v>34405.5</v>
      </c>
      <c r="J5" s="159">
        <f>+J4+J8</f>
        <v>13034</v>
      </c>
      <c r="K5" s="159">
        <f>+I5-I4</f>
        <v>58.25</v>
      </c>
      <c r="L5" s="159">
        <f>+J5-J4</f>
        <v>16.5</v>
      </c>
      <c r="M5" s="326">
        <f t="shared" si="0"/>
        <v>41.75</v>
      </c>
      <c r="N5" s="510"/>
    </row>
    <row r="6" spans="1:17" x14ac:dyDescent="0.25">
      <c r="A6" s="507"/>
      <c r="B6" s="153">
        <v>3</v>
      </c>
      <c r="C6" s="307"/>
      <c r="D6" s="307">
        <f>+D5+D8</f>
        <v>240965</v>
      </c>
      <c r="E6" s="307">
        <f>+E5+E8</f>
        <v>162984</v>
      </c>
      <c r="F6" s="158">
        <f>+D6-D5</f>
        <v>457</v>
      </c>
      <c r="G6" s="158">
        <f t="shared" ref="G6" si="1">+E6-E5</f>
        <v>257</v>
      </c>
      <c r="H6" s="159">
        <f t="shared" ref="H6:H7" si="2">+F6-G6</f>
        <v>200</v>
      </c>
      <c r="I6" s="369">
        <f>+I5+I8</f>
        <v>34463.75</v>
      </c>
      <c r="J6" s="159">
        <f>+J5+J8</f>
        <v>13050.5</v>
      </c>
      <c r="K6" s="159">
        <f t="shared" ref="K6" si="3">+I6-I5</f>
        <v>58.25</v>
      </c>
      <c r="L6" s="159">
        <f t="shared" ref="L6:L7" si="4">+J6-J5</f>
        <v>16.5</v>
      </c>
      <c r="M6" s="326">
        <f t="shared" si="0"/>
        <v>41.75</v>
      </c>
      <c r="N6" s="510"/>
    </row>
    <row r="7" spans="1:17" ht="15.75" thickBot="1" x14ac:dyDescent="0.3">
      <c r="A7" s="507"/>
      <c r="B7" s="155">
        <v>4</v>
      </c>
      <c r="C7" s="164">
        <v>43861</v>
      </c>
      <c r="D7" s="165">
        <v>241422</v>
      </c>
      <c r="E7" s="165">
        <v>163241</v>
      </c>
      <c r="F7" s="158">
        <f>+D7-D6</f>
        <v>457</v>
      </c>
      <c r="G7" s="158">
        <f>+E7-E6</f>
        <v>257</v>
      </c>
      <c r="H7" s="159">
        <f t="shared" si="2"/>
        <v>200</v>
      </c>
      <c r="I7" s="166">
        <v>34522</v>
      </c>
      <c r="J7" s="166">
        <v>13067</v>
      </c>
      <c r="K7" s="159">
        <f>+I7-I6</f>
        <v>58.25</v>
      </c>
      <c r="L7" s="159">
        <f t="shared" si="4"/>
        <v>16.5</v>
      </c>
      <c r="M7" s="326">
        <f t="shared" si="0"/>
        <v>41.75</v>
      </c>
      <c r="N7" s="510"/>
    </row>
    <row r="8" spans="1:17" ht="15.75" thickBot="1" x14ac:dyDescent="0.3">
      <c r="A8" s="508"/>
      <c r="B8" s="170" t="s">
        <v>3</v>
      </c>
      <c r="C8" s="171"/>
      <c r="D8" s="172">
        <v>457</v>
      </c>
      <c r="E8" s="366">
        <v>257</v>
      </c>
      <c r="F8" s="171">
        <f>+SUM(F4:F7)</f>
        <v>1828</v>
      </c>
      <c r="G8" s="171">
        <f>+SUM(G4:G7)</f>
        <v>1028</v>
      </c>
      <c r="H8" s="186">
        <f>+F8-G8</f>
        <v>800</v>
      </c>
      <c r="I8" s="367">
        <v>58.25</v>
      </c>
      <c r="J8" s="367">
        <v>16.5</v>
      </c>
      <c r="K8" s="174">
        <f>+SUM(K4:K7)</f>
        <v>233</v>
      </c>
      <c r="L8" s="174">
        <f>+SUM(L4:L7)</f>
        <v>66</v>
      </c>
      <c r="M8" s="186">
        <f>+K8-L8</f>
        <v>167</v>
      </c>
      <c r="N8" s="511"/>
    </row>
    <row r="9" spans="1:17" x14ac:dyDescent="0.25">
      <c r="A9" s="506" t="s">
        <v>4</v>
      </c>
      <c r="B9" s="154">
        <v>1</v>
      </c>
      <c r="C9" s="167">
        <v>43868</v>
      </c>
      <c r="D9" s="168">
        <v>241982</v>
      </c>
      <c r="E9" s="168">
        <v>163479</v>
      </c>
      <c r="F9" s="168">
        <f>+D9-D7</f>
        <v>560</v>
      </c>
      <c r="G9" s="190">
        <f>+E9-E7</f>
        <v>238</v>
      </c>
      <c r="H9" s="162">
        <f>+F9-G9</f>
        <v>322</v>
      </c>
      <c r="I9" s="169">
        <v>34570</v>
      </c>
      <c r="J9" s="169">
        <v>13078</v>
      </c>
      <c r="K9" s="169">
        <f>+I9-I7</f>
        <v>48</v>
      </c>
      <c r="L9" s="191">
        <f>+J9-J7</f>
        <v>11</v>
      </c>
      <c r="M9" s="188">
        <f>+K9-L9</f>
        <v>37</v>
      </c>
      <c r="N9" s="509">
        <f>+H13+M13</f>
        <v>2321</v>
      </c>
    </row>
    <row r="10" spans="1:17" x14ac:dyDescent="0.25">
      <c r="A10" s="507"/>
      <c r="B10" s="157">
        <v>2</v>
      </c>
      <c r="C10" s="301" t="s">
        <v>165</v>
      </c>
      <c r="D10" s="87">
        <v>242690</v>
      </c>
      <c r="E10" s="87">
        <v>163644</v>
      </c>
      <c r="F10" s="87">
        <f>+D10-D9</f>
        <v>708</v>
      </c>
      <c r="G10" s="87">
        <f>+E10-E9</f>
        <v>165</v>
      </c>
      <c r="H10" s="162">
        <f t="shared" ref="H10:H12" si="5">+F10-G10</f>
        <v>543</v>
      </c>
      <c r="I10" s="160">
        <v>34634</v>
      </c>
      <c r="J10" s="160">
        <v>13091</v>
      </c>
      <c r="K10" s="160">
        <f>+I10-I9</f>
        <v>64</v>
      </c>
      <c r="L10" s="192">
        <f>+J10-J9</f>
        <v>13</v>
      </c>
      <c r="M10" s="188">
        <f>+K10-L10</f>
        <v>51</v>
      </c>
      <c r="N10" s="510"/>
    </row>
    <row r="11" spans="1:17" x14ac:dyDescent="0.25">
      <c r="A11" s="507"/>
      <c r="B11" s="157">
        <v>3</v>
      </c>
      <c r="C11" s="86">
        <v>43882</v>
      </c>
      <c r="D11" s="87">
        <v>243202</v>
      </c>
      <c r="E11" s="87">
        <v>163837</v>
      </c>
      <c r="F11" s="87">
        <f t="shared" ref="F11:F12" si="6">+D11-D10</f>
        <v>512</v>
      </c>
      <c r="G11" s="87">
        <f t="shared" ref="G11:G12" si="7">+E11-E10</f>
        <v>193</v>
      </c>
      <c r="H11" s="162">
        <f t="shared" si="5"/>
        <v>319</v>
      </c>
      <c r="I11" s="160">
        <v>34680</v>
      </c>
      <c r="J11" s="160">
        <v>13108</v>
      </c>
      <c r="K11" s="160">
        <f t="shared" ref="K11:K12" si="8">+I11-I10</f>
        <v>46</v>
      </c>
      <c r="L11" s="192">
        <f t="shared" ref="L11:L12" si="9">+J11-J10</f>
        <v>17</v>
      </c>
      <c r="M11" s="188">
        <f t="shared" ref="M11:M12" si="10">+K11-L11</f>
        <v>29</v>
      </c>
      <c r="N11" s="510"/>
      <c r="Q11" s="40"/>
    </row>
    <row r="12" spans="1:17" ht="15.75" thickBot="1" x14ac:dyDescent="0.3">
      <c r="A12" s="507"/>
      <c r="B12" s="175">
        <v>4</v>
      </c>
      <c r="C12" s="164">
        <v>43889</v>
      </c>
      <c r="D12" s="165">
        <v>244408</v>
      </c>
      <c r="E12" s="165">
        <v>164069</v>
      </c>
      <c r="F12" s="87">
        <f t="shared" si="6"/>
        <v>1206</v>
      </c>
      <c r="G12" s="87">
        <f t="shared" si="7"/>
        <v>232</v>
      </c>
      <c r="H12" s="162">
        <f t="shared" si="5"/>
        <v>974</v>
      </c>
      <c r="I12" s="166">
        <v>34737</v>
      </c>
      <c r="J12" s="176">
        <v>13119</v>
      </c>
      <c r="K12" s="160">
        <f t="shared" si="8"/>
        <v>57</v>
      </c>
      <c r="L12" s="192">
        <f t="shared" si="9"/>
        <v>11</v>
      </c>
      <c r="M12" s="188">
        <f t="shared" si="10"/>
        <v>46</v>
      </c>
      <c r="N12" s="510"/>
    </row>
    <row r="13" spans="1:17" ht="15.75" thickBot="1" x14ac:dyDescent="0.3">
      <c r="A13" s="508"/>
      <c r="B13" s="170" t="s">
        <v>3</v>
      </c>
      <c r="C13" s="171"/>
      <c r="D13" s="171"/>
      <c r="E13" s="171"/>
      <c r="F13" s="179">
        <f>+SUM(F9:F12)</f>
        <v>2986</v>
      </c>
      <c r="G13" s="171">
        <f>+SUM(G9:G12)</f>
        <v>828</v>
      </c>
      <c r="H13" s="186">
        <f>F13-G13</f>
        <v>2158</v>
      </c>
      <c r="I13" s="173"/>
      <c r="J13" s="173"/>
      <c r="K13" s="173">
        <f>+SUM(K9:K12)</f>
        <v>215</v>
      </c>
      <c r="L13" s="173">
        <f>+SUM(L9:L12)</f>
        <v>52</v>
      </c>
      <c r="M13" s="186">
        <f>+K13-L13</f>
        <v>163</v>
      </c>
      <c r="N13" s="511"/>
    </row>
    <row r="14" spans="1:17" x14ac:dyDescent="0.25">
      <c r="A14" s="506" t="s">
        <v>5</v>
      </c>
      <c r="B14" s="177">
        <v>1</v>
      </c>
      <c r="C14" s="167">
        <v>43896</v>
      </c>
      <c r="D14" s="178">
        <v>244958</v>
      </c>
      <c r="E14" s="178">
        <v>164393</v>
      </c>
      <c r="F14" s="178">
        <f>+D14-D12</f>
        <v>550</v>
      </c>
      <c r="G14" s="178">
        <f>+E14-E12</f>
        <v>324</v>
      </c>
      <c r="H14" s="162">
        <f>+F14-G14</f>
        <v>226</v>
      </c>
      <c r="I14" s="33">
        <v>34813</v>
      </c>
      <c r="J14" s="33">
        <v>13129</v>
      </c>
      <c r="K14" s="33">
        <f>+I14-I12</f>
        <v>76</v>
      </c>
      <c r="L14" s="33">
        <f>+J14-J12</f>
        <v>10</v>
      </c>
      <c r="M14" s="187">
        <f>+K14-L14</f>
        <v>66</v>
      </c>
      <c r="N14" s="506">
        <f>+M18+H18</f>
        <v>2256.6999999999998</v>
      </c>
    </row>
    <row r="15" spans="1:17" x14ac:dyDescent="0.25">
      <c r="A15" s="507"/>
      <c r="B15" s="157">
        <v>2</v>
      </c>
      <c r="C15" s="86">
        <v>43903</v>
      </c>
      <c r="D15" s="301">
        <v>246474</v>
      </c>
      <c r="E15" s="301">
        <v>164500</v>
      </c>
      <c r="F15" s="193">
        <f>+D15-D14</f>
        <v>1516</v>
      </c>
      <c r="G15" s="84">
        <f>+E15-E14</f>
        <v>107</v>
      </c>
      <c r="H15" s="162">
        <f t="shared" ref="H15:H17" si="11">+F15-G15</f>
        <v>1409</v>
      </c>
      <c r="I15" s="14">
        <v>34844</v>
      </c>
      <c r="J15" s="83">
        <v>13137</v>
      </c>
      <c r="K15" s="14">
        <f>+I15-I14</f>
        <v>31</v>
      </c>
      <c r="L15" s="14">
        <f>+J15-J14</f>
        <v>8</v>
      </c>
      <c r="M15" s="187">
        <f t="shared" ref="M15:M17" si="12">+K15-L15</f>
        <v>23</v>
      </c>
      <c r="N15" s="507"/>
    </row>
    <row r="16" spans="1:17" x14ac:dyDescent="0.25">
      <c r="A16" s="507"/>
      <c r="B16" s="157">
        <v>3</v>
      </c>
      <c r="C16" s="86">
        <v>43909</v>
      </c>
      <c r="D16" s="301">
        <v>246805</v>
      </c>
      <c r="E16" s="301">
        <v>164616</v>
      </c>
      <c r="F16" s="193">
        <f>+D16-D15</f>
        <v>331</v>
      </c>
      <c r="G16" s="84">
        <f t="shared" ref="G16" si="13">+E16-E15</f>
        <v>116</v>
      </c>
      <c r="H16" s="162">
        <f t="shared" si="11"/>
        <v>215</v>
      </c>
      <c r="I16" s="14">
        <v>34878</v>
      </c>
      <c r="J16" s="83">
        <v>13144</v>
      </c>
      <c r="K16" s="14">
        <f t="shared" ref="K16" si="14">+I16-I15</f>
        <v>34</v>
      </c>
      <c r="L16" s="14">
        <f t="shared" ref="L16" si="15">+J16-J15</f>
        <v>7</v>
      </c>
      <c r="M16" s="187">
        <f t="shared" si="12"/>
        <v>27</v>
      </c>
      <c r="N16" s="507"/>
    </row>
    <row r="17" spans="1:14" ht="15.75" thickBot="1" x14ac:dyDescent="0.3">
      <c r="A17" s="507"/>
      <c r="B17" s="175">
        <v>4</v>
      </c>
      <c r="C17" s="199"/>
      <c r="D17" s="199">
        <f>+D16+192.2</f>
        <v>246997.2</v>
      </c>
      <c r="E17" s="199">
        <f>+E16+32</f>
        <v>164648</v>
      </c>
      <c r="F17" s="193">
        <v>799</v>
      </c>
      <c r="G17" s="84">
        <v>547</v>
      </c>
      <c r="H17" s="162">
        <f t="shared" si="11"/>
        <v>252</v>
      </c>
      <c r="I17" s="181">
        <f>+I16+11.8</f>
        <v>34889.800000000003</v>
      </c>
      <c r="J17" s="181">
        <f>+J16+J23</f>
        <v>13146.2</v>
      </c>
      <c r="K17" s="14">
        <v>47</v>
      </c>
      <c r="L17" s="14">
        <v>8.3000000000000007</v>
      </c>
      <c r="M17" s="187">
        <f t="shared" si="12"/>
        <v>38.700000000000003</v>
      </c>
      <c r="N17" s="507"/>
    </row>
    <row r="18" spans="1:14" ht="15.75" thickBot="1" x14ac:dyDescent="0.3">
      <c r="A18" s="508"/>
      <c r="B18" s="170" t="s">
        <v>3</v>
      </c>
      <c r="C18" s="179"/>
      <c r="D18" s="179"/>
      <c r="E18" s="179"/>
      <c r="F18" s="171">
        <f>+SUM(F14:F17)</f>
        <v>3196</v>
      </c>
      <c r="G18" s="171">
        <f>+SUM(G14:G17)</f>
        <v>1094</v>
      </c>
      <c r="H18" s="186">
        <f>+F18-G18</f>
        <v>2102</v>
      </c>
      <c r="I18" s="173"/>
      <c r="J18" s="173"/>
      <c r="K18" s="173">
        <f>+SUM(K14:K17)</f>
        <v>188</v>
      </c>
      <c r="L18" s="173">
        <f>+SUM(L14:L17)</f>
        <v>33.299999999999997</v>
      </c>
      <c r="M18" s="186">
        <f>+K18-L18</f>
        <v>154.69999999999999</v>
      </c>
      <c r="N18" s="508"/>
    </row>
    <row r="19" spans="1:14" x14ac:dyDescent="0.25">
      <c r="A19" s="506" t="s">
        <v>6</v>
      </c>
      <c r="B19" s="177">
        <v>1</v>
      </c>
      <c r="C19" s="202"/>
      <c r="D19" s="202">
        <f>+D17+192.2</f>
        <v>247189.40000000002</v>
      </c>
      <c r="E19" s="202">
        <f>+E17+32</f>
        <v>164680</v>
      </c>
      <c r="F19" s="178">
        <f>+D19-D17</f>
        <v>192.20000000001164</v>
      </c>
      <c r="G19" s="178">
        <f>+E19-E17</f>
        <v>32</v>
      </c>
      <c r="H19" s="33">
        <f>+F19-G19</f>
        <v>160.20000000001164</v>
      </c>
      <c r="I19" s="33">
        <f>+I17+I23</f>
        <v>34901.600000000006</v>
      </c>
      <c r="J19" s="33">
        <f>+J17+J23</f>
        <v>13148.400000000001</v>
      </c>
      <c r="K19" s="33">
        <f>+I19-I17</f>
        <v>11.80000000000291</v>
      </c>
      <c r="L19" s="33">
        <f>+J19-J17</f>
        <v>2.2000000000007276</v>
      </c>
      <c r="M19" s="187">
        <f>+K19-L19</f>
        <v>9.6000000000021828</v>
      </c>
      <c r="N19" s="506">
        <f>+M23+H23</f>
        <v>679.19999999998618</v>
      </c>
    </row>
    <row r="20" spans="1:14" x14ac:dyDescent="0.25">
      <c r="A20" s="507"/>
      <c r="B20" s="157">
        <v>2</v>
      </c>
      <c r="C20" s="316"/>
      <c r="D20" s="316">
        <f>+D19+192.2</f>
        <v>247381.60000000003</v>
      </c>
      <c r="E20" s="316">
        <f>+E19+32</f>
        <v>164712</v>
      </c>
      <c r="F20" s="84">
        <f>+D20-D19</f>
        <v>192.20000000001164</v>
      </c>
      <c r="G20" s="84">
        <f>+E20-E19</f>
        <v>32</v>
      </c>
      <c r="H20" s="33">
        <f t="shared" ref="H20:H22" si="16">+F20-G20</f>
        <v>160.20000000001164</v>
      </c>
      <c r="I20" s="14">
        <f>+I19+I23</f>
        <v>34913.400000000009</v>
      </c>
      <c r="J20" s="14">
        <f>+J19+J23</f>
        <v>13150.600000000002</v>
      </c>
      <c r="K20" s="14">
        <f>+I20-I19</f>
        <v>11.80000000000291</v>
      </c>
      <c r="L20" s="14">
        <f>+J20-J19</f>
        <v>2.2000000000007276</v>
      </c>
      <c r="M20" s="187">
        <f t="shared" ref="M20" si="17">+K20-L20</f>
        <v>9.6000000000021828</v>
      </c>
      <c r="N20" s="507"/>
    </row>
    <row r="21" spans="1:14" x14ac:dyDescent="0.25">
      <c r="A21" s="507"/>
      <c r="B21" s="157">
        <v>3</v>
      </c>
      <c r="C21" s="316"/>
      <c r="D21" s="316">
        <f>+D20+192.2</f>
        <v>247573.80000000005</v>
      </c>
      <c r="E21" s="316">
        <f>+E20+32</f>
        <v>164744</v>
      </c>
      <c r="F21" s="84">
        <f t="shared" ref="F21:F22" si="18">+D21-D20</f>
        <v>192.20000000001164</v>
      </c>
      <c r="G21" s="84">
        <f t="shared" ref="G21:G22" si="19">+E21-E20</f>
        <v>32</v>
      </c>
      <c r="H21" s="33">
        <f t="shared" si="16"/>
        <v>160.20000000001164</v>
      </c>
      <c r="I21" s="14">
        <f>+I20+I23</f>
        <v>34925.200000000012</v>
      </c>
      <c r="J21" s="14">
        <f>+J20+J23</f>
        <v>13152.800000000003</v>
      </c>
      <c r="K21" s="14">
        <f t="shared" ref="K21:K22" si="20">+I21-I20</f>
        <v>11.80000000000291</v>
      </c>
      <c r="L21" s="14">
        <f t="shared" ref="L21:L22" si="21">+J21-J20</f>
        <v>2.2000000000007276</v>
      </c>
      <c r="M21" s="187">
        <f>+K21-L21</f>
        <v>9.6000000000021828</v>
      </c>
      <c r="N21" s="507"/>
    </row>
    <row r="22" spans="1:14" ht="15.75" thickBot="1" x14ac:dyDescent="0.3">
      <c r="A22" s="507"/>
      <c r="B22" s="175">
        <v>4</v>
      </c>
      <c r="C22" s="164">
        <v>43950</v>
      </c>
      <c r="D22" s="302">
        <v>247766</v>
      </c>
      <c r="E22" s="302">
        <v>164776</v>
      </c>
      <c r="F22" s="84">
        <f t="shared" si="18"/>
        <v>192.19999999995343</v>
      </c>
      <c r="G22" s="84">
        <f t="shared" si="19"/>
        <v>32</v>
      </c>
      <c r="H22" s="33">
        <f t="shared" si="16"/>
        <v>160.19999999995343</v>
      </c>
      <c r="I22" s="181">
        <v>34937</v>
      </c>
      <c r="J22" s="181">
        <v>13155</v>
      </c>
      <c r="K22" s="14">
        <f t="shared" si="20"/>
        <v>11.799999999988358</v>
      </c>
      <c r="L22" s="14">
        <f t="shared" si="21"/>
        <v>2.1999999999970896</v>
      </c>
      <c r="M22" s="187">
        <f>+K22-L22</f>
        <v>9.5999999999912689</v>
      </c>
      <c r="N22" s="507"/>
    </row>
    <row r="23" spans="1:14" ht="15.75" thickBot="1" x14ac:dyDescent="0.3">
      <c r="A23" s="508"/>
      <c r="B23" s="170" t="s">
        <v>3</v>
      </c>
      <c r="C23" s="171"/>
      <c r="D23" s="328">
        <f>+(D22-D16)/5</f>
        <v>192.2</v>
      </c>
      <c r="E23" s="328">
        <f>+(E22-E16)/5</f>
        <v>32</v>
      </c>
      <c r="F23" s="179">
        <f>+SUM(F19:F22)</f>
        <v>768.79999999998836</v>
      </c>
      <c r="G23" s="179">
        <f>+SUM(G19:G22)</f>
        <v>128</v>
      </c>
      <c r="H23" s="186">
        <f>+F23-G23</f>
        <v>640.79999999998836</v>
      </c>
      <c r="I23" s="329">
        <f>+(I22-I16)/5</f>
        <v>11.8</v>
      </c>
      <c r="J23" s="329">
        <f>+(J22-J16)/5</f>
        <v>2.2000000000000002</v>
      </c>
      <c r="K23" s="203">
        <f>+SUM(K19:K22)</f>
        <v>47.19999999999709</v>
      </c>
      <c r="L23" s="203">
        <f>+SUM(L19:L22)</f>
        <v>8.7999999999992724</v>
      </c>
      <c r="M23" s="186">
        <f>+K23-L23</f>
        <v>38.399999999997817</v>
      </c>
      <c r="N23" s="508"/>
    </row>
    <row r="24" spans="1:14" x14ac:dyDescent="0.25">
      <c r="A24" s="506" t="s">
        <v>7</v>
      </c>
      <c r="B24" s="177">
        <v>1</v>
      </c>
      <c r="C24" s="167">
        <v>43962</v>
      </c>
      <c r="D24" s="178">
        <v>248284</v>
      </c>
      <c r="E24" s="178">
        <v>164812</v>
      </c>
      <c r="F24" s="178">
        <f>+D24-D22</f>
        <v>518</v>
      </c>
      <c r="G24" s="178">
        <f>+E24-E22</f>
        <v>36</v>
      </c>
      <c r="H24" s="33">
        <f>+F24-G24</f>
        <v>482</v>
      </c>
      <c r="I24" s="33">
        <v>34942</v>
      </c>
      <c r="J24" s="33">
        <v>13156</v>
      </c>
      <c r="K24" s="33">
        <f>+I24-I22</f>
        <v>5</v>
      </c>
      <c r="L24" s="33">
        <f>+J24-J22</f>
        <v>1</v>
      </c>
      <c r="M24" s="187">
        <f>+K24-L24</f>
        <v>4</v>
      </c>
      <c r="N24" s="506">
        <f>+M28+H28</f>
        <v>928</v>
      </c>
    </row>
    <row r="25" spans="1:14" x14ac:dyDescent="0.25">
      <c r="A25" s="507"/>
      <c r="B25" s="157">
        <v>2</v>
      </c>
      <c r="C25" s="305">
        <v>43966</v>
      </c>
      <c r="D25" s="301">
        <v>248397</v>
      </c>
      <c r="E25" s="307">
        <f>+E24+26</f>
        <v>164838</v>
      </c>
      <c r="F25" s="84">
        <f>+D25-D24</f>
        <v>113</v>
      </c>
      <c r="G25" s="84">
        <f>+E25-E24</f>
        <v>26</v>
      </c>
      <c r="H25" s="33">
        <f t="shared" ref="H25:H27" si="22">+F25-G25</f>
        <v>87</v>
      </c>
      <c r="I25" s="14">
        <v>34965</v>
      </c>
      <c r="J25" s="14">
        <v>13158</v>
      </c>
      <c r="K25" s="14">
        <f>+I25-I24</f>
        <v>23</v>
      </c>
      <c r="L25" s="14">
        <f>+J25-J24</f>
        <v>2</v>
      </c>
      <c r="M25" s="187">
        <f t="shared" ref="M25:M27" si="23">+K25-L25</f>
        <v>21</v>
      </c>
      <c r="N25" s="507"/>
    </row>
    <row r="26" spans="1:14" x14ac:dyDescent="0.25">
      <c r="A26" s="507"/>
      <c r="B26" s="157">
        <v>3</v>
      </c>
      <c r="C26" s="86">
        <v>43973</v>
      </c>
      <c r="D26" s="301">
        <v>248635</v>
      </c>
      <c r="E26" s="301">
        <v>164863</v>
      </c>
      <c r="F26" s="84">
        <f t="shared" ref="F26:F27" si="24">+D26-D25</f>
        <v>238</v>
      </c>
      <c r="G26" s="84">
        <f t="shared" ref="G26:G27" si="25">+E26-E25</f>
        <v>25</v>
      </c>
      <c r="H26" s="33">
        <f t="shared" si="22"/>
        <v>213</v>
      </c>
      <c r="I26" s="14">
        <v>34989</v>
      </c>
      <c r="J26" s="14">
        <v>13180</v>
      </c>
      <c r="K26" s="14">
        <f>+I26-I25</f>
        <v>24</v>
      </c>
      <c r="L26" s="14">
        <f t="shared" ref="L26:L27" si="26">+J26-J25</f>
        <v>22</v>
      </c>
      <c r="M26" s="187">
        <f t="shared" si="23"/>
        <v>2</v>
      </c>
      <c r="N26" s="507"/>
    </row>
    <row r="27" spans="1:14" ht="15.75" thickBot="1" x14ac:dyDescent="0.3">
      <c r="A27" s="507"/>
      <c r="B27" s="175">
        <v>4</v>
      </c>
      <c r="C27" s="164">
        <v>43980</v>
      </c>
      <c r="D27" s="302">
        <v>248752</v>
      </c>
      <c r="E27" s="302">
        <v>164875</v>
      </c>
      <c r="F27" s="180">
        <f t="shared" si="24"/>
        <v>117</v>
      </c>
      <c r="G27" s="180">
        <f t="shared" si="25"/>
        <v>12</v>
      </c>
      <c r="H27" s="194">
        <f t="shared" si="22"/>
        <v>105</v>
      </c>
      <c r="I27" s="181">
        <v>35034</v>
      </c>
      <c r="J27" s="181">
        <v>13211</v>
      </c>
      <c r="K27" s="181">
        <f>+I27-I26</f>
        <v>45</v>
      </c>
      <c r="L27" s="181">
        <f t="shared" si="26"/>
        <v>31</v>
      </c>
      <c r="M27" s="195">
        <f t="shared" si="23"/>
        <v>14</v>
      </c>
      <c r="N27" s="507"/>
    </row>
    <row r="28" spans="1:14" ht="15.75" thickBot="1" x14ac:dyDescent="0.3">
      <c r="A28" s="508"/>
      <c r="B28" s="170" t="s">
        <v>3</v>
      </c>
      <c r="C28" s="171"/>
      <c r="D28" s="171"/>
      <c r="E28" s="171"/>
      <c r="F28" s="171">
        <f>+SUM(F24:F27)</f>
        <v>986</v>
      </c>
      <c r="G28" s="171">
        <f>+SUM(G24:G27)</f>
        <v>99</v>
      </c>
      <c r="H28" s="186">
        <f>+F28-G28</f>
        <v>887</v>
      </c>
      <c r="I28" s="173"/>
      <c r="J28" s="173"/>
      <c r="K28" s="173">
        <f>+SUM(K24:K27)</f>
        <v>97</v>
      </c>
      <c r="L28" s="173">
        <f>+SUM(L24:L27)</f>
        <v>56</v>
      </c>
      <c r="M28" s="186">
        <f>+K28-L28</f>
        <v>41</v>
      </c>
      <c r="N28" s="508"/>
    </row>
    <row r="29" spans="1:14" x14ac:dyDescent="0.25">
      <c r="A29" s="506" t="s">
        <v>8</v>
      </c>
      <c r="B29" s="177">
        <v>1</v>
      </c>
      <c r="C29" s="167">
        <v>43987</v>
      </c>
      <c r="D29" s="178">
        <v>248875</v>
      </c>
      <c r="E29" s="178">
        <v>164899</v>
      </c>
      <c r="F29" s="178">
        <f>+D29-D27</f>
        <v>123</v>
      </c>
      <c r="G29" s="178">
        <f>+E29-E27</f>
        <v>24</v>
      </c>
      <c r="H29" s="33">
        <f>+F29-G29</f>
        <v>99</v>
      </c>
      <c r="I29" s="33">
        <v>35065</v>
      </c>
      <c r="J29" s="33">
        <v>13224</v>
      </c>
      <c r="K29" s="33">
        <f>+I29-I27</f>
        <v>31</v>
      </c>
      <c r="L29" s="33">
        <f>+J29-J27</f>
        <v>13</v>
      </c>
      <c r="M29" s="187">
        <f>+K29-L29</f>
        <v>18</v>
      </c>
      <c r="N29" s="506">
        <f>+M33+H33</f>
        <v>299</v>
      </c>
    </row>
    <row r="30" spans="1:14" x14ac:dyDescent="0.25">
      <c r="A30" s="507"/>
      <c r="B30" s="157">
        <v>2</v>
      </c>
      <c r="C30" s="86">
        <v>43994</v>
      </c>
      <c r="D30" s="357">
        <v>248952</v>
      </c>
      <c r="E30" s="357">
        <v>164919</v>
      </c>
      <c r="F30" s="84">
        <f>+D30-D29</f>
        <v>77</v>
      </c>
      <c r="G30" s="84">
        <f>+E30-E29</f>
        <v>20</v>
      </c>
      <c r="H30" s="33">
        <f t="shared" ref="H30:H62" si="27">+F30-G30</f>
        <v>57</v>
      </c>
      <c r="I30" s="14">
        <v>35074</v>
      </c>
      <c r="J30" s="14">
        <v>13228</v>
      </c>
      <c r="K30" s="14">
        <f t="shared" ref="K30:K62" si="28">+I30-I29</f>
        <v>9</v>
      </c>
      <c r="L30" s="14">
        <f>+J30-J29</f>
        <v>4</v>
      </c>
      <c r="M30" s="187">
        <f t="shared" ref="M30:M32" si="29">+K30-L30</f>
        <v>5</v>
      </c>
      <c r="N30" s="507"/>
    </row>
    <row r="31" spans="1:14" x14ac:dyDescent="0.25">
      <c r="A31" s="507"/>
      <c r="B31" s="157">
        <v>3</v>
      </c>
      <c r="C31" s="86">
        <v>44001</v>
      </c>
      <c r="D31" s="357">
        <v>249011</v>
      </c>
      <c r="E31" s="357">
        <v>164932</v>
      </c>
      <c r="F31" s="84">
        <f t="shared" ref="F31:F62" si="30">+D31-D30</f>
        <v>59</v>
      </c>
      <c r="G31" s="84">
        <f t="shared" ref="G31:G62" si="31">+E31-E30</f>
        <v>13</v>
      </c>
      <c r="H31" s="33">
        <f t="shared" si="27"/>
        <v>46</v>
      </c>
      <c r="I31" s="14">
        <v>35089</v>
      </c>
      <c r="J31" s="14">
        <v>13234</v>
      </c>
      <c r="K31" s="14">
        <f t="shared" si="28"/>
        <v>15</v>
      </c>
      <c r="L31" s="14">
        <f t="shared" ref="L31:L62" si="32">+J31-J30</f>
        <v>6</v>
      </c>
      <c r="M31" s="187">
        <f t="shared" si="29"/>
        <v>9</v>
      </c>
      <c r="N31" s="507"/>
    </row>
    <row r="32" spans="1:14" ht="15.75" thickBot="1" x14ac:dyDescent="0.3">
      <c r="A32" s="507"/>
      <c r="B32" s="175">
        <v>4</v>
      </c>
      <c r="C32" s="164">
        <v>44008</v>
      </c>
      <c r="D32" s="180">
        <v>249094</v>
      </c>
      <c r="E32" s="180">
        <v>164954</v>
      </c>
      <c r="F32" s="180">
        <f t="shared" si="30"/>
        <v>83</v>
      </c>
      <c r="G32" s="180">
        <f t="shared" si="31"/>
        <v>22</v>
      </c>
      <c r="H32" s="194">
        <f t="shared" si="27"/>
        <v>61</v>
      </c>
      <c r="I32" s="181">
        <v>35097</v>
      </c>
      <c r="J32" s="181">
        <v>13238</v>
      </c>
      <c r="K32" s="181">
        <f t="shared" si="28"/>
        <v>8</v>
      </c>
      <c r="L32" s="181">
        <f t="shared" si="32"/>
        <v>4</v>
      </c>
      <c r="M32" s="195">
        <f t="shared" si="29"/>
        <v>4</v>
      </c>
      <c r="N32" s="507"/>
    </row>
    <row r="33" spans="1:14" ht="15.75" thickBot="1" x14ac:dyDescent="0.3">
      <c r="A33" s="508"/>
      <c r="B33" s="170" t="s">
        <v>3</v>
      </c>
      <c r="C33" s="171"/>
      <c r="D33" s="171"/>
      <c r="E33" s="171"/>
      <c r="F33" s="171">
        <f>+SUM(F29:F32)</f>
        <v>342</v>
      </c>
      <c r="G33" s="171">
        <f>+SUM(G29:G32)</f>
        <v>79</v>
      </c>
      <c r="H33" s="186">
        <f>+F33-G33</f>
        <v>263</v>
      </c>
      <c r="I33" s="173"/>
      <c r="J33" s="173"/>
      <c r="K33" s="173">
        <f>+SUM(K29:K32)</f>
        <v>63</v>
      </c>
      <c r="L33" s="173">
        <f>+SUM(L29:L32)</f>
        <v>27</v>
      </c>
      <c r="M33" s="186">
        <f>+K33-L33</f>
        <v>36</v>
      </c>
      <c r="N33" s="508"/>
    </row>
    <row r="34" spans="1:14" x14ac:dyDescent="0.25">
      <c r="A34" s="506" t="s">
        <v>9</v>
      </c>
      <c r="B34" s="177">
        <v>1</v>
      </c>
      <c r="C34" s="178"/>
      <c r="D34" s="178"/>
      <c r="E34" s="178"/>
      <c r="F34" s="178">
        <f>+D34-D32</f>
        <v>-249094</v>
      </c>
      <c r="G34" s="178">
        <f>+E34-E32</f>
        <v>-164954</v>
      </c>
      <c r="H34" s="33">
        <f t="shared" si="27"/>
        <v>-84140</v>
      </c>
      <c r="I34" s="33"/>
      <c r="J34" s="33"/>
      <c r="K34" s="33">
        <f>+I34-I32</f>
        <v>-35097</v>
      </c>
      <c r="L34" s="33">
        <f>+J34-J32</f>
        <v>-13238</v>
      </c>
      <c r="M34" s="33">
        <f>+K34-L34</f>
        <v>-21859</v>
      </c>
      <c r="N34" s="512">
        <f>+M38+H38</f>
        <v>-105999</v>
      </c>
    </row>
    <row r="35" spans="1:14" x14ac:dyDescent="0.25">
      <c r="A35" s="507"/>
      <c r="B35" s="157">
        <v>2</v>
      </c>
      <c r="C35" s="84"/>
      <c r="D35" s="84"/>
      <c r="E35" s="84"/>
      <c r="F35" s="84">
        <f t="shared" si="30"/>
        <v>0</v>
      </c>
      <c r="G35" s="84">
        <f t="shared" si="31"/>
        <v>0</v>
      </c>
      <c r="H35" s="33">
        <f t="shared" si="27"/>
        <v>0</v>
      </c>
      <c r="I35" s="14"/>
      <c r="J35" s="14"/>
      <c r="K35" s="14">
        <f t="shared" si="28"/>
        <v>0</v>
      </c>
      <c r="L35" s="14">
        <f t="shared" si="32"/>
        <v>0</v>
      </c>
      <c r="M35" s="33">
        <f t="shared" ref="M35:M37" si="33">+K35-L35</f>
        <v>0</v>
      </c>
      <c r="N35" s="513"/>
    </row>
    <row r="36" spans="1:14" x14ac:dyDescent="0.25">
      <c r="A36" s="507"/>
      <c r="B36" s="157">
        <v>3</v>
      </c>
      <c r="C36" s="84"/>
      <c r="D36" s="84"/>
      <c r="E36" s="84"/>
      <c r="F36" s="84">
        <f t="shared" si="30"/>
        <v>0</v>
      </c>
      <c r="G36" s="84">
        <f t="shared" si="31"/>
        <v>0</v>
      </c>
      <c r="H36" s="33">
        <f t="shared" si="27"/>
        <v>0</v>
      </c>
      <c r="I36" s="14"/>
      <c r="J36" s="14"/>
      <c r="K36" s="14">
        <f t="shared" si="28"/>
        <v>0</v>
      </c>
      <c r="L36" s="14">
        <f t="shared" si="32"/>
        <v>0</v>
      </c>
      <c r="M36" s="33">
        <f t="shared" si="33"/>
        <v>0</v>
      </c>
      <c r="N36" s="513"/>
    </row>
    <row r="37" spans="1:14" ht="15.75" thickBot="1" x14ac:dyDescent="0.3">
      <c r="A37" s="507"/>
      <c r="B37" s="175">
        <v>4</v>
      </c>
      <c r="C37" s="180"/>
      <c r="D37" s="180"/>
      <c r="E37" s="180"/>
      <c r="F37" s="180">
        <f t="shared" si="30"/>
        <v>0</v>
      </c>
      <c r="G37" s="180">
        <f t="shared" si="31"/>
        <v>0</v>
      </c>
      <c r="H37" s="194">
        <f t="shared" si="27"/>
        <v>0</v>
      </c>
      <c r="I37" s="181"/>
      <c r="J37" s="181"/>
      <c r="K37" s="181">
        <f t="shared" si="28"/>
        <v>0</v>
      </c>
      <c r="L37" s="181">
        <f t="shared" si="32"/>
        <v>0</v>
      </c>
      <c r="M37" s="194">
        <f t="shared" si="33"/>
        <v>0</v>
      </c>
      <c r="N37" s="513"/>
    </row>
    <row r="38" spans="1:14" ht="15.75" thickBot="1" x14ac:dyDescent="0.3">
      <c r="A38" s="508"/>
      <c r="B38" s="170" t="s">
        <v>3</v>
      </c>
      <c r="C38" s="171"/>
      <c r="D38" s="171"/>
      <c r="E38" s="171"/>
      <c r="F38" s="171">
        <f>+SUM(F34:F37)</f>
        <v>-249094</v>
      </c>
      <c r="G38" s="171">
        <f>+SUM(G34:G37)</f>
        <v>-164954</v>
      </c>
      <c r="H38" s="186">
        <f t="shared" si="27"/>
        <v>-84140</v>
      </c>
      <c r="I38" s="173"/>
      <c r="J38" s="173"/>
      <c r="K38" s="173">
        <f>+SUM(K34:K37)</f>
        <v>-35097</v>
      </c>
      <c r="L38" s="173">
        <f>+SUM(L34:L37)</f>
        <v>-13238</v>
      </c>
      <c r="M38" s="186">
        <f>+K38-L38</f>
        <v>-21859</v>
      </c>
      <c r="N38" s="514"/>
    </row>
    <row r="39" spans="1:14" x14ac:dyDescent="0.25">
      <c r="A39" s="506" t="s">
        <v>10</v>
      </c>
      <c r="B39" s="177">
        <v>1</v>
      </c>
      <c r="C39" s="178"/>
      <c r="D39" s="178"/>
      <c r="E39" s="178"/>
      <c r="F39" s="178">
        <f>+D39-D37</f>
        <v>0</v>
      </c>
      <c r="G39" s="178">
        <f>+E39-E37</f>
        <v>0</v>
      </c>
      <c r="H39" s="33">
        <f t="shared" si="27"/>
        <v>0</v>
      </c>
      <c r="I39" s="33"/>
      <c r="J39" s="33"/>
      <c r="K39" s="33">
        <f>+I39-I37</f>
        <v>0</v>
      </c>
      <c r="L39" s="33">
        <f>+J39-J37</f>
        <v>0</v>
      </c>
      <c r="M39" s="187">
        <f>+K39-L39</f>
        <v>0</v>
      </c>
      <c r="N39" s="506">
        <f>+M43+H43</f>
        <v>0</v>
      </c>
    </row>
    <row r="40" spans="1:14" x14ac:dyDescent="0.25">
      <c r="A40" s="507"/>
      <c r="B40" s="157">
        <v>2</v>
      </c>
      <c r="C40" s="84"/>
      <c r="D40" s="84"/>
      <c r="E40" s="84"/>
      <c r="F40" s="84">
        <f t="shared" si="30"/>
        <v>0</v>
      </c>
      <c r="G40" s="84">
        <f t="shared" si="31"/>
        <v>0</v>
      </c>
      <c r="H40" s="33">
        <f t="shared" si="27"/>
        <v>0</v>
      </c>
      <c r="I40" s="14"/>
      <c r="J40" s="14"/>
      <c r="K40" s="14">
        <f t="shared" si="28"/>
        <v>0</v>
      </c>
      <c r="L40" s="14">
        <f t="shared" si="32"/>
        <v>0</v>
      </c>
      <c r="M40" s="187">
        <f t="shared" ref="M40:M42" si="34">+K40-L40</f>
        <v>0</v>
      </c>
      <c r="N40" s="507"/>
    </row>
    <row r="41" spans="1:14" x14ac:dyDescent="0.25">
      <c r="A41" s="507"/>
      <c r="B41" s="157">
        <v>3</v>
      </c>
      <c r="C41" s="84"/>
      <c r="D41" s="84"/>
      <c r="E41" s="84"/>
      <c r="F41" s="84">
        <f t="shared" si="30"/>
        <v>0</v>
      </c>
      <c r="G41" s="84">
        <f t="shared" si="31"/>
        <v>0</v>
      </c>
      <c r="H41" s="33">
        <f t="shared" si="27"/>
        <v>0</v>
      </c>
      <c r="I41" s="14"/>
      <c r="J41" s="14"/>
      <c r="K41" s="14">
        <f t="shared" si="28"/>
        <v>0</v>
      </c>
      <c r="L41" s="14">
        <f t="shared" si="32"/>
        <v>0</v>
      </c>
      <c r="M41" s="187">
        <f t="shared" si="34"/>
        <v>0</v>
      </c>
      <c r="N41" s="507"/>
    </row>
    <row r="42" spans="1:14" ht="15.75" thickBot="1" x14ac:dyDescent="0.3">
      <c r="A42" s="507"/>
      <c r="B42" s="175">
        <v>4</v>
      </c>
      <c r="C42" s="180"/>
      <c r="D42" s="180"/>
      <c r="E42" s="180"/>
      <c r="F42" s="180">
        <f t="shared" si="30"/>
        <v>0</v>
      </c>
      <c r="G42" s="180">
        <f t="shared" si="31"/>
        <v>0</v>
      </c>
      <c r="H42" s="194">
        <f t="shared" si="27"/>
        <v>0</v>
      </c>
      <c r="I42" s="181"/>
      <c r="J42" s="181"/>
      <c r="K42" s="181">
        <f t="shared" si="28"/>
        <v>0</v>
      </c>
      <c r="L42" s="181">
        <f t="shared" si="32"/>
        <v>0</v>
      </c>
      <c r="M42" s="195">
        <f t="shared" si="34"/>
        <v>0</v>
      </c>
      <c r="N42" s="507"/>
    </row>
    <row r="43" spans="1:14" ht="15.75" thickBot="1" x14ac:dyDescent="0.3">
      <c r="A43" s="508"/>
      <c r="B43" s="170" t="s">
        <v>3</v>
      </c>
      <c r="C43" s="171"/>
      <c r="D43" s="171"/>
      <c r="E43" s="171"/>
      <c r="F43" s="171">
        <f>+SUM(F39:F42)</f>
        <v>0</v>
      </c>
      <c r="G43" s="171">
        <f>+SUM(G39:G42)</f>
        <v>0</v>
      </c>
      <c r="H43" s="186">
        <f t="shared" si="27"/>
        <v>0</v>
      </c>
      <c r="I43" s="173"/>
      <c r="J43" s="173"/>
      <c r="K43" s="173">
        <f>+SUM(K39:K42)</f>
        <v>0</v>
      </c>
      <c r="L43" s="173">
        <f>+SUM(L39:L42)</f>
        <v>0</v>
      </c>
      <c r="M43" s="186">
        <f>+K43-L43</f>
        <v>0</v>
      </c>
      <c r="N43" s="508"/>
    </row>
    <row r="44" spans="1:14" x14ac:dyDescent="0.25">
      <c r="A44" s="506" t="s">
        <v>11</v>
      </c>
      <c r="B44" s="177">
        <v>1</v>
      </c>
      <c r="C44" s="178"/>
      <c r="D44" s="178"/>
      <c r="E44" s="178"/>
      <c r="F44" s="178">
        <f>+D44-D42</f>
        <v>0</v>
      </c>
      <c r="G44" s="178">
        <f>+E44-E42</f>
        <v>0</v>
      </c>
      <c r="H44" s="33">
        <f t="shared" si="27"/>
        <v>0</v>
      </c>
      <c r="I44" s="33"/>
      <c r="J44" s="33"/>
      <c r="K44" s="33">
        <f>+I44-I42</f>
        <v>0</v>
      </c>
      <c r="L44" s="33">
        <f>+J44-J42</f>
        <v>0</v>
      </c>
      <c r="M44" s="187">
        <f>+K44-L44</f>
        <v>0</v>
      </c>
      <c r="N44" s="506">
        <f>+M48+H48</f>
        <v>0</v>
      </c>
    </row>
    <row r="45" spans="1:14" x14ac:dyDescent="0.25">
      <c r="A45" s="507"/>
      <c r="B45" s="157">
        <v>2</v>
      </c>
      <c r="C45" s="84"/>
      <c r="D45" s="84"/>
      <c r="E45" s="84"/>
      <c r="F45" s="84">
        <f t="shared" si="30"/>
        <v>0</v>
      </c>
      <c r="G45" s="84">
        <f t="shared" si="31"/>
        <v>0</v>
      </c>
      <c r="H45" s="33">
        <f t="shared" si="27"/>
        <v>0</v>
      </c>
      <c r="I45" s="14"/>
      <c r="J45" s="14"/>
      <c r="K45" s="14">
        <f t="shared" si="28"/>
        <v>0</v>
      </c>
      <c r="L45" s="14">
        <f t="shared" si="32"/>
        <v>0</v>
      </c>
      <c r="M45" s="187">
        <f t="shared" ref="M45:M47" si="35">+K45-L45</f>
        <v>0</v>
      </c>
      <c r="N45" s="507"/>
    </row>
    <row r="46" spans="1:14" x14ac:dyDescent="0.25">
      <c r="A46" s="507"/>
      <c r="B46" s="157">
        <v>3</v>
      </c>
      <c r="C46" s="84"/>
      <c r="D46" s="84"/>
      <c r="E46" s="84"/>
      <c r="F46" s="84">
        <f t="shared" si="30"/>
        <v>0</v>
      </c>
      <c r="G46" s="84">
        <f t="shared" si="31"/>
        <v>0</v>
      </c>
      <c r="H46" s="33">
        <f t="shared" si="27"/>
        <v>0</v>
      </c>
      <c r="I46" s="14"/>
      <c r="J46" s="14"/>
      <c r="K46" s="14">
        <f t="shared" si="28"/>
        <v>0</v>
      </c>
      <c r="L46" s="14">
        <f t="shared" si="32"/>
        <v>0</v>
      </c>
      <c r="M46" s="187">
        <f t="shared" si="35"/>
        <v>0</v>
      </c>
      <c r="N46" s="507"/>
    </row>
    <row r="47" spans="1:14" ht="15.75" thickBot="1" x14ac:dyDescent="0.3">
      <c r="A47" s="507"/>
      <c r="B47" s="175">
        <v>4</v>
      </c>
      <c r="C47" s="180"/>
      <c r="D47" s="180"/>
      <c r="E47" s="180"/>
      <c r="F47" s="180">
        <f t="shared" si="30"/>
        <v>0</v>
      </c>
      <c r="G47" s="180">
        <f t="shared" si="31"/>
        <v>0</v>
      </c>
      <c r="H47" s="194">
        <f t="shared" si="27"/>
        <v>0</v>
      </c>
      <c r="I47" s="181"/>
      <c r="J47" s="181"/>
      <c r="K47" s="181">
        <f t="shared" si="28"/>
        <v>0</v>
      </c>
      <c r="L47" s="181">
        <f t="shared" si="32"/>
        <v>0</v>
      </c>
      <c r="M47" s="195">
        <f t="shared" si="35"/>
        <v>0</v>
      </c>
      <c r="N47" s="507"/>
    </row>
    <row r="48" spans="1:14" ht="15.75" thickBot="1" x14ac:dyDescent="0.3">
      <c r="A48" s="508"/>
      <c r="B48" s="170" t="s">
        <v>3</v>
      </c>
      <c r="C48" s="171"/>
      <c r="D48" s="171"/>
      <c r="E48" s="171"/>
      <c r="F48" s="171">
        <f>+SUM(F44:F47)</f>
        <v>0</v>
      </c>
      <c r="G48" s="171">
        <f>+SUM(G44:G47)</f>
        <v>0</v>
      </c>
      <c r="H48" s="186">
        <f t="shared" si="27"/>
        <v>0</v>
      </c>
      <c r="I48" s="173"/>
      <c r="J48" s="173"/>
      <c r="K48" s="173">
        <f>+SUM(K44:K47)</f>
        <v>0</v>
      </c>
      <c r="L48" s="173">
        <f>+SUM(L44:L47)</f>
        <v>0</v>
      </c>
      <c r="M48" s="186">
        <f>+K48-L48</f>
        <v>0</v>
      </c>
      <c r="N48" s="508"/>
    </row>
    <row r="49" spans="1:14" x14ac:dyDescent="0.25">
      <c r="A49" s="506" t="s">
        <v>12</v>
      </c>
      <c r="B49" s="182">
        <v>1</v>
      </c>
      <c r="C49" s="183"/>
      <c r="D49" s="178"/>
      <c r="E49" s="178"/>
      <c r="F49" s="178">
        <f>+D49-D47</f>
        <v>0</v>
      </c>
      <c r="G49" s="178">
        <f>+E49-E47</f>
        <v>0</v>
      </c>
      <c r="H49" s="33">
        <f t="shared" si="27"/>
        <v>0</v>
      </c>
      <c r="I49" s="33"/>
      <c r="J49" s="33"/>
      <c r="K49" s="33">
        <f>+I49-I47</f>
        <v>0</v>
      </c>
      <c r="L49" s="33">
        <f>+J49-J47</f>
        <v>0</v>
      </c>
      <c r="M49" s="187">
        <f>+K49-L49</f>
        <v>0</v>
      </c>
      <c r="N49" s="506">
        <f>+M53+H53</f>
        <v>0</v>
      </c>
    </row>
    <row r="50" spans="1:14" x14ac:dyDescent="0.25">
      <c r="A50" s="507"/>
      <c r="B50" s="163">
        <v>2</v>
      </c>
      <c r="C50" s="161"/>
      <c r="D50" s="84"/>
      <c r="E50" s="84"/>
      <c r="F50" s="84">
        <f t="shared" si="30"/>
        <v>0</v>
      </c>
      <c r="G50" s="84">
        <f t="shared" si="31"/>
        <v>0</v>
      </c>
      <c r="H50" s="33">
        <f t="shared" si="27"/>
        <v>0</v>
      </c>
      <c r="I50" s="14"/>
      <c r="J50" s="14"/>
      <c r="K50" s="14">
        <f>+I50-I49</f>
        <v>0</v>
      </c>
      <c r="L50" s="14">
        <f t="shared" si="32"/>
        <v>0</v>
      </c>
      <c r="M50" s="187">
        <f t="shared" ref="M50:M52" si="36">+K50-L50</f>
        <v>0</v>
      </c>
      <c r="N50" s="507"/>
    </row>
    <row r="51" spans="1:14" x14ac:dyDescent="0.25">
      <c r="A51" s="507"/>
      <c r="B51" s="163">
        <v>3</v>
      </c>
      <c r="C51" s="161"/>
      <c r="D51" s="84"/>
      <c r="E51" s="84"/>
      <c r="F51" s="84">
        <f t="shared" si="30"/>
        <v>0</v>
      </c>
      <c r="G51" s="84">
        <f t="shared" si="31"/>
        <v>0</v>
      </c>
      <c r="H51" s="33">
        <f t="shared" si="27"/>
        <v>0</v>
      </c>
      <c r="I51" s="14"/>
      <c r="J51" s="14"/>
      <c r="K51" s="14">
        <f>+I51-I50</f>
        <v>0</v>
      </c>
      <c r="L51" s="14">
        <f t="shared" si="32"/>
        <v>0</v>
      </c>
      <c r="M51" s="187">
        <f t="shared" si="36"/>
        <v>0</v>
      </c>
      <c r="N51" s="507"/>
    </row>
    <row r="52" spans="1:14" ht="15.75" thickBot="1" x14ac:dyDescent="0.3">
      <c r="A52" s="507"/>
      <c r="B52" s="184">
        <v>4</v>
      </c>
      <c r="C52" s="185"/>
      <c r="D52" s="180"/>
      <c r="E52" s="180"/>
      <c r="F52" s="180">
        <f t="shared" si="30"/>
        <v>0</v>
      </c>
      <c r="G52" s="180">
        <f t="shared" si="31"/>
        <v>0</v>
      </c>
      <c r="H52" s="194">
        <f t="shared" si="27"/>
        <v>0</v>
      </c>
      <c r="I52" s="181"/>
      <c r="J52" s="181"/>
      <c r="K52" s="181">
        <f>+I52-I51</f>
        <v>0</v>
      </c>
      <c r="L52" s="181">
        <f t="shared" si="32"/>
        <v>0</v>
      </c>
      <c r="M52" s="195">
        <f t="shared" si="36"/>
        <v>0</v>
      </c>
      <c r="N52" s="507"/>
    </row>
    <row r="53" spans="1:14" ht="15.75" thickBot="1" x14ac:dyDescent="0.3">
      <c r="A53" s="508"/>
      <c r="B53" s="170" t="s">
        <v>3</v>
      </c>
      <c r="C53" s="171"/>
      <c r="D53" s="171"/>
      <c r="E53" s="171"/>
      <c r="F53" s="171">
        <f>+SUM(F49:F52)</f>
        <v>0</v>
      </c>
      <c r="G53" s="171">
        <f>+SUM(G49:G52)</f>
        <v>0</v>
      </c>
      <c r="H53" s="186">
        <f>F53-G53</f>
        <v>0</v>
      </c>
      <c r="I53" s="173"/>
      <c r="J53" s="173"/>
      <c r="K53" s="173">
        <f>+SUM(K49:K52)</f>
        <v>0</v>
      </c>
      <c r="L53" s="173">
        <f>+SUM(L49:L52)</f>
        <v>0</v>
      </c>
      <c r="M53" s="186">
        <f>+K53-L53</f>
        <v>0</v>
      </c>
      <c r="N53" s="508"/>
    </row>
    <row r="54" spans="1:14" x14ac:dyDescent="0.25">
      <c r="A54" s="506" t="s">
        <v>13</v>
      </c>
      <c r="B54" s="177">
        <v>1</v>
      </c>
      <c r="C54" s="178"/>
      <c r="D54" s="178"/>
      <c r="E54" s="178"/>
      <c r="F54" s="178">
        <f>+D54-D52</f>
        <v>0</v>
      </c>
      <c r="G54" s="178">
        <f>+E54-E52</f>
        <v>0</v>
      </c>
      <c r="H54" s="33">
        <f t="shared" si="27"/>
        <v>0</v>
      </c>
      <c r="I54" s="33"/>
      <c r="J54" s="33"/>
      <c r="K54" s="33">
        <f>+I54-I52</f>
        <v>0</v>
      </c>
      <c r="L54" s="33">
        <f>+J54-J52</f>
        <v>0</v>
      </c>
      <c r="M54" s="187">
        <f>+K54-L54</f>
        <v>0</v>
      </c>
      <c r="N54" s="506">
        <f>+M58+H58</f>
        <v>0</v>
      </c>
    </row>
    <row r="55" spans="1:14" x14ac:dyDescent="0.25">
      <c r="A55" s="507"/>
      <c r="B55" s="157">
        <v>2</v>
      </c>
      <c r="C55" s="84"/>
      <c r="D55" s="84"/>
      <c r="E55" s="84"/>
      <c r="F55" s="84">
        <f t="shared" si="30"/>
        <v>0</v>
      </c>
      <c r="G55" s="84">
        <f t="shared" si="31"/>
        <v>0</v>
      </c>
      <c r="H55" s="33">
        <f t="shared" si="27"/>
        <v>0</v>
      </c>
      <c r="I55" s="14"/>
      <c r="J55" s="14"/>
      <c r="K55" s="14">
        <f t="shared" si="28"/>
        <v>0</v>
      </c>
      <c r="L55" s="14">
        <f t="shared" si="32"/>
        <v>0</v>
      </c>
      <c r="M55" s="187">
        <f t="shared" ref="M55:M57" si="37">+K55-L55</f>
        <v>0</v>
      </c>
      <c r="N55" s="507"/>
    </row>
    <row r="56" spans="1:14" x14ac:dyDescent="0.25">
      <c r="A56" s="507"/>
      <c r="B56" s="157">
        <v>3</v>
      </c>
      <c r="C56" s="84"/>
      <c r="D56" s="84"/>
      <c r="E56" s="84"/>
      <c r="F56" s="84">
        <f t="shared" si="30"/>
        <v>0</v>
      </c>
      <c r="G56" s="84">
        <f t="shared" si="31"/>
        <v>0</v>
      </c>
      <c r="H56" s="33">
        <f t="shared" si="27"/>
        <v>0</v>
      </c>
      <c r="I56" s="14"/>
      <c r="J56" s="14"/>
      <c r="K56" s="14">
        <f t="shared" si="28"/>
        <v>0</v>
      </c>
      <c r="L56" s="14">
        <f t="shared" si="32"/>
        <v>0</v>
      </c>
      <c r="M56" s="187">
        <f t="shared" si="37"/>
        <v>0</v>
      </c>
      <c r="N56" s="507"/>
    </row>
    <row r="57" spans="1:14" ht="15.75" thickBot="1" x14ac:dyDescent="0.3">
      <c r="A57" s="507"/>
      <c r="B57" s="175">
        <v>4</v>
      </c>
      <c r="C57" s="180"/>
      <c r="D57" s="180"/>
      <c r="E57" s="180"/>
      <c r="F57" s="180">
        <f t="shared" si="30"/>
        <v>0</v>
      </c>
      <c r="G57" s="180">
        <f t="shared" si="31"/>
        <v>0</v>
      </c>
      <c r="H57" s="194">
        <f t="shared" si="27"/>
        <v>0</v>
      </c>
      <c r="I57" s="181"/>
      <c r="J57" s="181"/>
      <c r="K57" s="181">
        <f t="shared" si="28"/>
        <v>0</v>
      </c>
      <c r="L57" s="181">
        <f t="shared" si="32"/>
        <v>0</v>
      </c>
      <c r="M57" s="195">
        <f t="shared" si="37"/>
        <v>0</v>
      </c>
      <c r="N57" s="507"/>
    </row>
    <row r="58" spans="1:14" ht="15.75" thickBot="1" x14ac:dyDescent="0.3">
      <c r="A58" s="508"/>
      <c r="B58" s="170" t="s">
        <v>3</v>
      </c>
      <c r="C58" s="171"/>
      <c r="D58" s="171"/>
      <c r="E58" s="171"/>
      <c r="F58" s="171">
        <f>+SUM(F54:F57)</f>
        <v>0</v>
      </c>
      <c r="G58" s="171">
        <f>+SUM(G54:G57)</f>
        <v>0</v>
      </c>
      <c r="H58" s="186">
        <f>F58-G58</f>
        <v>0</v>
      </c>
      <c r="I58" s="173"/>
      <c r="J58" s="173"/>
      <c r="K58" s="173">
        <f>+SUM(K54:K57)</f>
        <v>0</v>
      </c>
      <c r="L58" s="173">
        <f>+SUM(L54:L57)</f>
        <v>0</v>
      </c>
      <c r="M58" s="186">
        <f>+K58-L58</f>
        <v>0</v>
      </c>
      <c r="N58" s="508"/>
    </row>
    <row r="59" spans="1:14" x14ac:dyDescent="0.25">
      <c r="A59" s="506" t="s">
        <v>14</v>
      </c>
      <c r="B59" s="182">
        <v>1</v>
      </c>
      <c r="C59" s="183"/>
      <c r="D59" s="178"/>
      <c r="E59" s="178"/>
      <c r="F59" s="178">
        <f>+D59-D57</f>
        <v>0</v>
      </c>
      <c r="G59" s="178">
        <f>+E59-E57</f>
        <v>0</v>
      </c>
      <c r="H59" s="33">
        <f t="shared" si="27"/>
        <v>0</v>
      </c>
      <c r="I59" s="33"/>
      <c r="J59" s="33"/>
      <c r="K59" s="33">
        <f>+I59-I57</f>
        <v>0</v>
      </c>
      <c r="L59" s="33">
        <f>+J59-J57</f>
        <v>0</v>
      </c>
      <c r="M59" s="187">
        <f>+K59-L59</f>
        <v>0</v>
      </c>
      <c r="N59" s="506">
        <f>+M63+H63</f>
        <v>0</v>
      </c>
    </row>
    <row r="60" spans="1:14" x14ac:dyDescent="0.25">
      <c r="A60" s="507"/>
      <c r="B60" s="163">
        <v>2</v>
      </c>
      <c r="C60" s="161"/>
      <c r="D60" s="84"/>
      <c r="E60" s="84"/>
      <c r="F60" s="84">
        <f t="shared" si="30"/>
        <v>0</v>
      </c>
      <c r="G60" s="84">
        <f t="shared" si="31"/>
        <v>0</v>
      </c>
      <c r="H60" s="33">
        <f t="shared" si="27"/>
        <v>0</v>
      </c>
      <c r="I60" s="14"/>
      <c r="J60" s="14"/>
      <c r="K60" s="14">
        <f>+I60-I59</f>
        <v>0</v>
      </c>
      <c r="L60" s="14">
        <f t="shared" si="32"/>
        <v>0</v>
      </c>
      <c r="M60" s="187">
        <f t="shared" ref="M60:M62" si="38">+K60-L60</f>
        <v>0</v>
      </c>
      <c r="N60" s="507"/>
    </row>
    <row r="61" spans="1:14" x14ac:dyDescent="0.25">
      <c r="A61" s="507"/>
      <c r="B61" s="163">
        <v>3</v>
      </c>
      <c r="C61" s="161"/>
      <c r="D61" s="84"/>
      <c r="E61" s="84"/>
      <c r="F61" s="84">
        <f t="shared" si="30"/>
        <v>0</v>
      </c>
      <c r="G61" s="84">
        <f t="shared" si="31"/>
        <v>0</v>
      </c>
      <c r="H61" s="33">
        <f t="shared" si="27"/>
        <v>0</v>
      </c>
      <c r="I61" s="14"/>
      <c r="J61" s="14"/>
      <c r="K61" s="14">
        <f t="shared" si="28"/>
        <v>0</v>
      </c>
      <c r="L61" s="14">
        <f t="shared" si="32"/>
        <v>0</v>
      </c>
      <c r="M61" s="187">
        <f t="shared" si="38"/>
        <v>0</v>
      </c>
      <c r="N61" s="507"/>
    </row>
    <row r="62" spans="1:14" ht="15.75" thickBot="1" x14ac:dyDescent="0.3">
      <c r="A62" s="507"/>
      <c r="B62" s="184">
        <v>4</v>
      </c>
      <c r="C62" s="185"/>
      <c r="D62" s="180"/>
      <c r="E62" s="180"/>
      <c r="F62" s="180">
        <f t="shared" si="30"/>
        <v>0</v>
      </c>
      <c r="G62" s="180">
        <f t="shared" si="31"/>
        <v>0</v>
      </c>
      <c r="H62" s="194">
        <f t="shared" si="27"/>
        <v>0</v>
      </c>
      <c r="I62" s="181"/>
      <c r="J62" s="181"/>
      <c r="K62" s="181">
        <f t="shared" si="28"/>
        <v>0</v>
      </c>
      <c r="L62" s="181">
        <f t="shared" si="32"/>
        <v>0</v>
      </c>
      <c r="M62" s="195">
        <f t="shared" si="38"/>
        <v>0</v>
      </c>
      <c r="N62" s="507"/>
    </row>
    <row r="63" spans="1:14" ht="15.75" thickBot="1" x14ac:dyDescent="0.3">
      <c r="A63" s="508"/>
      <c r="B63" s="34" t="s">
        <v>3</v>
      </c>
      <c r="C63" s="171"/>
      <c r="D63" s="171"/>
      <c r="E63" s="171"/>
      <c r="F63" s="171">
        <f>+SUM(F59:F62)</f>
        <v>0</v>
      </c>
      <c r="G63" s="171">
        <f>+SUM(G59:G62)</f>
        <v>0</v>
      </c>
      <c r="H63" s="186">
        <f>F63-G63</f>
        <v>0</v>
      </c>
      <c r="I63" s="173"/>
      <c r="J63" s="173"/>
      <c r="K63" s="173">
        <f>+SUM(K59:K62)</f>
        <v>0</v>
      </c>
      <c r="L63" s="173">
        <f>+SUM(L59:L62)</f>
        <v>0</v>
      </c>
      <c r="M63" s="186">
        <f>+K63-L63</f>
        <v>0</v>
      </c>
      <c r="N63" s="508"/>
    </row>
  </sheetData>
  <mergeCells count="24">
    <mergeCell ref="N59:N63"/>
    <mergeCell ref="N4:N8"/>
    <mergeCell ref="N9:N13"/>
    <mergeCell ref="N14:N18"/>
    <mergeCell ref="N19:N23"/>
    <mergeCell ref="N24:N28"/>
    <mergeCell ref="N29:N33"/>
    <mergeCell ref="N34:N38"/>
    <mergeCell ref="N39:N43"/>
    <mergeCell ref="N44:N48"/>
    <mergeCell ref="N49:N53"/>
    <mergeCell ref="N54:N58"/>
    <mergeCell ref="A59:A63"/>
    <mergeCell ref="A4:A8"/>
    <mergeCell ref="A9:A13"/>
    <mergeCell ref="A14:A18"/>
    <mergeCell ref="A19:A23"/>
    <mergeCell ref="A24:A28"/>
    <mergeCell ref="A29:A33"/>
    <mergeCell ref="A34:A38"/>
    <mergeCell ref="A39:A43"/>
    <mergeCell ref="A44:A48"/>
    <mergeCell ref="A49:A53"/>
    <mergeCell ref="A54:A58"/>
  </mergeCells>
  <pageMargins left="0.7" right="0.7" top="0.75" bottom="0.75" header="0.3" footer="0.3"/>
  <pageSetup paperSize="9" orientation="portrait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6"/>
  <sheetViews>
    <sheetView tabSelected="1" view="pageBreakPreview" zoomScale="80" zoomScaleNormal="80" zoomScaleSheetLayoutView="80" workbookViewId="0">
      <selection sqref="A1:C4"/>
    </sheetView>
  </sheetViews>
  <sheetFormatPr baseColWidth="10" defaultRowHeight="15" x14ac:dyDescent="0.25"/>
  <cols>
    <col min="1" max="1" width="15.85546875" bestFit="1" customWidth="1"/>
    <col min="2" max="2" width="20" customWidth="1"/>
    <col min="3" max="3" width="21.28515625" bestFit="1" customWidth="1"/>
  </cols>
  <sheetData>
    <row r="1" spans="1:14" ht="15.75" thickBot="1" x14ac:dyDescent="0.3">
      <c r="A1" s="437"/>
      <c r="B1" s="438"/>
      <c r="C1" s="438"/>
      <c r="D1" s="437" t="s">
        <v>140</v>
      </c>
      <c r="E1" s="438"/>
      <c r="F1" s="438"/>
      <c r="G1" s="438"/>
      <c r="H1" s="438"/>
      <c r="I1" s="439"/>
      <c r="J1" s="446" t="s">
        <v>143</v>
      </c>
      <c r="K1" s="447"/>
      <c r="L1" s="447"/>
      <c r="M1" s="447"/>
      <c r="N1" s="448"/>
    </row>
    <row r="2" spans="1:14" ht="30.75" customHeight="1" thickBot="1" x14ac:dyDescent="0.3">
      <c r="A2" s="440"/>
      <c r="B2" s="441"/>
      <c r="C2" s="441"/>
      <c r="D2" s="443" t="s">
        <v>141</v>
      </c>
      <c r="E2" s="444"/>
      <c r="F2" s="444"/>
      <c r="G2" s="444"/>
      <c r="H2" s="444"/>
      <c r="I2" s="445"/>
      <c r="J2" s="449" t="s">
        <v>146</v>
      </c>
      <c r="K2" s="466"/>
      <c r="L2" s="466"/>
      <c r="M2" s="466"/>
      <c r="N2" s="467"/>
    </row>
    <row r="3" spans="1:14" x14ac:dyDescent="0.25">
      <c r="A3" s="440"/>
      <c r="B3" s="441"/>
      <c r="C3" s="441"/>
      <c r="D3" s="437" t="s">
        <v>142</v>
      </c>
      <c r="E3" s="438"/>
      <c r="F3" s="438"/>
      <c r="G3" s="438"/>
      <c r="H3" s="438"/>
      <c r="I3" s="439"/>
      <c r="J3" s="437" t="s">
        <v>145</v>
      </c>
      <c r="K3" s="438"/>
      <c r="L3" s="438"/>
      <c r="M3" s="438"/>
      <c r="N3" s="439"/>
    </row>
    <row r="4" spans="1:14" ht="15.75" thickBot="1" x14ac:dyDescent="0.3">
      <c r="A4" s="443"/>
      <c r="B4" s="444"/>
      <c r="C4" s="444"/>
      <c r="D4" s="463" t="s">
        <v>144</v>
      </c>
      <c r="E4" s="464"/>
      <c r="F4" s="464"/>
      <c r="G4" s="464"/>
      <c r="H4" s="464"/>
      <c r="I4" s="465"/>
      <c r="J4" s="443"/>
      <c r="K4" s="444"/>
      <c r="L4" s="444"/>
      <c r="M4" s="444"/>
      <c r="N4" s="445"/>
    </row>
    <row r="5" spans="1:14" s="1" customFormat="1" ht="17.25" customHeight="1" thickBot="1" x14ac:dyDescent="0.3">
      <c r="A5" s="5"/>
      <c r="B5" s="6"/>
      <c r="C5" s="6"/>
      <c r="D5" s="6"/>
      <c r="E5" s="6"/>
      <c r="F5" s="6"/>
      <c r="G5" s="29"/>
      <c r="H5" s="6"/>
      <c r="I5" s="30"/>
      <c r="J5" s="30"/>
      <c r="K5" s="30"/>
      <c r="L5" s="30"/>
      <c r="M5" s="30"/>
      <c r="N5" s="292"/>
    </row>
    <row r="6" spans="1:14" ht="26.25" customHeight="1" thickBot="1" x14ac:dyDescent="0.3">
      <c r="A6" s="11" t="s">
        <v>15</v>
      </c>
      <c r="B6" s="16" t="s">
        <v>20</v>
      </c>
      <c r="C6" s="17" t="s">
        <v>21</v>
      </c>
      <c r="D6" s="6"/>
      <c r="E6" s="6"/>
      <c r="F6" s="6"/>
      <c r="G6" s="6"/>
      <c r="H6" s="6"/>
      <c r="I6" s="6"/>
      <c r="J6" s="6"/>
      <c r="K6" s="6"/>
      <c r="L6" s="6"/>
      <c r="M6" s="6"/>
      <c r="N6" s="7"/>
    </row>
    <row r="7" spans="1:14" x14ac:dyDescent="0.25">
      <c r="A7" s="295" t="s">
        <v>1</v>
      </c>
      <c r="B7" s="293">
        <f>+AGUA!H8</f>
        <v>800</v>
      </c>
      <c r="C7" s="221">
        <f>+AGUA!M8</f>
        <v>167</v>
      </c>
      <c r="D7" s="6"/>
      <c r="E7" s="6"/>
      <c r="F7" s="6"/>
      <c r="G7" s="6"/>
      <c r="H7" s="6"/>
      <c r="I7" s="6"/>
      <c r="J7" s="6"/>
      <c r="K7" s="6"/>
      <c r="L7" s="6"/>
      <c r="M7" s="6"/>
      <c r="N7" s="7"/>
    </row>
    <row r="8" spans="1:14" x14ac:dyDescent="0.25">
      <c r="A8" s="296" t="s">
        <v>4</v>
      </c>
      <c r="B8" s="293">
        <f>+AGUA!H13</f>
        <v>2158</v>
      </c>
      <c r="C8" s="221">
        <f>+AGUA!M13</f>
        <v>163</v>
      </c>
      <c r="D8" s="6"/>
      <c r="E8" s="6"/>
      <c r="F8" s="6"/>
      <c r="G8" s="6"/>
      <c r="H8" s="6"/>
      <c r="I8" s="6"/>
      <c r="J8" s="6"/>
      <c r="K8" s="6"/>
      <c r="L8" s="6"/>
      <c r="M8" s="6"/>
      <c r="N8" s="7"/>
    </row>
    <row r="9" spans="1:14" x14ac:dyDescent="0.25">
      <c r="A9" s="296" t="s">
        <v>5</v>
      </c>
      <c r="B9" s="293">
        <f>+AGUA!H18</f>
        <v>2102</v>
      </c>
      <c r="C9" s="424">
        <f>+AGUA!M18</f>
        <v>154.69999999999999</v>
      </c>
      <c r="D9" s="6"/>
      <c r="E9" s="6"/>
      <c r="F9" s="6"/>
      <c r="G9" s="6"/>
      <c r="H9" s="6"/>
      <c r="I9" s="6"/>
      <c r="J9" s="6"/>
      <c r="K9" s="6"/>
      <c r="L9" s="6"/>
      <c r="M9" s="6"/>
      <c r="N9" s="7"/>
    </row>
    <row r="10" spans="1:14" x14ac:dyDescent="0.25">
      <c r="A10" s="296" t="s">
        <v>6</v>
      </c>
      <c r="B10" s="423">
        <f>+AGUA!H23</f>
        <v>640.79999999998836</v>
      </c>
      <c r="C10" s="424">
        <f>+AGUA!M23</f>
        <v>38.399999999997817</v>
      </c>
      <c r="D10" s="6"/>
      <c r="E10" s="6"/>
      <c r="F10" s="6"/>
      <c r="G10" s="6"/>
      <c r="H10" s="6"/>
      <c r="I10" s="6"/>
      <c r="J10" s="6"/>
      <c r="K10" s="6"/>
      <c r="L10" s="6"/>
      <c r="M10" s="6"/>
      <c r="N10" s="7"/>
    </row>
    <row r="11" spans="1:14" x14ac:dyDescent="0.25">
      <c r="A11" s="296" t="s">
        <v>7</v>
      </c>
      <c r="B11" s="293">
        <f>+AGUA!H28</f>
        <v>887</v>
      </c>
      <c r="C11" s="221">
        <f>+AGUA!M28</f>
        <v>41</v>
      </c>
      <c r="D11" s="6"/>
      <c r="E11" s="6"/>
      <c r="F11" s="6"/>
      <c r="G11" s="6"/>
      <c r="H11" s="6"/>
      <c r="I11" s="6"/>
      <c r="J11" s="6"/>
      <c r="K11" s="6"/>
      <c r="L11" s="6"/>
      <c r="M11" s="6"/>
      <c r="N11" s="7"/>
    </row>
    <row r="12" spans="1:14" x14ac:dyDescent="0.25">
      <c r="A12" s="296" t="s">
        <v>8</v>
      </c>
      <c r="B12" s="293">
        <f>+AGUA!H33</f>
        <v>263</v>
      </c>
      <c r="C12" s="221">
        <f>+AGUA!M33</f>
        <v>36</v>
      </c>
      <c r="D12" s="6"/>
      <c r="E12" s="6"/>
      <c r="F12" s="6"/>
      <c r="G12" s="6"/>
      <c r="H12" s="6"/>
      <c r="I12" s="6"/>
      <c r="J12" s="6"/>
      <c r="K12" s="6"/>
      <c r="L12" s="6"/>
      <c r="M12" s="6"/>
      <c r="N12" s="7"/>
    </row>
    <row r="13" spans="1:14" x14ac:dyDescent="0.25">
      <c r="A13" s="296" t="s">
        <v>9</v>
      </c>
      <c r="B13" s="293">
        <f>+AGUA!H38</f>
        <v>-84140</v>
      </c>
      <c r="C13" s="221">
        <f>+AGUA!M38</f>
        <v>-21859</v>
      </c>
      <c r="D13" s="6"/>
      <c r="E13" s="6"/>
      <c r="F13" s="6"/>
      <c r="G13" s="6"/>
      <c r="H13" s="6"/>
      <c r="I13" s="6"/>
      <c r="J13" s="6"/>
      <c r="K13" s="6"/>
      <c r="L13" s="6"/>
      <c r="M13" s="6"/>
      <c r="N13" s="7"/>
    </row>
    <row r="14" spans="1:14" x14ac:dyDescent="0.25">
      <c r="A14" s="296" t="s">
        <v>10</v>
      </c>
      <c r="B14" s="293">
        <f>+AGUA!H43</f>
        <v>0</v>
      </c>
      <c r="C14" s="221">
        <f>+AGUA!M43</f>
        <v>0</v>
      </c>
      <c r="D14" s="6"/>
      <c r="E14" s="6"/>
      <c r="F14" s="6"/>
      <c r="G14" s="6"/>
      <c r="H14" s="6"/>
      <c r="I14" s="6"/>
      <c r="J14" s="6"/>
      <c r="K14" s="6"/>
      <c r="L14" s="6"/>
      <c r="M14" s="6"/>
      <c r="N14" s="7"/>
    </row>
    <row r="15" spans="1:14" x14ac:dyDescent="0.25">
      <c r="A15" s="296" t="s">
        <v>11</v>
      </c>
      <c r="B15" s="293">
        <f>+AGUA!H48</f>
        <v>0</v>
      </c>
      <c r="C15" s="221">
        <f>+AGUA!M48</f>
        <v>0</v>
      </c>
      <c r="D15" s="6"/>
      <c r="E15" s="6"/>
      <c r="F15" s="6"/>
      <c r="G15" s="6"/>
      <c r="H15" s="6"/>
      <c r="I15" s="6"/>
      <c r="J15" s="6"/>
      <c r="K15" s="6"/>
      <c r="L15" s="6"/>
      <c r="M15" s="6"/>
      <c r="N15" s="7"/>
    </row>
    <row r="16" spans="1:14" x14ac:dyDescent="0.25">
      <c r="A16" s="296" t="s">
        <v>12</v>
      </c>
      <c r="B16" s="293">
        <f>+AGUA!H53</f>
        <v>0</v>
      </c>
      <c r="C16" s="221">
        <f>+AGUA!M53</f>
        <v>0</v>
      </c>
      <c r="D16" s="6"/>
      <c r="E16" s="6"/>
      <c r="F16" s="6"/>
      <c r="G16" s="6"/>
      <c r="H16" s="6"/>
      <c r="I16" s="6"/>
      <c r="J16" s="6"/>
      <c r="K16" s="6"/>
      <c r="L16" s="6"/>
      <c r="M16" s="6"/>
      <c r="N16" s="7"/>
    </row>
    <row r="17" spans="1:14" x14ac:dyDescent="0.25">
      <c r="A17" s="296" t="s">
        <v>13</v>
      </c>
      <c r="B17" s="293">
        <f>+AGUA!H58</f>
        <v>0</v>
      </c>
      <c r="C17" s="221">
        <f>+AGUA!M58</f>
        <v>0</v>
      </c>
      <c r="D17" s="6"/>
      <c r="E17" s="6"/>
      <c r="F17" s="6"/>
      <c r="G17" s="6"/>
      <c r="H17" s="6"/>
      <c r="I17" s="6"/>
      <c r="J17" s="6"/>
      <c r="K17" s="6"/>
      <c r="L17" s="6"/>
      <c r="M17" s="6"/>
      <c r="N17" s="7"/>
    </row>
    <row r="18" spans="1:14" ht="15.75" thickBot="1" x14ac:dyDescent="0.3">
      <c r="A18" s="297" t="s">
        <v>14</v>
      </c>
      <c r="B18" s="294">
        <f>+AGUA!H63</f>
        <v>0</v>
      </c>
      <c r="C18" s="291">
        <f>+AGUA!M63</f>
        <v>0</v>
      </c>
      <c r="D18" s="6"/>
      <c r="E18" s="6"/>
      <c r="F18" s="6"/>
      <c r="G18" s="6"/>
      <c r="H18" s="6"/>
      <c r="I18" s="6"/>
      <c r="J18" s="6"/>
      <c r="K18" s="6"/>
      <c r="L18" s="6"/>
      <c r="M18" s="6"/>
      <c r="N18" s="7"/>
    </row>
    <row r="19" spans="1:14" ht="15.75" thickBot="1" x14ac:dyDescent="0.3">
      <c r="A19" s="5"/>
      <c r="B19" s="21"/>
      <c r="C19" s="21"/>
      <c r="D19" s="6"/>
      <c r="E19" s="6"/>
      <c r="F19" s="6"/>
      <c r="G19" s="6"/>
      <c r="H19" s="6"/>
      <c r="I19" s="6"/>
      <c r="J19" s="6"/>
      <c r="K19" s="6"/>
      <c r="L19" s="6"/>
      <c r="M19" s="6"/>
      <c r="N19" s="7"/>
    </row>
    <row r="20" spans="1:14" ht="21.75" customHeight="1" thickBot="1" x14ac:dyDescent="0.3">
      <c r="A20" s="20" t="s">
        <v>22</v>
      </c>
      <c r="B20" s="11">
        <f>AVERAGE(B7:B18)</f>
        <v>-6440.7666666666673</v>
      </c>
      <c r="C20" s="11">
        <f>AVERAGE(C7:C18)</f>
        <v>-1771.575</v>
      </c>
      <c r="D20" s="6"/>
      <c r="E20" s="6"/>
      <c r="F20" s="6"/>
      <c r="G20" s="6"/>
      <c r="H20" s="6"/>
      <c r="I20" s="6"/>
      <c r="J20" s="6"/>
      <c r="K20" s="6"/>
      <c r="L20" s="6"/>
      <c r="M20" s="6"/>
      <c r="N20" s="7"/>
    </row>
    <row r="21" spans="1:14" x14ac:dyDescent="0.25">
      <c r="A21" s="5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7"/>
    </row>
    <row r="22" spans="1:14" x14ac:dyDescent="0.25">
      <c r="A22" s="5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7"/>
    </row>
    <row r="23" spans="1:14" x14ac:dyDescent="0.25">
      <c r="A23" s="5"/>
      <c r="B23" s="21"/>
      <c r="C23" s="21"/>
      <c r="D23" s="6"/>
      <c r="E23" s="6"/>
      <c r="F23" s="6"/>
      <c r="G23" s="6"/>
      <c r="H23" s="6"/>
      <c r="I23" s="6"/>
      <c r="J23" s="6"/>
      <c r="K23" s="6"/>
      <c r="L23" s="6"/>
      <c r="M23" s="6"/>
      <c r="N23" s="7"/>
    </row>
    <row r="24" spans="1:14" x14ac:dyDescent="0.25">
      <c r="A24" s="5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7"/>
    </row>
    <row r="25" spans="1:14" x14ac:dyDescent="0.25">
      <c r="A25" s="5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7"/>
    </row>
    <row r="26" spans="1:14" ht="15.75" thickBot="1" x14ac:dyDescent="0.3">
      <c r="A26" s="8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10"/>
    </row>
  </sheetData>
  <sheetProtection sheet="1" objects="1" scenarios="1" selectLockedCells="1" selectUnlockedCells="1"/>
  <mergeCells count="8">
    <mergeCell ref="D1:I1"/>
    <mergeCell ref="D3:I3"/>
    <mergeCell ref="D4:I4"/>
    <mergeCell ref="A1:C4"/>
    <mergeCell ref="J1:N1"/>
    <mergeCell ref="J2:N2"/>
    <mergeCell ref="J3:N4"/>
    <mergeCell ref="D2:I2"/>
  </mergeCells>
  <pageMargins left="0.7" right="0.7" top="0.75" bottom="0.75" header="0.3" footer="0.3"/>
  <pageSetup scale="50" orientation="landscape" horizontalDpi="300" verticalDpi="30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4"/>
  <sheetViews>
    <sheetView zoomScale="85" zoomScaleNormal="85" workbookViewId="0">
      <pane ySplit="1" topLeftCell="A14" activePane="bottomLeft" state="frozen"/>
      <selection pane="bottomLeft" activeCell="M29" sqref="M29"/>
    </sheetView>
  </sheetViews>
  <sheetFormatPr baseColWidth="10" defaultRowHeight="15" x14ac:dyDescent="0.25"/>
  <cols>
    <col min="1" max="1" width="12.140625" customWidth="1"/>
    <col min="2" max="2" width="8.85546875" customWidth="1"/>
    <col min="3" max="3" width="16.140625" customWidth="1"/>
    <col min="8" max="8" width="18.28515625" bestFit="1" customWidth="1"/>
    <col min="10" max="10" width="13.28515625" customWidth="1"/>
    <col min="11" max="11" width="18.28515625" bestFit="1" customWidth="1"/>
  </cols>
  <sheetData>
    <row r="1" spans="1:13" ht="33.75" customHeight="1" x14ac:dyDescent="0.25">
      <c r="A1" s="518" t="s">
        <v>109</v>
      </c>
      <c r="B1" s="519"/>
      <c r="C1" s="519"/>
      <c r="D1" s="519"/>
      <c r="E1" s="519"/>
      <c r="F1" s="519"/>
      <c r="G1" s="519"/>
      <c r="H1" s="519"/>
      <c r="I1" s="519"/>
      <c r="J1" s="519"/>
      <c r="K1" s="520"/>
    </row>
    <row r="2" spans="1:13" ht="14.25" customHeight="1" thickBot="1" x14ac:dyDescent="0.3">
      <c r="A2" s="208"/>
      <c r="B2" s="209"/>
      <c r="C2" s="209"/>
      <c r="D2" s="210"/>
      <c r="E2" s="210"/>
      <c r="F2" s="210">
        <v>1200</v>
      </c>
      <c r="G2" s="210">
        <v>285</v>
      </c>
      <c r="H2" s="211"/>
      <c r="I2" s="212">
        <v>80</v>
      </c>
      <c r="J2" s="209"/>
      <c r="K2" s="213"/>
    </row>
    <row r="3" spans="1:13" ht="39" customHeight="1" thickBot="1" x14ac:dyDescent="0.3">
      <c r="A3" s="18" t="s">
        <v>15</v>
      </c>
      <c r="B3" s="196" t="s">
        <v>2</v>
      </c>
      <c r="C3" s="196" t="s">
        <v>96</v>
      </c>
      <c r="D3" s="25" t="s">
        <v>16</v>
      </c>
      <c r="E3" s="25" t="s">
        <v>27</v>
      </c>
      <c r="F3" s="25" t="s">
        <v>58</v>
      </c>
      <c r="G3" s="25" t="s">
        <v>28</v>
      </c>
      <c r="H3" s="197" t="s">
        <v>61</v>
      </c>
      <c r="I3" s="25" t="s">
        <v>60</v>
      </c>
      <c r="J3" s="25" t="s">
        <v>59</v>
      </c>
      <c r="K3" s="197" t="s">
        <v>24</v>
      </c>
    </row>
    <row r="4" spans="1:13" ht="39" customHeight="1" thickBot="1" x14ac:dyDescent="0.3">
      <c r="A4" s="375">
        <v>43800</v>
      </c>
      <c r="B4" s="376">
        <v>4</v>
      </c>
      <c r="C4" s="377"/>
      <c r="D4" s="378">
        <v>6708.28</v>
      </c>
      <c r="E4" s="378">
        <v>974</v>
      </c>
      <c r="F4" s="378">
        <v>4068</v>
      </c>
      <c r="G4" s="378">
        <v>855</v>
      </c>
      <c r="H4" s="378">
        <f>+F4+G4</f>
        <v>4923</v>
      </c>
      <c r="I4" s="378">
        <v>14069.2</v>
      </c>
      <c r="J4" s="379">
        <v>48.9</v>
      </c>
      <c r="K4" s="380"/>
    </row>
    <row r="5" spans="1:13" x14ac:dyDescent="0.25">
      <c r="A5" s="527" t="s">
        <v>1</v>
      </c>
      <c r="B5" s="201">
        <v>1</v>
      </c>
      <c r="C5" s="202"/>
      <c r="D5" s="202">
        <f>+D4+D9</f>
        <v>6713.08</v>
      </c>
      <c r="E5" s="202">
        <f>+E4+E24</f>
        <v>978.8</v>
      </c>
      <c r="F5" s="202">
        <f>+(D5-D4)*F2</f>
        <v>5760.0000000002183</v>
      </c>
      <c r="G5" s="202">
        <f>+(E5-E4)*G2</f>
        <v>1367.999999999987</v>
      </c>
      <c r="H5" s="162">
        <f>+F5+G5</f>
        <v>7128.0000000002055</v>
      </c>
      <c r="I5" s="162">
        <f>+I4+75.81</f>
        <v>14145.01</v>
      </c>
      <c r="J5" s="188">
        <f>(I5-I4)*I2</f>
        <v>6064.7999999999593</v>
      </c>
      <c r="K5" s="521">
        <f>+H9+J9</f>
        <v>52774.079999999718</v>
      </c>
    </row>
    <row r="6" spans="1:13" x14ac:dyDescent="0.25">
      <c r="A6" s="528"/>
      <c r="B6" s="39">
        <v>2</v>
      </c>
      <c r="C6" s="158"/>
      <c r="D6" s="158">
        <f>+D5+D9</f>
        <v>6717.88</v>
      </c>
      <c r="E6" s="158">
        <f>+E5+E24</f>
        <v>983.59999999999991</v>
      </c>
      <c r="F6" s="158">
        <f>(D6-D5)*$F$2</f>
        <v>5760.0000000002183</v>
      </c>
      <c r="G6" s="158">
        <f>+(E6-E5)*$G$2</f>
        <v>1367.999999999987</v>
      </c>
      <c r="H6" s="159">
        <f>+F6+G6</f>
        <v>7128.0000000002055</v>
      </c>
      <c r="I6" s="159">
        <f>+I5+75.81</f>
        <v>14220.82</v>
      </c>
      <c r="J6" s="189">
        <f>(I6-I5)*$I$2</f>
        <v>6064.7999999999593</v>
      </c>
      <c r="K6" s="522"/>
      <c r="M6" s="381"/>
    </row>
    <row r="7" spans="1:13" x14ac:dyDescent="0.25">
      <c r="A7" s="528"/>
      <c r="B7" s="39">
        <v>3</v>
      </c>
      <c r="C7" s="158"/>
      <c r="D7" s="158">
        <f>+D6+D9</f>
        <v>6722.68</v>
      </c>
      <c r="E7" s="158">
        <f>+E6+E24</f>
        <v>988.39999999999986</v>
      </c>
      <c r="F7" s="158">
        <f t="shared" ref="F7:F63" si="0">(D7-D6)*$F$2</f>
        <v>5760.0000000002183</v>
      </c>
      <c r="G7" s="158">
        <f t="shared" ref="G7:G63" si="1">+(E7-E6)*$G$2</f>
        <v>1367.999999999987</v>
      </c>
      <c r="H7" s="159">
        <f t="shared" ref="H7:H63" si="2">+F7+G7</f>
        <v>7128.0000000002055</v>
      </c>
      <c r="I7" s="159">
        <f>+I6+75.81</f>
        <v>14296.63</v>
      </c>
      <c r="J7" s="189">
        <f t="shared" ref="J7:J63" si="3">(I7-I6)*$I$2</f>
        <v>6064.7999999999593</v>
      </c>
      <c r="K7" s="522"/>
    </row>
    <row r="8" spans="1:13" ht="15.75" thickBot="1" x14ac:dyDescent="0.3">
      <c r="A8" s="528"/>
      <c r="B8" s="198">
        <v>4</v>
      </c>
      <c r="C8" s="308">
        <v>43861</v>
      </c>
      <c r="D8" s="306">
        <v>6727.48</v>
      </c>
      <c r="E8" s="199">
        <f>+E7+E24</f>
        <v>993.19999999999982</v>
      </c>
      <c r="F8" s="199">
        <f t="shared" si="0"/>
        <v>5759.9999999991269</v>
      </c>
      <c r="G8" s="199">
        <f t="shared" si="1"/>
        <v>1367.999999999987</v>
      </c>
      <c r="H8" s="200">
        <f t="shared" si="2"/>
        <v>7127.9999999991142</v>
      </c>
      <c r="I8" s="346">
        <v>14372.476000000001</v>
      </c>
      <c r="J8" s="204">
        <f>(I8-I7)*$I$2</f>
        <v>6067.6800000001094</v>
      </c>
      <c r="K8" s="522"/>
    </row>
    <row r="9" spans="1:13" ht="15.75" thickBot="1" x14ac:dyDescent="0.3">
      <c r="A9" s="529"/>
      <c r="B9" s="170" t="s">
        <v>3</v>
      </c>
      <c r="C9" s="179"/>
      <c r="D9" s="179">
        <v>4.8</v>
      </c>
      <c r="E9" s="179"/>
      <c r="F9" s="179">
        <f>+SUM(F5:F8)</f>
        <v>23039.999999999782</v>
      </c>
      <c r="G9" s="179">
        <f>+SUM(G5:G8)</f>
        <v>5471.9999999999482</v>
      </c>
      <c r="H9" s="205">
        <f>+SUM(H5:H8)</f>
        <v>28511.999999999731</v>
      </c>
      <c r="I9" s="203"/>
      <c r="J9" s="206">
        <f>+SUM(J5:J8)</f>
        <v>24262.079999999987</v>
      </c>
      <c r="K9" s="523"/>
    </row>
    <row r="10" spans="1:13" x14ac:dyDescent="0.25">
      <c r="A10" s="527" t="s">
        <v>4</v>
      </c>
      <c r="B10" s="201">
        <v>1</v>
      </c>
      <c r="C10" s="86">
        <v>43868</v>
      </c>
      <c r="D10" s="306">
        <v>6732.28</v>
      </c>
      <c r="E10" s="202">
        <f>+E8+$E$24</f>
        <v>997.99999999999977</v>
      </c>
      <c r="F10" s="202">
        <f>(D10-D8)*$F$2</f>
        <v>5760.0000000002183</v>
      </c>
      <c r="G10" s="202">
        <f>+(E10-E8)*$G$2</f>
        <v>1367.999999999987</v>
      </c>
      <c r="H10" s="162">
        <f t="shared" si="2"/>
        <v>7128.0000000002055</v>
      </c>
      <c r="I10" s="20">
        <v>14450.184999999999</v>
      </c>
      <c r="J10" s="188">
        <f>(I10-I8)*$I$2</f>
        <v>6216.7199999999139</v>
      </c>
      <c r="K10" s="521">
        <f>+H14+J14</f>
        <v>55574.960000000989</v>
      </c>
    </row>
    <row r="11" spans="1:13" x14ac:dyDescent="0.25">
      <c r="A11" s="528"/>
      <c r="B11" s="39">
        <v>2</v>
      </c>
      <c r="C11" s="304" t="s">
        <v>165</v>
      </c>
      <c r="D11" s="306">
        <v>6736.51</v>
      </c>
      <c r="E11" s="202">
        <f>+E10+E24</f>
        <v>1002.7999999999997</v>
      </c>
      <c r="F11" s="158">
        <f>(D11-D10)*$F$2</f>
        <v>5076.0000000005675</v>
      </c>
      <c r="G11" s="158">
        <f t="shared" si="1"/>
        <v>1367.999999999987</v>
      </c>
      <c r="H11" s="159">
        <f t="shared" si="2"/>
        <v>6444.0000000005548</v>
      </c>
      <c r="I11" s="20">
        <v>14518.296</v>
      </c>
      <c r="J11" s="189">
        <f t="shared" si="3"/>
        <v>5448.8800000000629</v>
      </c>
      <c r="K11" s="522"/>
    </row>
    <row r="12" spans="1:13" x14ac:dyDescent="0.25">
      <c r="A12" s="528"/>
      <c r="B12" s="39">
        <v>3</v>
      </c>
      <c r="C12" s="86">
        <v>43882</v>
      </c>
      <c r="D12" s="306">
        <v>6741.76</v>
      </c>
      <c r="E12" s="202">
        <f>+E11+$E$24</f>
        <v>1007.5999999999997</v>
      </c>
      <c r="F12" s="158">
        <f t="shared" si="0"/>
        <v>6300</v>
      </c>
      <c r="G12" s="158">
        <f t="shared" si="1"/>
        <v>1367.999999999987</v>
      </c>
      <c r="H12" s="159">
        <f t="shared" si="2"/>
        <v>7667.9999999999873</v>
      </c>
      <c r="I12" s="20">
        <v>14584.906999999999</v>
      </c>
      <c r="J12" s="189">
        <f t="shared" si="3"/>
        <v>5328.8799999999173</v>
      </c>
      <c r="K12" s="522"/>
    </row>
    <row r="13" spans="1:13" ht="15.75" thickBot="1" x14ac:dyDescent="0.3">
      <c r="A13" s="528"/>
      <c r="B13" s="198">
        <v>4</v>
      </c>
      <c r="C13" s="86">
        <v>43889</v>
      </c>
      <c r="D13" s="306">
        <v>6750.27</v>
      </c>
      <c r="E13" s="202">
        <f>+E12+$E$24</f>
        <v>1012.3999999999996</v>
      </c>
      <c r="F13" s="199">
        <f t="shared" si="0"/>
        <v>10212.000000000262</v>
      </c>
      <c r="G13" s="199">
        <f t="shared" si="1"/>
        <v>1367.999999999987</v>
      </c>
      <c r="H13" s="200">
        <f t="shared" si="2"/>
        <v>11580.000000000249</v>
      </c>
      <c r="I13" s="20">
        <v>14656.913</v>
      </c>
      <c r="J13" s="204">
        <f t="shared" si="3"/>
        <v>5760.4800000000978</v>
      </c>
      <c r="K13" s="522"/>
    </row>
    <row r="14" spans="1:13" ht="15.75" thickBot="1" x14ac:dyDescent="0.3">
      <c r="A14" s="529"/>
      <c r="B14" s="332" t="s">
        <v>3</v>
      </c>
      <c r="C14" s="333"/>
      <c r="D14" s="334"/>
      <c r="E14" s="333"/>
      <c r="F14" s="333">
        <f>+SUM(F10:F13)</f>
        <v>27348.000000001048</v>
      </c>
      <c r="G14" s="333">
        <f>+SUM(G10:G13)</f>
        <v>5471.9999999999482</v>
      </c>
      <c r="H14" s="205">
        <f>+SUM(H10:H13)</f>
        <v>32820.000000000997</v>
      </c>
      <c r="I14" s="203"/>
      <c r="J14" s="206">
        <f>+SUM(J10:J13)</f>
        <v>22754.959999999992</v>
      </c>
      <c r="K14" s="523"/>
    </row>
    <row r="15" spans="1:13" ht="15.75" thickBot="1" x14ac:dyDescent="0.3">
      <c r="A15" s="530" t="s">
        <v>5</v>
      </c>
      <c r="B15" s="314">
        <v>1</v>
      </c>
      <c r="C15" s="335">
        <v>43896</v>
      </c>
      <c r="D15" s="313">
        <v>6756.45</v>
      </c>
      <c r="E15" s="315">
        <f>+E13+$E$24</f>
        <v>1017.1999999999996</v>
      </c>
      <c r="F15" s="315">
        <f>(D15-D13)*$F$2</f>
        <v>7415.9999999992579</v>
      </c>
      <c r="G15" s="317">
        <f>+(E15-E13)*$G$2</f>
        <v>1367.999999999987</v>
      </c>
      <c r="H15" s="293">
        <f t="shared" si="2"/>
        <v>8783.9999999992451</v>
      </c>
      <c r="I15" s="12">
        <v>14733.178</v>
      </c>
      <c r="J15" s="188">
        <f>(I15-I13)*$I$2</f>
        <v>6101.1999999999534</v>
      </c>
      <c r="K15" s="521">
        <f>+H19+J19</f>
        <v>48011.319999998865</v>
      </c>
    </row>
    <row r="16" spans="1:13" ht="15.75" thickBot="1" x14ac:dyDescent="0.3">
      <c r="A16" s="531"/>
      <c r="B16" s="310">
        <v>2</v>
      </c>
      <c r="C16" s="86">
        <v>43903</v>
      </c>
      <c r="D16" s="309">
        <v>6762.62</v>
      </c>
      <c r="E16" s="362">
        <f>+E15+E24</f>
        <v>1021.9999999999995</v>
      </c>
      <c r="F16" s="316">
        <f t="shared" si="0"/>
        <v>7404.0000000000873</v>
      </c>
      <c r="G16" s="318">
        <f t="shared" si="1"/>
        <v>1367.999999999987</v>
      </c>
      <c r="H16" s="330">
        <f t="shared" si="2"/>
        <v>8772.0000000000746</v>
      </c>
      <c r="I16" s="350">
        <v>14793.16</v>
      </c>
      <c r="J16" s="189">
        <f t="shared" si="3"/>
        <v>4798.5599999999977</v>
      </c>
      <c r="K16" s="522"/>
    </row>
    <row r="17" spans="1:13" ht="15.75" thickBot="1" x14ac:dyDescent="0.3">
      <c r="A17" s="531"/>
      <c r="B17" s="310">
        <v>3</v>
      </c>
      <c r="C17" s="86">
        <v>43909</v>
      </c>
      <c r="D17" s="309">
        <v>6765.95</v>
      </c>
      <c r="E17" s="362">
        <f>+E16+E24</f>
        <v>1026.7999999999995</v>
      </c>
      <c r="F17" s="316">
        <f t="shared" si="0"/>
        <v>3995.9999999999127</v>
      </c>
      <c r="G17" s="318">
        <f t="shared" si="1"/>
        <v>1367.999999999987</v>
      </c>
      <c r="H17" s="330">
        <f t="shared" si="2"/>
        <v>5363.9999999999</v>
      </c>
      <c r="I17" s="20">
        <v>14848.179</v>
      </c>
      <c r="J17" s="189">
        <f t="shared" si="3"/>
        <v>4401.5200000000186</v>
      </c>
      <c r="K17" s="522"/>
    </row>
    <row r="18" spans="1:13" ht="15.75" thickBot="1" x14ac:dyDescent="0.3">
      <c r="A18" s="531"/>
      <c r="B18" s="336">
        <v>4</v>
      </c>
      <c r="C18" s="319"/>
      <c r="D18" s="344">
        <f>+D17+D24</f>
        <v>6769.1359999999995</v>
      </c>
      <c r="E18" s="362">
        <f>+E17+E24</f>
        <v>1031.5999999999995</v>
      </c>
      <c r="F18" s="319">
        <f t="shared" si="0"/>
        <v>3823.1999999996333</v>
      </c>
      <c r="G18" s="320">
        <f t="shared" si="1"/>
        <v>1367.999999999987</v>
      </c>
      <c r="H18" s="331">
        <f t="shared" si="2"/>
        <v>5191.1999999996206</v>
      </c>
      <c r="I18" s="349">
        <f>+I17+I29</f>
        <v>14905.664500000001</v>
      </c>
      <c r="J18" s="204">
        <f>(I18-I17)*$I$2</f>
        <v>4598.8400000000547</v>
      </c>
      <c r="K18" s="522"/>
    </row>
    <row r="19" spans="1:13" ht="15.75" thickBot="1" x14ac:dyDescent="0.3">
      <c r="A19" s="529"/>
      <c r="B19" s="339" t="s">
        <v>3</v>
      </c>
      <c r="C19" s="340"/>
      <c r="D19" s="340"/>
      <c r="E19" s="340"/>
      <c r="F19" s="340">
        <f>+SUM(F15:F18)</f>
        <v>22639.199999998891</v>
      </c>
      <c r="G19" s="340">
        <f>+SUM(G15:G18)</f>
        <v>5471.9999999999482</v>
      </c>
      <c r="H19" s="207">
        <f>+SUM(H15:H18)</f>
        <v>28111.19999999884</v>
      </c>
      <c r="I19" s="203"/>
      <c r="J19" s="206">
        <f>+SUM(J15:J18)</f>
        <v>19900.120000000024</v>
      </c>
      <c r="K19" s="523"/>
    </row>
    <row r="20" spans="1:13" ht="15.75" thickBot="1" x14ac:dyDescent="0.3">
      <c r="A20" s="530" t="s">
        <v>6</v>
      </c>
      <c r="B20" s="314">
        <v>1</v>
      </c>
      <c r="C20" s="315"/>
      <c r="D20" s="342">
        <f>+D18+D24</f>
        <v>6772.3219999999992</v>
      </c>
      <c r="E20" s="315">
        <f>+E18+E24</f>
        <v>1036.3999999999994</v>
      </c>
      <c r="F20" s="315">
        <f>(D20-D18)*$F$2</f>
        <v>3823.1999999996333</v>
      </c>
      <c r="G20" s="317">
        <f>+(E20-E18)*$G$2</f>
        <v>1367.999999999987</v>
      </c>
      <c r="H20" s="293">
        <f t="shared" si="2"/>
        <v>5191.1999999996206</v>
      </c>
      <c r="I20" s="347">
        <f>+I18+I29</f>
        <v>14963.150000000001</v>
      </c>
      <c r="J20" s="188">
        <f>(I20-I18)*$I$2</f>
        <v>4598.8400000000547</v>
      </c>
      <c r="K20" s="521">
        <f>+H24+J24</f>
        <v>39160.160000000884</v>
      </c>
    </row>
    <row r="21" spans="1:13" ht="15.75" thickBot="1" x14ac:dyDescent="0.3">
      <c r="A21" s="531"/>
      <c r="B21" s="310">
        <v>2</v>
      </c>
      <c r="C21" s="316"/>
      <c r="D21" s="343">
        <f>+D20+D24</f>
        <v>6775.5079999999989</v>
      </c>
      <c r="E21" s="362">
        <f>+E20+E24</f>
        <v>1041.1999999999994</v>
      </c>
      <c r="F21" s="316">
        <f t="shared" si="0"/>
        <v>3823.1999999996333</v>
      </c>
      <c r="G21" s="318">
        <f t="shared" si="1"/>
        <v>1367.999999999987</v>
      </c>
      <c r="H21" s="330">
        <f t="shared" si="2"/>
        <v>5191.1999999996206</v>
      </c>
      <c r="I21" s="348">
        <f>+I20+I29</f>
        <v>15020.635500000002</v>
      </c>
      <c r="J21" s="189">
        <f t="shared" si="3"/>
        <v>4598.8400000000547</v>
      </c>
      <c r="K21" s="522"/>
    </row>
    <row r="22" spans="1:13" ht="15.75" thickBot="1" x14ac:dyDescent="0.3">
      <c r="A22" s="531"/>
      <c r="B22" s="310">
        <v>3</v>
      </c>
      <c r="C22" s="316"/>
      <c r="D22" s="343">
        <f>+D21+D24</f>
        <v>6778.6939999999986</v>
      </c>
      <c r="E22" s="362">
        <f>+E21+E24</f>
        <v>1045.9999999999993</v>
      </c>
      <c r="F22" s="316">
        <f t="shared" si="0"/>
        <v>3823.1999999996333</v>
      </c>
      <c r="G22" s="318">
        <f t="shared" si="1"/>
        <v>1367.999999999987</v>
      </c>
      <c r="H22" s="330">
        <f t="shared" si="2"/>
        <v>5191.1999999996206</v>
      </c>
      <c r="I22" s="348">
        <f>+I21+I29</f>
        <v>15078.121000000003</v>
      </c>
      <c r="J22" s="189">
        <f t="shared" si="3"/>
        <v>4598.8400000000547</v>
      </c>
      <c r="K22" s="522"/>
    </row>
    <row r="23" spans="1:13" ht="15.75" thickBot="1" x14ac:dyDescent="0.3">
      <c r="A23" s="531"/>
      <c r="B23" s="311">
        <v>4</v>
      </c>
      <c r="C23" s="164">
        <v>43950</v>
      </c>
      <c r="D23" s="312">
        <v>6781.88</v>
      </c>
      <c r="E23" s="362">
        <f>+E22+E24</f>
        <v>1050.7999999999993</v>
      </c>
      <c r="F23" s="199">
        <f>(D23-D22)*$F$2</f>
        <v>3823.2000000018161</v>
      </c>
      <c r="G23" s="341">
        <f>+(E23-E22)*$G$2</f>
        <v>1367.999999999987</v>
      </c>
      <c r="H23" s="331">
        <f t="shared" si="2"/>
        <v>5191.2000000018033</v>
      </c>
      <c r="I23" s="349">
        <f>+I22+I29</f>
        <v>15135.606500000004</v>
      </c>
      <c r="J23" s="204">
        <f t="shared" si="3"/>
        <v>4598.8400000000547</v>
      </c>
      <c r="K23" s="522"/>
    </row>
    <row r="24" spans="1:13" ht="15.75" thickBot="1" x14ac:dyDescent="0.3">
      <c r="A24" s="532"/>
      <c r="B24" s="170" t="s">
        <v>3</v>
      </c>
      <c r="C24" s="179"/>
      <c r="D24" s="328">
        <f>+(D23-D17)/5</f>
        <v>3.1860000000000581</v>
      </c>
      <c r="E24" s="205">
        <v>4.8</v>
      </c>
      <c r="F24" s="179">
        <f>+SUM(F20:F23)</f>
        <v>15292.800000000716</v>
      </c>
      <c r="G24" s="338">
        <f>+SUM(G20:G23)</f>
        <v>5471.9999999999482</v>
      </c>
      <c r="H24" s="337">
        <f>+SUM(H20:H23)</f>
        <v>20764.800000000665</v>
      </c>
      <c r="I24" s="203"/>
      <c r="J24" s="206">
        <f>+SUM(J20:J23)</f>
        <v>18395.360000000219</v>
      </c>
      <c r="K24" s="523"/>
    </row>
    <row r="25" spans="1:13" x14ac:dyDescent="0.25">
      <c r="A25" s="530" t="s">
        <v>7</v>
      </c>
      <c r="B25" s="314">
        <v>1</v>
      </c>
      <c r="C25" s="335">
        <v>43962</v>
      </c>
      <c r="D25" s="313">
        <v>6786.68</v>
      </c>
      <c r="E25" s="313">
        <v>1050.9159999999999</v>
      </c>
      <c r="F25" s="315">
        <f>(D25-D23)*$F$2</f>
        <v>5760.0000000002183</v>
      </c>
      <c r="G25" s="317">
        <f>+(E25-1046.514)*$G$2</f>
        <v>1254.5700000000124</v>
      </c>
      <c r="H25" s="293">
        <f t="shared" si="2"/>
        <v>7014.5700000002307</v>
      </c>
      <c r="I25" s="347">
        <f>+I23+I29</f>
        <v>15193.092000000004</v>
      </c>
      <c r="J25" s="188">
        <f>(I25-I23)*$I$2</f>
        <v>4598.8400000000547</v>
      </c>
      <c r="K25" s="521">
        <f>+H29+J29</f>
        <v>33528.054999999462</v>
      </c>
    </row>
    <row r="26" spans="1:13" x14ac:dyDescent="0.25">
      <c r="A26" s="531"/>
      <c r="B26" s="310">
        <v>2</v>
      </c>
      <c r="C26" s="86">
        <v>43966</v>
      </c>
      <c r="D26" s="309">
        <v>6788.41</v>
      </c>
      <c r="E26" s="309">
        <v>1052.473</v>
      </c>
      <c r="F26" s="316">
        <f t="shared" si="0"/>
        <v>2075.9999999994761</v>
      </c>
      <c r="G26" s="318">
        <f t="shared" si="1"/>
        <v>443.74500000000467</v>
      </c>
      <c r="H26" s="330">
        <f t="shared" si="2"/>
        <v>2519.7449999994806</v>
      </c>
      <c r="I26" s="348">
        <f>+I25+I29</f>
        <v>15250.577500000005</v>
      </c>
      <c r="J26" s="189">
        <f t="shared" si="3"/>
        <v>4598.8400000000547</v>
      </c>
      <c r="K26" s="522"/>
      <c r="M26" s="346"/>
    </row>
    <row r="27" spans="1:13" x14ac:dyDescent="0.25">
      <c r="A27" s="531"/>
      <c r="B27" s="310">
        <v>3</v>
      </c>
      <c r="C27" s="86">
        <v>43973</v>
      </c>
      <c r="D27" s="161">
        <v>6791.1</v>
      </c>
      <c r="E27" s="309">
        <v>1055.0509999999999</v>
      </c>
      <c r="F27" s="316">
        <f t="shared" si="0"/>
        <v>3228.0000000006112</v>
      </c>
      <c r="G27" s="318">
        <f t="shared" si="1"/>
        <v>734.72999999999274</v>
      </c>
      <c r="H27" s="330">
        <f t="shared" si="2"/>
        <v>3962.7300000006039</v>
      </c>
      <c r="I27" s="20">
        <v>15308.063</v>
      </c>
      <c r="J27" s="189">
        <f t="shared" si="3"/>
        <v>4598.8399999996182</v>
      </c>
      <c r="K27" s="522"/>
    </row>
    <row r="28" spans="1:13" ht="15.75" thickBot="1" x14ac:dyDescent="0.3">
      <c r="A28" s="531"/>
      <c r="B28" s="311">
        <v>4</v>
      </c>
      <c r="C28" s="164">
        <v>43980</v>
      </c>
      <c r="D28" s="312">
        <v>6793.66</v>
      </c>
      <c r="E28" s="312">
        <v>1057.7090000000001</v>
      </c>
      <c r="F28" s="199">
        <f t="shared" si="0"/>
        <v>3071.9999999993888</v>
      </c>
      <c r="G28" s="341">
        <f t="shared" si="1"/>
        <v>757.53000000003681</v>
      </c>
      <c r="H28" s="331">
        <f t="shared" si="2"/>
        <v>3829.5299999994259</v>
      </c>
      <c r="I28" s="200">
        <v>15338.125</v>
      </c>
      <c r="J28" s="204">
        <f t="shared" si="3"/>
        <v>2404.9599999999919</v>
      </c>
      <c r="K28" s="522"/>
    </row>
    <row r="29" spans="1:13" ht="15.75" thickBot="1" x14ac:dyDescent="0.3">
      <c r="A29" s="532"/>
      <c r="B29" s="170" t="s">
        <v>3</v>
      </c>
      <c r="C29" s="179"/>
      <c r="D29" s="179"/>
      <c r="E29" s="179"/>
      <c r="F29" s="179">
        <f>+SUM(F25:F28)</f>
        <v>14135.999999999694</v>
      </c>
      <c r="G29" s="338">
        <f>+SUM(G25:G28)</f>
        <v>3190.5750000000471</v>
      </c>
      <c r="H29" s="337">
        <f>+SUM(H25:H28)</f>
        <v>17326.574999999742</v>
      </c>
      <c r="I29" s="345">
        <f>+(I27-I17)/8</f>
        <v>57.485500000000002</v>
      </c>
      <c r="J29" s="206">
        <f>+SUM(J25:J28)</f>
        <v>16201.479999999719</v>
      </c>
      <c r="K29" s="523"/>
    </row>
    <row r="30" spans="1:13" x14ac:dyDescent="0.25">
      <c r="A30" s="527" t="s">
        <v>8</v>
      </c>
      <c r="B30" s="201">
        <v>1</v>
      </c>
      <c r="C30" s="419">
        <v>43987</v>
      </c>
      <c r="D30" s="202">
        <v>6796.35</v>
      </c>
      <c r="E30" s="202">
        <v>1060.348</v>
      </c>
      <c r="F30" s="202">
        <f>(D30-D28)*$F$2</f>
        <v>3228.0000000006112</v>
      </c>
      <c r="G30" s="202">
        <f>+(E30-E28)*$G$2</f>
        <v>752.11499999997045</v>
      </c>
      <c r="H30" s="162">
        <f t="shared" si="2"/>
        <v>3980.1150000005819</v>
      </c>
      <c r="I30" s="421">
        <v>15397.209000000001</v>
      </c>
      <c r="J30" s="188">
        <f>(I30-I28)*$I$2</f>
        <v>4726.7200000000594</v>
      </c>
      <c r="K30" s="515">
        <f>+H34+J34</f>
        <v>32199.059999999812</v>
      </c>
    </row>
    <row r="31" spans="1:13" x14ac:dyDescent="0.25">
      <c r="A31" s="528"/>
      <c r="B31" s="39">
        <v>2</v>
      </c>
      <c r="C31" s="420">
        <v>43994</v>
      </c>
      <c r="D31" s="363">
        <v>6799.23</v>
      </c>
      <c r="E31" s="363">
        <v>1063.0509999999999</v>
      </c>
      <c r="F31" s="158">
        <f t="shared" si="0"/>
        <v>3455.9999999990396</v>
      </c>
      <c r="G31" s="158">
        <f t="shared" si="1"/>
        <v>770.35499999999274</v>
      </c>
      <c r="H31" s="159">
        <f t="shared" si="2"/>
        <v>4226.3549999990319</v>
      </c>
      <c r="I31" s="159">
        <v>15460.294</v>
      </c>
      <c r="J31" s="189">
        <f t="shared" si="3"/>
        <v>5046.7999999999302</v>
      </c>
      <c r="K31" s="516"/>
    </row>
    <row r="32" spans="1:13" x14ac:dyDescent="0.25">
      <c r="A32" s="528"/>
      <c r="B32" s="39">
        <v>3</v>
      </c>
      <c r="C32" s="86">
        <v>44001</v>
      </c>
      <c r="D32" s="363">
        <v>6802.11</v>
      </c>
      <c r="E32" s="363">
        <v>1065.7429999999999</v>
      </c>
      <c r="F32" s="158">
        <f t="shared" si="0"/>
        <v>3456.000000000131</v>
      </c>
      <c r="G32" s="158">
        <f t="shared" si="1"/>
        <v>767.22000000000207</v>
      </c>
      <c r="H32" s="159">
        <f t="shared" si="2"/>
        <v>4223.220000000133</v>
      </c>
      <c r="I32" s="159">
        <v>15494.692999999999</v>
      </c>
      <c r="J32" s="189">
        <f t="shared" si="3"/>
        <v>2751.9199999999546</v>
      </c>
      <c r="K32" s="516"/>
    </row>
    <row r="33" spans="1:11" ht="15.75" thickBot="1" x14ac:dyDescent="0.3">
      <c r="A33" s="528"/>
      <c r="B33" s="198">
        <v>4</v>
      </c>
      <c r="C33" s="422">
        <v>44008</v>
      </c>
      <c r="D33" s="199">
        <v>6804.86</v>
      </c>
      <c r="E33" s="199">
        <v>1068.3209999999999</v>
      </c>
      <c r="F33" s="199">
        <f t="shared" si="0"/>
        <v>3300</v>
      </c>
      <c r="G33" s="199">
        <f t="shared" si="1"/>
        <v>734.72999999999274</v>
      </c>
      <c r="H33" s="200">
        <f t="shared" si="2"/>
        <v>4034.7299999999927</v>
      </c>
      <c r="I33" s="200">
        <v>15534.808000000001</v>
      </c>
      <c r="J33" s="204">
        <f t="shared" si="3"/>
        <v>3209.2000000001281</v>
      </c>
      <c r="K33" s="516"/>
    </row>
    <row r="34" spans="1:11" ht="15.75" thickBot="1" x14ac:dyDescent="0.3">
      <c r="A34" s="529"/>
      <c r="B34" s="170" t="s">
        <v>3</v>
      </c>
      <c r="C34" s="179"/>
      <c r="D34" s="179"/>
      <c r="E34" s="179"/>
      <c r="F34" s="179">
        <f>+SUM(F30:F33)</f>
        <v>13439.999999999782</v>
      </c>
      <c r="G34" s="179">
        <f>+SUM(G30:G33)</f>
        <v>3024.4199999999578</v>
      </c>
      <c r="H34" s="207">
        <f>+SUM(H30:H33)</f>
        <v>16464.41999999974</v>
      </c>
      <c r="I34" s="203"/>
      <c r="J34" s="206">
        <f>+SUM(J30:J33)</f>
        <v>15734.640000000072</v>
      </c>
      <c r="K34" s="517"/>
    </row>
    <row r="35" spans="1:11" x14ac:dyDescent="0.25">
      <c r="A35" s="527" t="s">
        <v>9</v>
      </c>
      <c r="B35" s="201">
        <v>1</v>
      </c>
      <c r="C35" s="202"/>
      <c r="D35" s="202"/>
      <c r="E35" s="202"/>
      <c r="F35" s="202">
        <f>(D35-D33)*$F$2</f>
        <v>-8165832</v>
      </c>
      <c r="G35" s="202">
        <f>+(E35-E33)*$G$2</f>
        <v>-304471.48499999999</v>
      </c>
      <c r="H35" s="162">
        <f t="shared" si="2"/>
        <v>-8470303.4849999994</v>
      </c>
      <c r="I35" s="162"/>
      <c r="J35" s="188">
        <f t="shared" si="3"/>
        <v>0</v>
      </c>
      <c r="K35" s="515">
        <f>+H39+J39</f>
        <v>-8470303.4849999994</v>
      </c>
    </row>
    <row r="36" spans="1:11" x14ac:dyDescent="0.25">
      <c r="A36" s="528"/>
      <c r="B36" s="39">
        <v>2</v>
      </c>
      <c r="C36" s="158"/>
      <c r="D36" s="158"/>
      <c r="E36" s="158"/>
      <c r="F36" s="158">
        <f t="shared" si="0"/>
        <v>0</v>
      </c>
      <c r="G36" s="158">
        <f t="shared" si="1"/>
        <v>0</v>
      </c>
      <c r="H36" s="159">
        <f t="shared" si="2"/>
        <v>0</v>
      </c>
      <c r="I36" s="159"/>
      <c r="J36" s="189">
        <f t="shared" si="3"/>
        <v>0</v>
      </c>
      <c r="K36" s="516"/>
    </row>
    <row r="37" spans="1:11" x14ac:dyDescent="0.25">
      <c r="A37" s="528"/>
      <c r="B37" s="39">
        <v>3</v>
      </c>
      <c r="C37" s="158"/>
      <c r="D37" s="158"/>
      <c r="E37" s="158"/>
      <c r="F37" s="158">
        <f t="shared" si="0"/>
        <v>0</v>
      </c>
      <c r="G37" s="158">
        <f t="shared" si="1"/>
        <v>0</v>
      </c>
      <c r="H37" s="159">
        <f t="shared" si="2"/>
        <v>0</v>
      </c>
      <c r="I37" s="159"/>
      <c r="J37" s="189">
        <f t="shared" si="3"/>
        <v>0</v>
      </c>
      <c r="K37" s="516"/>
    </row>
    <row r="38" spans="1:11" ht="15.75" thickBot="1" x14ac:dyDescent="0.3">
      <c r="A38" s="528"/>
      <c r="B38" s="198">
        <v>4</v>
      </c>
      <c r="C38" s="199"/>
      <c r="D38" s="199"/>
      <c r="E38" s="199"/>
      <c r="F38" s="199">
        <f t="shared" si="0"/>
        <v>0</v>
      </c>
      <c r="G38" s="199">
        <f t="shared" si="1"/>
        <v>0</v>
      </c>
      <c r="H38" s="200">
        <f t="shared" si="2"/>
        <v>0</v>
      </c>
      <c r="I38" s="200"/>
      <c r="J38" s="204">
        <f t="shared" si="3"/>
        <v>0</v>
      </c>
      <c r="K38" s="516"/>
    </row>
    <row r="39" spans="1:11" ht="15.75" thickBot="1" x14ac:dyDescent="0.3">
      <c r="A39" s="529"/>
      <c r="B39" s="170" t="s">
        <v>3</v>
      </c>
      <c r="C39" s="179"/>
      <c r="D39" s="179"/>
      <c r="E39" s="179"/>
      <c r="F39" s="179">
        <f>+SUM(F35:F38)</f>
        <v>-8165832</v>
      </c>
      <c r="G39" s="179">
        <f>+SUM(G35:G38)</f>
        <v>-304471.48499999999</v>
      </c>
      <c r="H39" s="207">
        <f>+SUM(H35:H38)</f>
        <v>-8470303.4849999994</v>
      </c>
      <c r="I39" s="203"/>
      <c r="J39" s="206">
        <f>+SUM(J35:J38)</f>
        <v>0</v>
      </c>
      <c r="K39" s="517"/>
    </row>
    <row r="40" spans="1:11" x14ac:dyDescent="0.25">
      <c r="A40" s="527" t="s">
        <v>10</v>
      </c>
      <c r="B40" s="201">
        <v>1</v>
      </c>
      <c r="C40" s="202"/>
      <c r="D40" s="202"/>
      <c r="E40" s="202"/>
      <c r="F40" s="202">
        <f>(D40-D38)*$F$2</f>
        <v>0</v>
      </c>
      <c r="G40" s="202">
        <f>+(E40-E38)*$G$2</f>
        <v>0</v>
      </c>
      <c r="H40" s="162">
        <f t="shared" si="2"/>
        <v>0</v>
      </c>
      <c r="I40" s="162"/>
      <c r="J40" s="188">
        <f t="shared" si="3"/>
        <v>0</v>
      </c>
      <c r="K40" s="515">
        <f>+H44+J44</f>
        <v>0</v>
      </c>
    </row>
    <row r="41" spans="1:11" x14ac:dyDescent="0.25">
      <c r="A41" s="528"/>
      <c r="B41" s="39">
        <v>2</v>
      </c>
      <c r="C41" s="158"/>
      <c r="D41" s="158"/>
      <c r="E41" s="158"/>
      <c r="F41" s="158">
        <f t="shared" si="0"/>
        <v>0</v>
      </c>
      <c r="G41" s="158">
        <f t="shared" si="1"/>
        <v>0</v>
      </c>
      <c r="H41" s="159">
        <f t="shared" si="2"/>
        <v>0</v>
      </c>
      <c r="I41" s="159"/>
      <c r="J41" s="189">
        <f t="shared" si="3"/>
        <v>0</v>
      </c>
      <c r="K41" s="516"/>
    </row>
    <row r="42" spans="1:11" x14ac:dyDescent="0.25">
      <c r="A42" s="528"/>
      <c r="B42" s="39">
        <v>3</v>
      </c>
      <c r="C42" s="158"/>
      <c r="D42" s="158"/>
      <c r="E42" s="158"/>
      <c r="F42" s="158">
        <f t="shared" si="0"/>
        <v>0</v>
      </c>
      <c r="G42" s="158">
        <f t="shared" si="1"/>
        <v>0</v>
      </c>
      <c r="H42" s="159">
        <f t="shared" si="2"/>
        <v>0</v>
      </c>
      <c r="I42" s="159"/>
      <c r="J42" s="189">
        <f t="shared" si="3"/>
        <v>0</v>
      </c>
      <c r="K42" s="516"/>
    </row>
    <row r="43" spans="1:11" ht="15.75" thickBot="1" x14ac:dyDescent="0.3">
      <c r="A43" s="528"/>
      <c r="B43" s="198">
        <v>4</v>
      </c>
      <c r="C43" s="199"/>
      <c r="D43" s="199"/>
      <c r="E43" s="199"/>
      <c r="F43" s="199">
        <f t="shared" si="0"/>
        <v>0</v>
      </c>
      <c r="G43" s="199">
        <f t="shared" si="1"/>
        <v>0</v>
      </c>
      <c r="H43" s="200">
        <f t="shared" si="2"/>
        <v>0</v>
      </c>
      <c r="I43" s="200"/>
      <c r="J43" s="204">
        <f t="shared" si="3"/>
        <v>0</v>
      </c>
      <c r="K43" s="516"/>
    </row>
    <row r="44" spans="1:11" ht="15.75" thickBot="1" x14ac:dyDescent="0.3">
      <c r="A44" s="529"/>
      <c r="B44" s="170" t="s">
        <v>3</v>
      </c>
      <c r="C44" s="179"/>
      <c r="D44" s="179"/>
      <c r="E44" s="179"/>
      <c r="F44" s="179">
        <f>+SUM(F40:F43)</f>
        <v>0</v>
      </c>
      <c r="G44" s="179">
        <f>+SUM(G40:G43)</f>
        <v>0</v>
      </c>
      <c r="H44" s="207">
        <f>+SUM(H40:H43)</f>
        <v>0</v>
      </c>
      <c r="I44" s="203"/>
      <c r="J44" s="206">
        <f>+SUM(J40:J43)</f>
        <v>0</v>
      </c>
      <c r="K44" s="517"/>
    </row>
    <row r="45" spans="1:11" x14ac:dyDescent="0.25">
      <c r="A45" s="527" t="s">
        <v>11</v>
      </c>
      <c r="B45" s="201">
        <v>1</v>
      </c>
      <c r="C45" s="202"/>
      <c r="D45" s="202"/>
      <c r="E45" s="202"/>
      <c r="F45" s="202">
        <f>(D45-D43)*$F$2</f>
        <v>0</v>
      </c>
      <c r="G45" s="202">
        <f>+(E45-E43)*$G$2</f>
        <v>0</v>
      </c>
      <c r="H45" s="162">
        <f t="shared" si="2"/>
        <v>0</v>
      </c>
      <c r="I45" s="162"/>
      <c r="J45" s="188">
        <f t="shared" si="3"/>
        <v>0</v>
      </c>
      <c r="K45" s="515">
        <f>+H49+J49</f>
        <v>0</v>
      </c>
    </row>
    <row r="46" spans="1:11" x14ac:dyDescent="0.25">
      <c r="A46" s="528"/>
      <c r="B46" s="39">
        <v>2</v>
      </c>
      <c r="C46" s="158"/>
      <c r="D46" s="158"/>
      <c r="E46" s="158"/>
      <c r="F46" s="158">
        <f t="shared" si="0"/>
        <v>0</v>
      </c>
      <c r="G46" s="158">
        <f t="shared" si="1"/>
        <v>0</v>
      </c>
      <c r="H46" s="159">
        <f t="shared" si="2"/>
        <v>0</v>
      </c>
      <c r="I46" s="159"/>
      <c r="J46" s="189">
        <f t="shared" si="3"/>
        <v>0</v>
      </c>
      <c r="K46" s="516"/>
    </row>
    <row r="47" spans="1:11" x14ac:dyDescent="0.25">
      <c r="A47" s="528"/>
      <c r="B47" s="39">
        <v>3</v>
      </c>
      <c r="C47" s="158"/>
      <c r="D47" s="158"/>
      <c r="E47" s="158"/>
      <c r="F47" s="158">
        <f t="shared" si="0"/>
        <v>0</v>
      </c>
      <c r="G47" s="158">
        <f t="shared" si="1"/>
        <v>0</v>
      </c>
      <c r="H47" s="159">
        <f t="shared" si="2"/>
        <v>0</v>
      </c>
      <c r="I47" s="159"/>
      <c r="J47" s="189">
        <f t="shared" si="3"/>
        <v>0</v>
      </c>
      <c r="K47" s="516"/>
    </row>
    <row r="48" spans="1:11" ht="15.75" thickBot="1" x14ac:dyDescent="0.3">
      <c r="A48" s="528"/>
      <c r="B48" s="198">
        <v>4</v>
      </c>
      <c r="C48" s="199"/>
      <c r="D48" s="199"/>
      <c r="E48" s="199"/>
      <c r="F48" s="199">
        <f t="shared" si="0"/>
        <v>0</v>
      </c>
      <c r="G48" s="199">
        <f t="shared" si="1"/>
        <v>0</v>
      </c>
      <c r="H48" s="200">
        <f t="shared" si="2"/>
        <v>0</v>
      </c>
      <c r="I48" s="200"/>
      <c r="J48" s="204">
        <f t="shared" si="3"/>
        <v>0</v>
      </c>
      <c r="K48" s="516"/>
    </row>
    <row r="49" spans="1:11" ht="15.75" thickBot="1" x14ac:dyDescent="0.3">
      <c r="A49" s="529"/>
      <c r="B49" s="170" t="s">
        <v>3</v>
      </c>
      <c r="C49" s="179"/>
      <c r="D49" s="179"/>
      <c r="E49" s="179"/>
      <c r="F49" s="179">
        <f>+SUM(F45:F48)</f>
        <v>0</v>
      </c>
      <c r="G49" s="179">
        <f>+SUM(G45:G48)</f>
        <v>0</v>
      </c>
      <c r="H49" s="207">
        <f>+SUM(H45:H48)</f>
        <v>0</v>
      </c>
      <c r="I49" s="203"/>
      <c r="J49" s="206">
        <f>+SUM(J45:J48)</f>
        <v>0</v>
      </c>
      <c r="K49" s="517"/>
    </row>
    <row r="50" spans="1:11" x14ac:dyDescent="0.25">
      <c r="A50" s="527" t="s">
        <v>12</v>
      </c>
      <c r="B50" s="201">
        <v>1</v>
      </c>
      <c r="C50" s="202"/>
      <c r="D50" s="202"/>
      <c r="E50" s="202"/>
      <c r="F50" s="202">
        <f>(D50-D48)*$F$2</f>
        <v>0</v>
      </c>
      <c r="G50" s="202">
        <f>+(E50-E48)*$G$2</f>
        <v>0</v>
      </c>
      <c r="H50" s="162">
        <f t="shared" si="2"/>
        <v>0</v>
      </c>
      <c r="I50" s="162"/>
      <c r="J50" s="188">
        <f t="shared" si="3"/>
        <v>0</v>
      </c>
      <c r="K50" s="515">
        <f>+H59+J59</f>
        <v>0</v>
      </c>
    </row>
    <row r="51" spans="1:11" x14ac:dyDescent="0.25">
      <c r="A51" s="528"/>
      <c r="B51" s="39">
        <v>2</v>
      </c>
      <c r="C51" s="158"/>
      <c r="D51" s="158"/>
      <c r="E51" s="158"/>
      <c r="F51" s="158">
        <f t="shared" si="0"/>
        <v>0</v>
      </c>
      <c r="G51" s="158">
        <f t="shared" si="1"/>
        <v>0</v>
      </c>
      <c r="H51" s="159">
        <f t="shared" si="2"/>
        <v>0</v>
      </c>
      <c r="I51" s="159"/>
      <c r="J51" s="189">
        <f t="shared" si="3"/>
        <v>0</v>
      </c>
      <c r="K51" s="516"/>
    </row>
    <row r="52" spans="1:11" x14ac:dyDescent="0.25">
      <c r="A52" s="528"/>
      <c r="B52" s="39">
        <v>3</v>
      </c>
      <c r="C52" s="158"/>
      <c r="D52" s="158"/>
      <c r="E52" s="158"/>
      <c r="F52" s="158">
        <f t="shared" si="0"/>
        <v>0</v>
      </c>
      <c r="G52" s="158">
        <f t="shared" si="1"/>
        <v>0</v>
      </c>
      <c r="H52" s="159">
        <f t="shared" si="2"/>
        <v>0</v>
      </c>
      <c r="I52" s="159"/>
      <c r="J52" s="189">
        <f t="shared" si="3"/>
        <v>0</v>
      </c>
      <c r="K52" s="516"/>
    </row>
    <row r="53" spans="1:11" ht="15.75" thickBot="1" x14ac:dyDescent="0.3">
      <c r="A53" s="528"/>
      <c r="B53" s="198">
        <v>4</v>
      </c>
      <c r="C53" s="199"/>
      <c r="D53" s="199"/>
      <c r="E53" s="199"/>
      <c r="F53" s="199">
        <f t="shared" si="0"/>
        <v>0</v>
      </c>
      <c r="G53" s="199">
        <f t="shared" si="1"/>
        <v>0</v>
      </c>
      <c r="H53" s="200">
        <f t="shared" si="2"/>
        <v>0</v>
      </c>
      <c r="I53" s="200"/>
      <c r="J53" s="204">
        <f t="shared" si="3"/>
        <v>0</v>
      </c>
      <c r="K53" s="516"/>
    </row>
    <row r="54" spans="1:11" ht="15.75" thickBot="1" x14ac:dyDescent="0.3">
      <c r="A54" s="529"/>
      <c r="B54" s="170" t="s">
        <v>3</v>
      </c>
      <c r="C54" s="179"/>
      <c r="D54" s="179"/>
      <c r="E54" s="179"/>
      <c r="F54" s="179">
        <f>+SUM(F50:F53)</f>
        <v>0</v>
      </c>
      <c r="G54" s="179">
        <f>+SUM(G50:G53)</f>
        <v>0</v>
      </c>
      <c r="H54" s="207">
        <f>+SUM(H50:H53)</f>
        <v>0</v>
      </c>
      <c r="I54" s="203"/>
      <c r="J54" s="206">
        <f>+SUM(J50:J53)</f>
        <v>0</v>
      </c>
      <c r="K54" s="517"/>
    </row>
    <row r="55" spans="1:11" x14ac:dyDescent="0.25">
      <c r="A55" s="527" t="s">
        <v>13</v>
      </c>
      <c r="B55" s="201">
        <v>1</v>
      </c>
      <c r="C55" s="202"/>
      <c r="D55" s="202"/>
      <c r="E55" s="202"/>
      <c r="F55" s="202">
        <f>(D55-D53)*$F$2</f>
        <v>0</v>
      </c>
      <c r="G55" s="202">
        <f>+(E55-E53)*$G$2</f>
        <v>0</v>
      </c>
      <c r="H55" s="162">
        <f t="shared" si="2"/>
        <v>0</v>
      </c>
      <c r="I55" s="162"/>
      <c r="J55" s="188">
        <f t="shared" si="3"/>
        <v>0</v>
      </c>
      <c r="K55" s="515">
        <f>+H59+J59</f>
        <v>0</v>
      </c>
    </row>
    <row r="56" spans="1:11" x14ac:dyDescent="0.25">
      <c r="A56" s="528"/>
      <c r="B56" s="39">
        <v>2</v>
      </c>
      <c r="C56" s="158"/>
      <c r="D56" s="158"/>
      <c r="E56" s="158"/>
      <c r="F56" s="158">
        <f t="shared" si="0"/>
        <v>0</v>
      </c>
      <c r="G56" s="158">
        <f t="shared" si="1"/>
        <v>0</v>
      </c>
      <c r="H56" s="159">
        <f t="shared" si="2"/>
        <v>0</v>
      </c>
      <c r="I56" s="159"/>
      <c r="J56" s="189">
        <f t="shared" si="3"/>
        <v>0</v>
      </c>
      <c r="K56" s="516"/>
    </row>
    <row r="57" spans="1:11" x14ac:dyDescent="0.25">
      <c r="A57" s="528"/>
      <c r="B57" s="39">
        <v>3</v>
      </c>
      <c r="C57" s="158"/>
      <c r="D57" s="158"/>
      <c r="E57" s="158"/>
      <c r="F57" s="158">
        <f t="shared" si="0"/>
        <v>0</v>
      </c>
      <c r="G57" s="158">
        <f t="shared" si="1"/>
        <v>0</v>
      </c>
      <c r="H57" s="159">
        <f t="shared" si="2"/>
        <v>0</v>
      </c>
      <c r="I57" s="159"/>
      <c r="J57" s="189">
        <f t="shared" si="3"/>
        <v>0</v>
      </c>
      <c r="K57" s="516"/>
    </row>
    <row r="58" spans="1:11" ht="15.75" thickBot="1" x14ac:dyDescent="0.3">
      <c r="A58" s="528"/>
      <c r="B58" s="198">
        <v>4</v>
      </c>
      <c r="C58" s="199"/>
      <c r="D58" s="199"/>
      <c r="E58" s="199"/>
      <c r="F58" s="199">
        <f t="shared" si="0"/>
        <v>0</v>
      </c>
      <c r="G58" s="199">
        <f t="shared" si="1"/>
        <v>0</v>
      </c>
      <c r="H58" s="200">
        <f t="shared" si="2"/>
        <v>0</v>
      </c>
      <c r="I58" s="200"/>
      <c r="J58" s="204">
        <f t="shared" si="3"/>
        <v>0</v>
      </c>
      <c r="K58" s="516"/>
    </row>
    <row r="59" spans="1:11" ht="15.75" thickBot="1" x14ac:dyDescent="0.3">
      <c r="A59" s="529"/>
      <c r="B59" s="170" t="s">
        <v>3</v>
      </c>
      <c r="C59" s="179"/>
      <c r="D59" s="179"/>
      <c r="E59" s="179"/>
      <c r="F59" s="179">
        <f>+SUM(F55:F58)</f>
        <v>0</v>
      </c>
      <c r="G59" s="179">
        <f>+SUM(G55:G58)</f>
        <v>0</v>
      </c>
      <c r="H59" s="207">
        <f>+SUM(H55:H58)</f>
        <v>0</v>
      </c>
      <c r="I59" s="203"/>
      <c r="J59" s="206">
        <f>+SUM(J55:J58)</f>
        <v>0</v>
      </c>
      <c r="K59" s="517"/>
    </row>
    <row r="60" spans="1:11" x14ac:dyDescent="0.25">
      <c r="A60" s="524" t="s">
        <v>14</v>
      </c>
      <c r="B60" s="201">
        <v>1</v>
      </c>
      <c r="C60" s="202"/>
      <c r="D60" s="202"/>
      <c r="E60" s="202"/>
      <c r="F60" s="202">
        <f>(D60-D58)*$F$2</f>
        <v>0</v>
      </c>
      <c r="G60" s="202">
        <f>+(E60-E58)*$G$2</f>
        <v>0</v>
      </c>
      <c r="H60" s="162">
        <f t="shared" si="2"/>
        <v>0</v>
      </c>
      <c r="I60" s="162"/>
      <c r="J60" s="188">
        <f t="shared" si="3"/>
        <v>0</v>
      </c>
      <c r="K60" s="515">
        <f>+H64+J64</f>
        <v>0</v>
      </c>
    </row>
    <row r="61" spans="1:11" x14ac:dyDescent="0.25">
      <c r="A61" s="525"/>
      <c r="B61" s="39">
        <v>2</v>
      </c>
      <c r="C61" s="158"/>
      <c r="D61" s="158"/>
      <c r="E61" s="158"/>
      <c r="F61" s="158">
        <f t="shared" si="0"/>
        <v>0</v>
      </c>
      <c r="G61" s="158">
        <f t="shared" si="1"/>
        <v>0</v>
      </c>
      <c r="H61" s="159">
        <f t="shared" si="2"/>
        <v>0</v>
      </c>
      <c r="I61" s="159"/>
      <c r="J61" s="189">
        <f t="shared" si="3"/>
        <v>0</v>
      </c>
      <c r="K61" s="516"/>
    </row>
    <row r="62" spans="1:11" x14ac:dyDescent="0.25">
      <c r="A62" s="525"/>
      <c r="B62" s="39">
        <v>3</v>
      </c>
      <c r="C62" s="158"/>
      <c r="D62" s="158"/>
      <c r="E62" s="158"/>
      <c r="F62" s="158">
        <f t="shared" si="0"/>
        <v>0</v>
      </c>
      <c r="G62" s="158">
        <f t="shared" si="1"/>
        <v>0</v>
      </c>
      <c r="H62" s="159">
        <f t="shared" si="2"/>
        <v>0</v>
      </c>
      <c r="I62" s="159"/>
      <c r="J62" s="189">
        <f t="shared" si="3"/>
        <v>0</v>
      </c>
      <c r="K62" s="516"/>
    </row>
    <row r="63" spans="1:11" ht="15.75" thickBot="1" x14ac:dyDescent="0.3">
      <c r="A63" s="525"/>
      <c r="B63" s="198">
        <v>4</v>
      </c>
      <c r="C63" s="199"/>
      <c r="D63" s="199"/>
      <c r="E63" s="199"/>
      <c r="F63" s="199">
        <f t="shared" si="0"/>
        <v>0</v>
      </c>
      <c r="G63" s="199">
        <f t="shared" si="1"/>
        <v>0</v>
      </c>
      <c r="H63" s="200">
        <f t="shared" si="2"/>
        <v>0</v>
      </c>
      <c r="I63" s="200"/>
      <c r="J63" s="204">
        <f t="shared" si="3"/>
        <v>0</v>
      </c>
      <c r="K63" s="516"/>
    </row>
    <row r="64" spans="1:11" ht="15.75" thickBot="1" x14ac:dyDescent="0.3">
      <c r="A64" s="526"/>
      <c r="B64" s="170" t="s">
        <v>3</v>
      </c>
      <c r="C64" s="179"/>
      <c r="D64" s="179"/>
      <c r="E64" s="179"/>
      <c r="F64" s="179">
        <f>+SUM(F60:F63)</f>
        <v>0</v>
      </c>
      <c r="G64" s="179">
        <f>+SUM(G60:G63)</f>
        <v>0</v>
      </c>
      <c r="H64" s="207">
        <f>+SUM(H60:H63)</f>
        <v>0</v>
      </c>
      <c r="I64" s="203"/>
      <c r="J64" s="206">
        <f>+SUM(J60:J63)</f>
        <v>0</v>
      </c>
      <c r="K64" s="517"/>
    </row>
  </sheetData>
  <mergeCells count="25">
    <mergeCell ref="A40:A44"/>
    <mergeCell ref="A45:A49"/>
    <mergeCell ref="A50:A54"/>
    <mergeCell ref="A55:A59"/>
    <mergeCell ref="A15:A19"/>
    <mergeCell ref="A20:A24"/>
    <mergeCell ref="A25:A29"/>
    <mergeCell ref="A30:A34"/>
    <mergeCell ref="A35:A39"/>
    <mergeCell ref="K55:K59"/>
    <mergeCell ref="K60:K64"/>
    <mergeCell ref="A1:K1"/>
    <mergeCell ref="K30:K34"/>
    <mergeCell ref="K35:K39"/>
    <mergeCell ref="K40:K44"/>
    <mergeCell ref="K45:K49"/>
    <mergeCell ref="K50:K54"/>
    <mergeCell ref="K5:K9"/>
    <mergeCell ref="K10:K14"/>
    <mergeCell ref="K15:K19"/>
    <mergeCell ref="K20:K24"/>
    <mergeCell ref="K25:K29"/>
    <mergeCell ref="A60:A64"/>
    <mergeCell ref="A5:A9"/>
    <mergeCell ref="A10:A14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1"/>
  <sheetViews>
    <sheetView view="pageBreakPreview" zoomScale="60" zoomScaleNormal="70" workbookViewId="0">
      <selection sqref="A1:C4"/>
    </sheetView>
  </sheetViews>
  <sheetFormatPr baseColWidth="10" defaultRowHeight="15" x14ac:dyDescent="0.25"/>
  <cols>
    <col min="1" max="1" width="18.7109375" customWidth="1"/>
    <col min="2" max="2" width="22.85546875" customWidth="1"/>
    <col min="3" max="3" width="24.140625" bestFit="1" customWidth="1"/>
  </cols>
  <sheetData>
    <row r="1" spans="1:14" ht="15.75" thickBot="1" x14ac:dyDescent="0.3">
      <c r="A1" s="437"/>
      <c r="B1" s="438"/>
      <c r="C1" s="438"/>
      <c r="D1" s="437" t="s">
        <v>140</v>
      </c>
      <c r="E1" s="438"/>
      <c r="F1" s="438"/>
      <c r="G1" s="438"/>
      <c r="H1" s="438"/>
      <c r="I1" s="439"/>
      <c r="J1" s="446" t="s">
        <v>143</v>
      </c>
      <c r="K1" s="447"/>
      <c r="L1" s="447"/>
      <c r="M1" s="447"/>
      <c r="N1" s="448"/>
    </row>
    <row r="2" spans="1:14" ht="33.75" customHeight="1" thickBot="1" x14ac:dyDescent="0.3">
      <c r="A2" s="440"/>
      <c r="B2" s="441"/>
      <c r="C2" s="441"/>
      <c r="D2" s="443" t="s">
        <v>141</v>
      </c>
      <c r="E2" s="444"/>
      <c r="F2" s="444"/>
      <c r="G2" s="444"/>
      <c r="H2" s="444"/>
      <c r="I2" s="445"/>
      <c r="J2" s="449" t="s">
        <v>146</v>
      </c>
      <c r="K2" s="466"/>
      <c r="L2" s="466"/>
      <c r="M2" s="466"/>
      <c r="N2" s="467"/>
    </row>
    <row r="3" spans="1:14" ht="15.75" customHeight="1" x14ac:dyDescent="0.25">
      <c r="A3" s="440"/>
      <c r="B3" s="441"/>
      <c r="C3" s="441"/>
      <c r="D3" s="437" t="s">
        <v>142</v>
      </c>
      <c r="E3" s="438"/>
      <c r="F3" s="438"/>
      <c r="G3" s="438"/>
      <c r="H3" s="438"/>
      <c r="I3" s="439"/>
      <c r="J3" s="437" t="s">
        <v>151</v>
      </c>
      <c r="K3" s="438"/>
      <c r="L3" s="438"/>
      <c r="M3" s="438"/>
      <c r="N3" s="439"/>
    </row>
    <row r="4" spans="1:14" ht="15.75" thickBot="1" x14ac:dyDescent="0.3">
      <c r="A4" s="443"/>
      <c r="B4" s="444"/>
      <c r="C4" s="444"/>
      <c r="D4" s="463" t="s">
        <v>144</v>
      </c>
      <c r="E4" s="464"/>
      <c r="F4" s="464"/>
      <c r="G4" s="464"/>
      <c r="H4" s="464"/>
      <c r="I4" s="465"/>
      <c r="J4" s="443"/>
      <c r="K4" s="444"/>
      <c r="L4" s="444"/>
      <c r="M4" s="444"/>
      <c r="N4" s="445"/>
    </row>
    <row r="5" spans="1:14" x14ac:dyDescent="0.25">
      <c r="A5" s="20"/>
      <c r="B5" s="21"/>
      <c r="C5" s="21"/>
      <c r="D5" s="21"/>
      <c r="E5" s="21"/>
      <c r="F5" s="21"/>
      <c r="G5" s="21"/>
      <c r="H5" s="21"/>
      <c r="I5" s="21"/>
      <c r="J5" s="21"/>
      <c r="K5" s="21"/>
      <c r="L5" s="21"/>
      <c r="M5" s="21"/>
      <c r="N5" s="22"/>
    </row>
    <row r="6" spans="1:14" ht="15.75" thickBot="1" x14ac:dyDescent="0.3">
      <c r="A6" s="20"/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2"/>
    </row>
    <row r="7" spans="1:14" s="1" customFormat="1" ht="31.5" customHeight="1" thickBot="1" x14ac:dyDescent="0.3">
      <c r="A7" s="2"/>
      <c r="B7" s="3"/>
      <c r="C7" s="3"/>
      <c r="D7" s="3"/>
      <c r="E7" s="3"/>
      <c r="F7" s="3"/>
      <c r="G7" s="271"/>
      <c r="H7" s="3"/>
      <c r="I7" s="272"/>
      <c r="J7" s="272"/>
      <c r="K7" s="272"/>
      <c r="L7" s="272"/>
      <c r="M7" s="272"/>
      <c r="N7" s="298"/>
    </row>
    <row r="8" spans="1:14" ht="15.75" thickBot="1" x14ac:dyDescent="0.3">
      <c r="A8" s="50" t="s">
        <v>15</v>
      </c>
      <c r="B8" s="17" t="s">
        <v>25</v>
      </c>
      <c r="C8" s="17" t="s">
        <v>26</v>
      </c>
      <c r="D8" s="6"/>
      <c r="E8" s="6"/>
      <c r="F8" s="6"/>
      <c r="G8" s="6"/>
      <c r="H8" s="6"/>
      <c r="I8" s="6"/>
      <c r="J8" s="6"/>
      <c r="K8" s="6"/>
      <c r="L8" s="6"/>
      <c r="M8" s="6"/>
      <c r="N8" s="7"/>
    </row>
    <row r="9" spans="1:14" x14ac:dyDescent="0.25">
      <c r="A9" s="76" t="s">
        <v>1</v>
      </c>
      <c r="B9" s="429">
        <f>+ENERGIA!H9</f>
        <v>28511.999999999731</v>
      </c>
      <c r="C9" s="427">
        <f>+ENERGIA!J9</f>
        <v>24262.079999999987</v>
      </c>
      <c r="D9" s="6"/>
      <c r="E9" s="6"/>
      <c r="F9" s="6"/>
      <c r="G9" s="6"/>
      <c r="H9" s="6"/>
      <c r="I9" s="6"/>
      <c r="J9" s="6"/>
      <c r="K9" s="6"/>
      <c r="L9" s="6"/>
      <c r="M9" s="6"/>
      <c r="N9" s="7"/>
    </row>
    <row r="10" spans="1:14" x14ac:dyDescent="0.25">
      <c r="A10" s="76" t="s">
        <v>4</v>
      </c>
      <c r="B10" s="429">
        <f>+ENERGIA!H14</f>
        <v>32820.000000000997</v>
      </c>
      <c r="C10" s="427">
        <f>+ENERGIA!J14</f>
        <v>22754.959999999992</v>
      </c>
      <c r="D10" s="6"/>
      <c r="E10" s="6"/>
      <c r="F10" s="6"/>
      <c r="G10" s="6"/>
      <c r="H10" s="6"/>
      <c r="I10" s="6"/>
      <c r="J10" s="6"/>
      <c r="K10" s="6"/>
      <c r="L10" s="6"/>
      <c r="M10" s="6"/>
      <c r="N10" s="7"/>
    </row>
    <row r="11" spans="1:14" x14ac:dyDescent="0.25">
      <c r="A11" s="76" t="s">
        <v>5</v>
      </c>
      <c r="B11" s="430">
        <f>+ENERGIA!H19</f>
        <v>28111.19999999884</v>
      </c>
      <c r="C11" s="427">
        <f>+ENERGIA!J19</f>
        <v>19900.120000000024</v>
      </c>
      <c r="D11" s="6"/>
      <c r="E11" s="6"/>
      <c r="F11" s="6"/>
      <c r="G11" s="6"/>
      <c r="H11" s="6"/>
      <c r="I11" s="6"/>
      <c r="J11" s="6"/>
      <c r="K11" s="6"/>
      <c r="L11" s="6"/>
      <c r="M11" s="6"/>
      <c r="N11" s="7"/>
    </row>
    <row r="12" spans="1:14" x14ac:dyDescent="0.25">
      <c r="A12" s="76" t="s">
        <v>6</v>
      </c>
      <c r="B12" s="430">
        <f>+ENERGIA!H24</f>
        <v>20764.800000000665</v>
      </c>
      <c r="C12" s="427">
        <f>+ENERGIA!J24</f>
        <v>18395.360000000219</v>
      </c>
      <c r="D12" s="6"/>
      <c r="E12" s="6"/>
      <c r="F12" s="6"/>
      <c r="G12" s="6"/>
      <c r="H12" s="6"/>
      <c r="I12" s="6"/>
      <c r="J12" s="6"/>
      <c r="K12" s="6"/>
      <c r="L12" s="6"/>
      <c r="M12" s="6"/>
      <c r="N12" s="7"/>
    </row>
    <row r="13" spans="1:14" x14ac:dyDescent="0.25">
      <c r="A13" s="76" t="s">
        <v>7</v>
      </c>
      <c r="B13" s="430">
        <f>+ENERGIA!H29</f>
        <v>17326.574999999742</v>
      </c>
      <c r="C13" s="427">
        <f>+ENERGIA!J29</f>
        <v>16201.479999999719</v>
      </c>
      <c r="D13" s="6"/>
      <c r="E13" s="6"/>
      <c r="F13" s="6"/>
      <c r="G13" s="6"/>
      <c r="H13" s="6"/>
      <c r="I13" s="6"/>
      <c r="J13" s="6"/>
      <c r="K13" s="6"/>
      <c r="L13" s="6"/>
      <c r="M13" s="6"/>
      <c r="N13" s="7"/>
    </row>
    <row r="14" spans="1:14" x14ac:dyDescent="0.25">
      <c r="A14" s="76" t="s">
        <v>8</v>
      </c>
      <c r="B14" s="430">
        <f>+ENERGIA!H34</f>
        <v>16464.41999999974</v>
      </c>
      <c r="C14" s="427">
        <f>+ENERGIA!J34</f>
        <v>15734.640000000072</v>
      </c>
      <c r="D14" s="6"/>
      <c r="E14" s="6"/>
      <c r="F14" s="6"/>
      <c r="G14" s="6"/>
      <c r="H14" s="6"/>
      <c r="I14" s="6"/>
      <c r="J14" s="6"/>
      <c r="K14" s="6"/>
      <c r="L14" s="6"/>
      <c r="M14" s="6"/>
      <c r="N14" s="7"/>
    </row>
    <row r="15" spans="1:14" x14ac:dyDescent="0.25">
      <c r="A15" s="76" t="s">
        <v>9</v>
      </c>
      <c r="B15" s="429">
        <f>+ENERGIA!H39</f>
        <v>-8470303.4849999994</v>
      </c>
      <c r="C15" s="214">
        <f>+ENERGIA!J39</f>
        <v>0</v>
      </c>
      <c r="D15" s="6"/>
      <c r="E15" s="6"/>
      <c r="F15" s="6"/>
      <c r="G15" s="6"/>
      <c r="H15" s="6"/>
      <c r="I15" s="6"/>
      <c r="J15" s="6"/>
      <c r="K15" s="6"/>
      <c r="L15" s="6"/>
      <c r="M15" s="6"/>
      <c r="N15" s="7"/>
    </row>
    <row r="16" spans="1:14" x14ac:dyDescent="0.25">
      <c r="A16" s="76" t="s">
        <v>10</v>
      </c>
      <c r="B16" s="429">
        <f>+ENERGIA!H44</f>
        <v>0</v>
      </c>
      <c r="C16" s="214">
        <f>+ENERGIA!J44</f>
        <v>0</v>
      </c>
      <c r="D16" s="6"/>
      <c r="E16" s="6"/>
      <c r="F16" s="6"/>
      <c r="G16" s="6"/>
      <c r="H16" s="6"/>
      <c r="I16" s="6"/>
      <c r="J16" s="6"/>
      <c r="K16" s="6"/>
      <c r="L16" s="6"/>
      <c r="M16" s="6"/>
      <c r="N16" s="7"/>
    </row>
    <row r="17" spans="1:14" x14ac:dyDescent="0.25">
      <c r="A17" s="76" t="s">
        <v>11</v>
      </c>
      <c r="B17" s="429">
        <f>+ENERGIA!H49</f>
        <v>0</v>
      </c>
      <c r="C17" s="214">
        <f>+ENERGIA!J49</f>
        <v>0</v>
      </c>
      <c r="D17" s="6"/>
      <c r="E17" s="6"/>
      <c r="F17" s="6"/>
      <c r="G17" s="6"/>
      <c r="H17" s="6"/>
      <c r="I17" s="6"/>
      <c r="J17" s="6"/>
      <c r="K17" s="6"/>
      <c r="L17" s="6"/>
      <c r="M17" s="6"/>
      <c r="N17" s="7"/>
    </row>
    <row r="18" spans="1:14" x14ac:dyDescent="0.25">
      <c r="A18" s="76" t="s">
        <v>12</v>
      </c>
      <c r="B18" s="429">
        <f>+ENERGIA!H54</f>
        <v>0</v>
      </c>
      <c r="C18" s="214">
        <f>+ENERGIA!J54</f>
        <v>0</v>
      </c>
      <c r="D18" s="6"/>
      <c r="E18" s="6"/>
      <c r="F18" s="6"/>
      <c r="G18" s="6"/>
      <c r="H18" s="6"/>
      <c r="I18" s="6"/>
      <c r="J18" s="6"/>
      <c r="K18" s="6"/>
      <c r="L18" s="6"/>
      <c r="M18" s="6"/>
      <c r="N18" s="7"/>
    </row>
    <row r="19" spans="1:14" x14ac:dyDescent="0.25">
      <c r="A19" s="76" t="s">
        <v>13</v>
      </c>
      <c r="B19" s="429">
        <f>+ENERGIA!H59</f>
        <v>0</v>
      </c>
      <c r="C19" s="214">
        <f>+ENERGIA!J59</f>
        <v>0</v>
      </c>
      <c r="D19" s="6"/>
      <c r="E19" s="6"/>
      <c r="F19" s="6"/>
      <c r="G19" s="6"/>
      <c r="H19" s="6"/>
      <c r="I19" s="6"/>
      <c r="J19" s="6"/>
      <c r="K19" s="6"/>
      <c r="L19" s="6"/>
      <c r="M19" s="6"/>
      <c r="N19" s="7"/>
    </row>
    <row r="20" spans="1:14" ht="15.75" thickBot="1" x14ac:dyDescent="0.3">
      <c r="A20" s="432" t="s">
        <v>14</v>
      </c>
      <c r="B20" s="431">
        <f>+ENERGIA!H64</f>
        <v>0</v>
      </c>
      <c r="C20" s="215">
        <f>+ENERGIA!J64</f>
        <v>0</v>
      </c>
      <c r="D20" s="6"/>
      <c r="E20" s="6"/>
      <c r="F20" s="6"/>
      <c r="G20" s="6"/>
      <c r="H20" s="6"/>
      <c r="I20" s="6"/>
      <c r="J20" s="6"/>
      <c r="K20" s="6"/>
      <c r="L20" s="6"/>
      <c r="M20" s="6"/>
      <c r="N20" s="7"/>
    </row>
    <row r="21" spans="1:14" ht="15.75" thickBot="1" x14ac:dyDescent="0.3">
      <c r="A21" s="5"/>
      <c r="B21" s="21"/>
      <c r="C21" s="21"/>
      <c r="D21" s="6"/>
      <c r="E21" s="6"/>
      <c r="F21" s="6"/>
      <c r="G21" s="6"/>
      <c r="H21" s="6"/>
      <c r="I21" s="6"/>
      <c r="J21" s="6"/>
      <c r="K21" s="6"/>
      <c r="L21" s="6"/>
      <c r="M21" s="6"/>
      <c r="N21" s="7"/>
    </row>
    <row r="22" spans="1:14" ht="21.75" customHeight="1" thickBot="1" x14ac:dyDescent="0.3">
      <c r="A22" s="20" t="s">
        <v>22</v>
      </c>
      <c r="B22" s="11">
        <f>AVERAGE(B9:B20)</f>
        <v>-693858.7074999999</v>
      </c>
      <c r="C22" s="11">
        <f>AVERAGE(C9:C20)</f>
        <v>9770.7200000000012</v>
      </c>
      <c r="D22" s="6"/>
      <c r="E22" s="6"/>
      <c r="F22" s="6"/>
      <c r="G22" s="6"/>
      <c r="H22" s="6"/>
      <c r="I22" s="6"/>
      <c r="J22" s="6"/>
      <c r="K22" s="6"/>
      <c r="L22" s="6"/>
      <c r="M22" s="6"/>
      <c r="N22" s="7"/>
    </row>
    <row r="23" spans="1:14" ht="15.75" thickBot="1" x14ac:dyDescent="0.3">
      <c r="A23" s="5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7"/>
    </row>
    <row r="24" spans="1:14" ht="15.75" thickBot="1" x14ac:dyDescent="0.3">
      <c r="A24" s="5" t="s">
        <v>23</v>
      </c>
      <c r="B24" s="35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7"/>
    </row>
    <row r="25" spans="1:14" x14ac:dyDescent="0.25">
      <c r="A25" s="5"/>
      <c r="B25" s="21"/>
      <c r="C25" s="21"/>
      <c r="D25" s="6"/>
      <c r="E25" s="6"/>
      <c r="F25" s="6"/>
      <c r="G25" s="6"/>
      <c r="H25" s="6"/>
      <c r="I25" s="6"/>
      <c r="J25" s="6"/>
      <c r="K25" s="6"/>
      <c r="L25" s="6"/>
      <c r="M25" s="6"/>
      <c r="N25" s="7"/>
    </row>
    <row r="26" spans="1:14" x14ac:dyDescent="0.25">
      <c r="A26" s="5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7"/>
    </row>
    <row r="27" spans="1:14" x14ac:dyDescent="0.25">
      <c r="A27" s="5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7"/>
    </row>
    <row r="28" spans="1:14" x14ac:dyDescent="0.25">
      <c r="A28" s="5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7"/>
    </row>
    <row r="29" spans="1:14" x14ac:dyDescent="0.25">
      <c r="A29" s="5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7"/>
    </row>
    <row r="30" spans="1:14" ht="15.75" thickBot="1" x14ac:dyDescent="0.3">
      <c r="A30" s="8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10"/>
    </row>
    <row r="31" spans="1:14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</row>
    <row r="32" spans="1:14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</row>
    <row r="33" spans="1:14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</row>
    <row r="34" spans="1:14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</row>
    <row r="35" spans="1:14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</row>
    <row r="36" spans="1:14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</row>
    <row r="37" spans="1:14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</row>
    <row r="38" spans="1:14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</row>
    <row r="39" spans="1:14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</row>
    <row r="40" spans="1:14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</row>
    <row r="41" spans="1:14" x14ac:dyDescent="0.25">
      <c r="A41" s="1"/>
      <c r="B41" s="1"/>
      <c r="C41" s="1"/>
    </row>
  </sheetData>
  <sheetProtection sheet="1" objects="1" scenarios="1" selectLockedCells="1" selectUnlockedCells="1"/>
  <mergeCells count="8">
    <mergeCell ref="A1:C4"/>
    <mergeCell ref="D1:I1"/>
    <mergeCell ref="J1:N1"/>
    <mergeCell ref="D2:I2"/>
    <mergeCell ref="J2:N2"/>
    <mergeCell ref="D3:I3"/>
    <mergeCell ref="J3:N4"/>
    <mergeCell ref="D4:I4"/>
  </mergeCells>
  <pageMargins left="0.7" right="0.7" top="0.75" bottom="0.75" header="0.3" footer="0.3"/>
  <pageSetup scale="48" orientation="landscape" horizontalDpi="300" verticalDpi="30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63"/>
  <sheetViews>
    <sheetView topLeftCell="A13" zoomScale="85" zoomScaleNormal="85" workbookViewId="0">
      <selection activeCell="H35" sqref="H35"/>
    </sheetView>
  </sheetViews>
  <sheetFormatPr baseColWidth="10" defaultRowHeight="15" x14ac:dyDescent="0.25"/>
  <cols>
    <col min="1" max="1" width="12.140625" customWidth="1"/>
    <col min="2" max="2" width="8.85546875" customWidth="1"/>
    <col min="3" max="3" width="13" customWidth="1"/>
    <col min="4" max="4" width="14.42578125" customWidth="1"/>
    <col min="6" max="6" width="11.7109375" customWidth="1"/>
    <col min="14" max="14" width="18.28515625" bestFit="1" customWidth="1"/>
  </cols>
  <sheetData>
    <row r="1" spans="1:16" ht="30" customHeight="1" thickBot="1" x14ac:dyDescent="0.3">
      <c r="A1" s="27"/>
      <c r="B1" s="27"/>
      <c r="C1" s="27"/>
      <c r="D1" s="27"/>
      <c r="E1" s="27"/>
      <c r="F1" s="27"/>
      <c r="G1" s="28" t="s">
        <v>19</v>
      </c>
      <c r="H1" s="28"/>
      <c r="I1" s="28">
        <v>2020</v>
      </c>
      <c r="J1" s="27"/>
      <c r="K1" s="27"/>
      <c r="L1" s="27"/>
      <c r="M1" s="27"/>
      <c r="N1" s="27"/>
    </row>
    <row r="2" spans="1:16" ht="28.5" customHeight="1" thickBot="1" x14ac:dyDescent="0.3">
      <c r="A2" s="216" t="s">
        <v>15</v>
      </c>
      <c r="B2" s="24" t="s">
        <v>2</v>
      </c>
      <c r="C2" s="24" t="s">
        <v>96</v>
      </c>
      <c r="D2" s="25" t="s">
        <v>29</v>
      </c>
      <c r="E2" s="25" t="s">
        <v>30</v>
      </c>
      <c r="F2" s="25" t="s">
        <v>31</v>
      </c>
      <c r="G2" s="25" t="s">
        <v>32</v>
      </c>
      <c r="H2" s="25" t="s">
        <v>33</v>
      </c>
      <c r="I2" s="25" t="s">
        <v>35</v>
      </c>
      <c r="J2" s="25" t="s">
        <v>36</v>
      </c>
      <c r="K2" s="25" t="s">
        <v>37</v>
      </c>
      <c r="L2" s="25" t="s">
        <v>38</v>
      </c>
      <c r="M2" s="25" t="s">
        <v>39</v>
      </c>
      <c r="N2" s="217" t="s">
        <v>18</v>
      </c>
    </row>
    <row r="3" spans="1:16" ht="28.5" customHeight="1" thickBot="1" x14ac:dyDescent="0.3">
      <c r="A3" s="353">
        <v>43800</v>
      </c>
      <c r="B3" s="354"/>
      <c r="C3" s="355">
        <v>43826</v>
      </c>
      <c r="D3" s="395">
        <v>519529.4</v>
      </c>
      <c r="E3" s="395">
        <v>50507.71</v>
      </c>
      <c r="F3" s="351">
        <v>4457.59</v>
      </c>
      <c r="G3" s="351">
        <v>32155.9</v>
      </c>
      <c r="H3" s="351">
        <v>3890.94</v>
      </c>
      <c r="I3" s="351">
        <v>0</v>
      </c>
      <c r="J3" s="351">
        <v>72.650000000000006</v>
      </c>
      <c r="K3" s="351">
        <v>0.03</v>
      </c>
      <c r="L3" s="351">
        <v>13</v>
      </c>
      <c r="M3" s="352">
        <v>0.3</v>
      </c>
      <c r="N3" s="324"/>
    </row>
    <row r="4" spans="1:16" ht="15.75" thickBot="1" x14ac:dyDescent="0.3">
      <c r="A4" s="23" t="s">
        <v>1</v>
      </c>
      <c r="B4" s="220">
        <v>1</v>
      </c>
      <c r="C4" s="202"/>
      <c r="D4" s="363">
        <f>+D3+D8</f>
        <v>519529.5025</v>
      </c>
      <c r="E4" s="363">
        <f>+E3+E8</f>
        <v>50525.59</v>
      </c>
      <c r="F4" s="394">
        <v>4457.6099999999997</v>
      </c>
      <c r="G4" s="202">
        <f>+G3+G8</f>
        <v>32159.7</v>
      </c>
      <c r="H4" s="399">
        <f>+H3+H8</f>
        <v>3891.7024999999999</v>
      </c>
      <c r="I4" s="162">
        <f>+D4-D3</f>
        <v>0.10249999997904524</v>
      </c>
      <c r="J4" s="162">
        <f>+E4-E3</f>
        <v>17.879999999997381</v>
      </c>
      <c r="K4" s="162">
        <f>+F4-F3</f>
        <v>1.9999999999527063E-2</v>
      </c>
      <c r="L4" s="162">
        <f>+G4-G3</f>
        <v>3.7999999999992724</v>
      </c>
      <c r="M4" s="400">
        <f>+H4-H3</f>
        <v>0.7624999999998181</v>
      </c>
      <c r="N4" s="515">
        <f>+SUM(I8:M8)</f>
        <v>90.289999999974953</v>
      </c>
      <c r="O4" s="346"/>
    </row>
    <row r="5" spans="1:16" x14ac:dyDescent="0.25">
      <c r="A5" s="1"/>
      <c r="B5" s="218">
        <v>2</v>
      </c>
      <c r="C5" s="158"/>
      <c r="D5" s="363">
        <f>+D4+D8</f>
        <v>519529.60499999998</v>
      </c>
      <c r="E5" s="363">
        <f>+E4+E8</f>
        <v>50543.469999999994</v>
      </c>
      <c r="F5" s="363">
        <v>4457.6400000000003</v>
      </c>
      <c r="G5" s="363">
        <f>+G4+G8</f>
        <v>32163.5</v>
      </c>
      <c r="H5" s="343">
        <f>+H4+H8</f>
        <v>3892.4649999999997</v>
      </c>
      <c r="I5" s="159">
        <f t="shared" ref="I5:K7" si="0">+D5-D4</f>
        <v>0.10249999997904524</v>
      </c>
      <c r="J5" s="159">
        <f t="shared" si="0"/>
        <v>17.879999999997381</v>
      </c>
      <c r="K5" s="159">
        <f t="shared" si="0"/>
        <v>3.0000000000654836E-2</v>
      </c>
      <c r="L5" s="159">
        <f t="shared" ref="L5:M5" si="1">+G5-G4</f>
        <v>3.7999999999992724</v>
      </c>
      <c r="M5" s="159">
        <f t="shared" si="1"/>
        <v>0.7624999999998181</v>
      </c>
      <c r="N5" s="516"/>
      <c r="O5" s="6"/>
    </row>
    <row r="6" spans="1:16" x14ac:dyDescent="0.25">
      <c r="A6" s="1"/>
      <c r="B6" s="218">
        <v>3</v>
      </c>
      <c r="C6" s="158"/>
      <c r="D6" s="363">
        <f>+D5+D8</f>
        <v>519529.70749999996</v>
      </c>
      <c r="E6" s="363">
        <f>+E5+E8</f>
        <v>50561.349999999991</v>
      </c>
      <c r="F6" s="363">
        <v>4457.67</v>
      </c>
      <c r="G6" s="363">
        <f>+G5+G8</f>
        <v>32167.3</v>
      </c>
      <c r="H6" s="343">
        <f>+H5+H8</f>
        <v>3893.2274999999995</v>
      </c>
      <c r="I6" s="159">
        <f t="shared" si="0"/>
        <v>0.10249999997904524</v>
      </c>
      <c r="J6" s="159">
        <f t="shared" si="0"/>
        <v>17.879999999997381</v>
      </c>
      <c r="K6" s="159">
        <f t="shared" si="0"/>
        <v>2.9999999999745341E-2</v>
      </c>
      <c r="L6" s="159">
        <f t="shared" ref="L6:L62" si="2">+G6-G5</f>
        <v>3.7999999999992724</v>
      </c>
      <c r="M6" s="159">
        <f t="shared" ref="M6:M62" si="3">+H6-H5</f>
        <v>0.7624999999998181</v>
      </c>
      <c r="N6" s="516"/>
      <c r="P6" s="346"/>
    </row>
    <row r="7" spans="1:16" ht="15.75" thickBot="1" x14ac:dyDescent="0.3">
      <c r="A7" s="1"/>
      <c r="B7" s="222">
        <v>4</v>
      </c>
      <c r="C7" s="164">
        <v>43861</v>
      </c>
      <c r="D7" s="359">
        <v>519529.81</v>
      </c>
      <c r="E7" s="359">
        <v>50579.23</v>
      </c>
      <c r="F7" s="398">
        <v>4457.7</v>
      </c>
      <c r="G7" s="359">
        <v>32171.1</v>
      </c>
      <c r="H7" s="359">
        <v>3893.99</v>
      </c>
      <c r="I7" s="200">
        <f t="shared" si="0"/>
        <v>0.1025000000372529</v>
      </c>
      <c r="J7" s="200">
        <f t="shared" si="0"/>
        <v>17.880000000011933</v>
      </c>
      <c r="K7" s="417">
        <f t="shared" si="0"/>
        <v>2.9999999999745341E-2</v>
      </c>
      <c r="L7" s="200">
        <f t="shared" si="2"/>
        <v>3.7999999999992724</v>
      </c>
      <c r="M7" s="200">
        <f t="shared" si="3"/>
        <v>0.76250000000027285</v>
      </c>
      <c r="N7" s="516"/>
    </row>
    <row r="8" spans="1:16" ht="15.75" thickBot="1" x14ac:dyDescent="0.3">
      <c r="A8" s="1"/>
      <c r="B8" s="332" t="s">
        <v>3</v>
      </c>
      <c r="C8" s="333"/>
      <c r="D8" s="401">
        <v>0.10249999999999999</v>
      </c>
      <c r="E8" s="401">
        <v>17.88</v>
      </c>
      <c r="F8" s="401" t="s">
        <v>171</v>
      </c>
      <c r="G8" s="401">
        <v>3.8</v>
      </c>
      <c r="H8" s="401">
        <v>0.76249999999999996</v>
      </c>
      <c r="I8" s="334">
        <f>+SUM(I4:I7)</f>
        <v>0.40999999997438863</v>
      </c>
      <c r="J8" s="334">
        <f>+SUM(J4:J7)</f>
        <v>71.520000000004075</v>
      </c>
      <c r="K8" s="334">
        <f>+SUM(K4:K7)</f>
        <v>0.10999999999967258</v>
      </c>
      <c r="L8" s="334">
        <f>+SUM(L4:L7)</f>
        <v>15.19999999999709</v>
      </c>
      <c r="M8" s="416">
        <f>+SUM(M4:M7)</f>
        <v>3.0499999999997272</v>
      </c>
      <c r="N8" s="445"/>
    </row>
    <row r="9" spans="1:16" ht="15.75" thickBot="1" x14ac:dyDescent="0.3">
      <c r="A9" s="12" t="s">
        <v>4</v>
      </c>
      <c r="B9" s="361">
        <v>1</v>
      </c>
      <c r="C9" s="335">
        <v>43868</v>
      </c>
      <c r="D9" s="358">
        <v>519529.81</v>
      </c>
      <c r="E9" s="358">
        <v>50579.23</v>
      </c>
      <c r="F9" s="358">
        <v>4457.71</v>
      </c>
      <c r="G9" s="358">
        <v>32171.1</v>
      </c>
      <c r="H9" s="358">
        <v>3894.33</v>
      </c>
      <c r="I9" s="404">
        <f>+D9-D7</f>
        <v>0</v>
      </c>
      <c r="J9" s="404">
        <f>+E9-E7</f>
        <v>0</v>
      </c>
      <c r="K9" s="405">
        <f>+F9-F7</f>
        <v>1.0000000000218279E-2</v>
      </c>
      <c r="L9" s="404">
        <f t="shared" ref="L9:M9" si="4">+G9-G7</f>
        <v>0</v>
      </c>
      <c r="M9" s="406">
        <f t="shared" si="4"/>
        <v>0.34000000000014552</v>
      </c>
      <c r="N9" s="533">
        <f>+SUM(I13:M13)</f>
        <v>3985.2000000000203</v>
      </c>
    </row>
    <row r="10" spans="1:16" x14ac:dyDescent="0.25">
      <c r="A10" s="1"/>
      <c r="B10" s="360">
        <v>2</v>
      </c>
      <c r="C10" s="86">
        <v>43875</v>
      </c>
      <c r="D10" s="357">
        <v>519530.3</v>
      </c>
      <c r="E10" s="357">
        <v>50579.23</v>
      </c>
      <c r="F10" s="357">
        <v>4457.7299999999996</v>
      </c>
      <c r="G10" s="357">
        <v>32171.1</v>
      </c>
      <c r="H10" s="357">
        <v>3894.33</v>
      </c>
      <c r="I10" s="159">
        <f t="shared" ref="I10:K12" si="5">+D10-D9</f>
        <v>0.48999999999068677</v>
      </c>
      <c r="J10" s="159">
        <f t="shared" si="5"/>
        <v>0</v>
      </c>
      <c r="K10" s="159">
        <f t="shared" si="5"/>
        <v>1.9999999999527063E-2</v>
      </c>
      <c r="L10" s="159">
        <f t="shared" si="2"/>
        <v>0</v>
      </c>
      <c r="M10" s="256">
        <f t="shared" si="3"/>
        <v>0</v>
      </c>
      <c r="N10" s="534"/>
    </row>
    <row r="11" spans="1:16" x14ac:dyDescent="0.25">
      <c r="A11" s="1"/>
      <c r="B11" s="360">
        <v>3</v>
      </c>
      <c r="C11" s="86">
        <v>43882</v>
      </c>
      <c r="D11" s="357">
        <v>520190.82</v>
      </c>
      <c r="E11" s="357">
        <v>50579.23</v>
      </c>
      <c r="F11" s="357">
        <v>4457.75</v>
      </c>
      <c r="G11" s="357">
        <v>32171.1</v>
      </c>
      <c r="H11" s="357">
        <v>3895.08</v>
      </c>
      <c r="I11" s="159">
        <f t="shared" si="5"/>
        <v>660.52000000001863</v>
      </c>
      <c r="J11" s="159">
        <f t="shared" si="5"/>
        <v>0</v>
      </c>
      <c r="K11" s="159">
        <f t="shared" si="5"/>
        <v>2.0000000000436557E-2</v>
      </c>
      <c r="L11" s="159">
        <f t="shared" si="2"/>
        <v>0</v>
      </c>
      <c r="M11" s="256">
        <f t="shared" si="3"/>
        <v>0.75</v>
      </c>
      <c r="N11" s="534"/>
    </row>
    <row r="12" spans="1:16" ht="15.75" thickBot="1" x14ac:dyDescent="0.3">
      <c r="A12" s="1"/>
      <c r="B12" s="336">
        <v>4</v>
      </c>
      <c r="C12" s="407">
        <v>43889</v>
      </c>
      <c r="D12" s="408">
        <v>523347.08</v>
      </c>
      <c r="E12" s="408">
        <v>50579.23</v>
      </c>
      <c r="F12" s="364">
        <f>+F11+F13</f>
        <v>4457.8100000000004</v>
      </c>
      <c r="G12" s="364">
        <f>+G11+G13</f>
        <v>32337.23</v>
      </c>
      <c r="H12" s="364">
        <f>+H11+H13</f>
        <v>3895.68</v>
      </c>
      <c r="I12" s="409">
        <f t="shared" si="5"/>
        <v>3156.2600000000093</v>
      </c>
      <c r="J12" s="409">
        <f t="shared" si="5"/>
        <v>0</v>
      </c>
      <c r="K12" s="409">
        <f t="shared" si="5"/>
        <v>6.0000000000400178E-2</v>
      </c>
      <c r="L12" s="409">
        <f t="shared" si="2"/>
        <v>166.13000000000102</v>
      </c>
      <c r="M12" s="410">
        <f t="shared" si="3"/>
        <v>0.59999999999990905</v>
      </c>
      <c r="N12" s="534"/>
    </row>
    <row r="13" spans="1:16" ht="15.75" thickBot="1" x14ac:dyDescent="0.3">
      <c r="A13" s="1"/>
      <c r="B13" s="170" t="s">
        <v>3</v>
      </c>
      <c r="C13" s="179"/>
      <c r="D13" s="179"/>
      <c r="E13" s="179"/>
      <c r="F13" s="411">
        <v>0.06</v>
      </c>
      <c r="G13" s="411">
        <v>166.13</v>
      </c>
      <c r="H13" s="411">
        <v>0.6</v>
      </c>
      <c r="I13" s="203">
        <f>+SUM(I9:I12)</f>
        <v>3817.2700000000186</v>
      </c>
      <c r="J13" s="203">
        <f t="shared" ref="J13:M13" si="6">+SUM(J9:J12)</f>
        <v>0</v>
      </c>
      <c r="K13" s="203">
        <f t="shared" si="6"/>
        <v>0.11000000000058208</v>
      </c>
      <c r="L13" s="203">
        <f t="shared" si="6"/>
        <v>166.13000000000102</v>
      </c>
      <c r="M13" s="396">
        <f t="shared" si="6"/>
        <v>1.6900000000000546</v>
      </c>
      <c r="N13" s="523"/>
    </row>
    <row r="14" spans="1:16" ht="15.75" thickBot="1" x14ac:dyDescent="0.3">
      <c r="A14" s="12" t="s">
        <v>5</v>
      </c>
      <c r="B14" s="220">
        <v>1</v>
      </c>
      <c r="C14" s="167">
        <v>43896</v>
      </c>
      <c r="D14" s="178">
        <v>524785.46</v>
      </c>
      <c r="E14" s="178">
        <v>50579.61</v>
      </c>
      <c r="F14" s="327">
        <f>+F12+F13</f>
        <v>4457.8700000000008</v>
      </c>
      <c r="G14" s="327">
        <f>+G12+G13</f>
        <v>32503.360000000001</v>
      </c>
      <c r="H14" s="327">
        <f>+H12+H13</f>
        <v>3896.2799999999997</v>
      </c>
      <c r="I14" s="162">
        <f>+D14-D12</f>
        <v>1438.3799999999464</v>
      </c>
      <c r="J14" s="162">
        <f>+E14-E12</f>
        <v>0.37999999999738066</v>
      </c>
      <c r="K14" s="162">
        <f>+F14-F12</f>
        <v>6.0000000000400178E-2</v>
      </c>
      <c r="L14" s="162">
        <f t="shared" ref="L14:M14" si="7">+G14-G12</f>
        <v>166.13000000000102</v>
      </c>
      <c r="M14" s="162">
        <f t="shared" si="7"/>
        <v>0.59999999999990905</v>
      </c>
      <c r="N14" s="521">
        <f>+SUM(I18:M18)</f>
        <v>1825.8929999999568</v>
      </c>
    </row>
    <row r="15" spans="1:16" x14ac:dyDescent="0.25">
      <c r="A15" s="1"/>
      <c r="B15" s="218">
        <v>2</v>
      </c>
      <c r="C15" s="86">
        <v>43903</v>
      </c>
      <c r="D15" s="357">
        <v>524785.53</v>
      </c>
      <c r="E15" s="357">
        <v>50595.72</v>
      </c>
      <c r="F15" s="357">
        <v>4457.95</v>
      </c>
      <c r="G15" s="357">
        <v>32669.5</v>
      </c>
      <c r="H15" s="357">
        <v>3896.88</v>
      </c>
      <c r="I15" s="159">
        <f>+D15-D14</f>
        <v>7.000000006519258E-2</v>
      </c>
      <c r="J15" s="159">
        <f>+E15-E14</f>
        <v>16.110000000000582</v>
      </c>
      <c r="K15" s="159">
        <f>+F15-F14</f>
        <v>7.9999999999017746E-2</v>
      </c>
      <c r="L15" s="159">
        <f t="shared" si="2"/>
        <v>166.13999999999942</v>
      </c>
      <c r="M15" s="159">
        <f t="shared" si="3"/>
        <v>0.6000000000003638</v>
      </c>
      <c r="N15" s="522"/>
    </row>
    <row r="16" spans="1:16" x14ac:dyDescent="0.25">
      <c r="A16" s="1"/>
      <c r="B16" s="218">
        <v>3</v>
      </c>
      <c r="C16" s="86">
        <v>43909</v>
      </c>
      <c r="D16" s="357">
        <v>524785.53</v>
      </c>
      <c r="E16" s="357">
        <v>50630.71</v>
      </c>
      <c r="F16" s="357">
        <v>4457.97</v>
      </c>
      <c r="G16" s="357">
        <v>32669.5</v>
      </c>
      <c r="H16" s="357">
        <v>3898.62</v>
      </c>
      <c r="I16" s="159">
        <f>+D16-D15</f>
        <v>0</v>
      </c>
      <c r="J16" s="159">
        <f t="shared" ref="J16:J62" si="8">+E16-E15</f>
        <v>34.989999999997963</v>
      </c>
      <c r="K16" s="159">
        <f t="shared" ref="K16:K62" si="9">+F16-F15</f>
        <v>2.0000000000436557E-2</v>
      </c>
      <c r="L16" s="159">
        <f t="shared" si="2"/>
        <v>0</v>
      </c>
      <c r="M16" s="159">
        <f t="shared" si="3"/>
        <v>1.7399999999997817</v>
      </c>
      <c r="N16" s="522"/>
    </row>
    <row r="17" spans="1:14" ht="15.75" thickBot="1" x14ac:dyDescent="0.3">
      <c r="A17" s="1"/>
      <c r="B17" s="222">
        <v>4</v>
      </c>
      <c r="C17" s="199"/>
      <c r="D17" s="199">
        <f>+D16+D18</f>
        <v>524785.65399999998</v>
      </c>
      <c r="E17" s="199">
        <f>+E16+E23</f>
        <v>50630.960999999996</v>
      </c>
      <c r="F17" s="418">
        <f>+F16+F23</f>
        <v>4457.9920000000002</v>
      </c>
      <c r="G17" s="357">
        <v>32669.5</v>
      </c>
      <c r="H17" s="418">
        <f>+H16+H23</f>
        <v>3898.8159999999998</v>
      </c>
      <c r="I17" s="200">
        <f>+D17-D16</f>
        <v>0.12399999995250255</v>
      </c>
      <c r="J17" s="200">
        <f>+E17-E16</f>
        <v>0.25099999999656575</v>
      </c>
      <c r="K17" s="417">
        <f>+F17-F16</f>
        <v>2.1999999999934516E-2</v>
      </c>
      <c r="L17" s="200">
        <f>+G17-G16</f>
        <v>0</v>
      </c>
      <c r="M17" s="417">
        <f>+H17-H16</f>
        <v>0.19599999999991269</v>
      </c>
      <c r="N17" s="522"/>
    </row>
    <row r="18" spans="1:14" ht="15.75" thickBot="1" x14ac:dyDescent="0.3">
      <c r="A18" s="1"/>
      <c r="B18" s="332" t="s">
        <v>3</v>
      </c>
      <c r="C18" s="333"/>
      <c r="D18" s="413">
        <v>0.124</v>
      </c>
      <c r="E18" s="333"/>
      <c r="F18" s="333"/>
      <c r="G18" s="333"/>
      <c r="H18" s="333"/>
      <c r="I18" s="334">
        <f>+SUM(I14:I17)</f>
        <v>1438.5739999999641</v>
      </c>
      <c r="J18" s="334">
        <f t="shared" ref="J18:M18" si="10">+SUM(J14:J17)</f>
        <v>51.730999999992491</v>
      </c>
      <c r="K18" s="334">
        <f t="shared" si="10"/>
        <v>0.181999999999789</v>
      </c>
      <c r="L18" s="334">
        <f t="shared" si="10"/>
        <v>332.27000000000044</v>
      </c>
      <c r="M18" s="334">
        <f t="shared" si="10"/>
        <v>3.1359999999999673</v>
      </c>
      <c r="N18" s="523"/>
    </row>
    <row r="19" spans="1:14" ht="15.75" thickBot="1" x14ac:dyDescent="0.3">
      <c r="A19" s="12" t="s">
        <v>6</v>
      </c>
      <c r="B19" s="361">
        <v>1</v>
      </c>
      <c r="C19" s="362"/>
      <c r="D19" s="362">
        <f>+D17+D18</f>
        <v>524785.77799999993</v>
      </c>
      <c r="E19" s="362">
        <f>+E17+E23</f>
        <v>50631.211999999992</v>
      </c>
      <c r="F19" s="362">
        <f>+F17+F23</f>
        <v>4458.0140000000001</v>
      </c>
      <c r="G19" s="358">
        <v>32669.5</v>
      </c>
      <c r="H19" s="362">
        <f>+H17+H23</f>
        <v>3899.0119999999997</v>
      </c>
      <c r="I19" s="404">
        <f>+D19-D17</f>
        <v>0.12399999995250255</v>
      </c>
      <c r="J19" s="404">
        <f>+E19-E17</f>
        <v>0.25099999999656575</v>
      </c>
      <c r="K19" s="404">
        <f t="shared" ref="K19:M19" si="11">+F19-F17</f>
        <v>2.1999999999934516E-2</v>
      </c>
      <c r="L19" s="404">
        <f t="shared" si="11"/>
        <v>0</v>
      </c>
      <c r="M19" s="406">
        <f t="shared" si="11"/>
        <v>0.19599999999991269</v>
      </c>
      <c r="N19" s="535">
        <f>+SUM(I23:M23)</f>
        <v>2.3720000000289474</v>
      </c>
    </row>
    <row r="20" spans="1:14" x14ac:dyDescent="0.25">
      <c r="A20" s="1"/>
      <c r="B20" s="360">
        <v>2</v>
      </c>
      <c r="C20" s="363"/>
      <c r="D20" s="363">
        <f>+D19+D18</f>
        <v>524785.90199999989</v>
      </c>
      <c r="E20" s="363">
        <f>+E19+E23</f>
        <v>50631.462999999989</v>
      </c>
      <c r="F20" s="363">
        <f>+F19+F23</f>
        <v>4458.0360000000001</v>
      </c>
      <c r="G20" s="357">
        <v>32669.5</v>
      </c>
      <c r="H20" s="363">
        <f>+H19+H23</f>
        <v>3899.2079999999996</v>
      </c>
      <c r="I20" s="159">
        <f>+D20-D19</f>
        <v>0.12399999995250255</v>
      </c>
      <c r="J20" s="159">
        <f t="shared" si="8"/>
        <v>0.25099999999656575</v>
      </c>
      <c r="K20" s="159">
        <f t="shared" si="9"/>
        <v>2.1999999999934516E-2</v>
      </c>
      <c r="L20" s="159">
        <f t="shared" si="2"/>
        <v>0</v>
      </c>
      <c r="M20" s="256">
        <f t="shared" si="3"/>
        <v>0.19599999999991269</v>
      </c>
      <c r="N20" s="536"/>
    </row>
    <row r="21" spans="1:14" x14ac:dyDescent="0.25">
      <c r="A21" s="1"/>
      <c r="B21" s="360">
        <v>3</v>
      </c>
      <c r="C21" s="363"/>
      <c r="D21" s="363">
        <f>+D20+D18</f>
        <v>524786.02599999984</v>
      </c>
      <c r="E21" s="363">
        <f>+E20+E23</f>
        <v>50631.713999999985</v>
      </c>
      <c r="F21" s="363">
        <f>+F20+F23</f>
        <v>4458.058</v>
      </c>
      <c r="G21" s="357">
        <v>32669.5</v>
      </c>
      <c r="H21" s="363">
        <f>+H20+H23</f>
        <v>3899.4039999999995</v>
      </c>
      <c r="I21" s="159">
        <f>+D21-D20</f>
        <v>0.12399999995250255</v>
      </c>
      <c r="J21" s="159">
        <f>+E21-E20</f>
        <v>0.25099999999656575</v>
      </c>
      <c r="K21" s="159">
        <f t="shared" si="9"/>
        <v>2.1999999999934516E-2</v>
      </c>
      <c r="L21" s="159">
        <f t="shared" si="2"/>
        <v>0</v>
      </c>
      <c r="M21" s="256">
        <f t="shared" si="3"/>
        <v>0.19599999999991269</v>
      </c>
      <c r="N21" s="536"/>
    </row>
    <row r="22" spans="1:14" ht="15.75" thickBot="1" x14ac:dyDescent="0.3">
      <c r="A22" s="1"/>
      <c r="B22" s="336">
        <v>4</v>
      </c>
      <c r="C22" s="407">
        <v>43950</v>
      </c>
      <c r="D22" s="408">
        <v>524786.15</v>
      </c>
      <c r="E22" s="415">
        <f>+E21+E23</f>
        <v>50631.964999999982</v>
      </c>
      <c r="F22" s="408">
        <v>4458.08</v>
      </c>
      <c r="G22" s="408">
        <v>32669.5</v>
      </c>
      <c r="H22" s="408">
        <v>3899.6</v>
      </c>
      <c r="I22" s="409">
        <f>+D22-D21</f>
        <v>0.12400000018533319</v>
      </c>
      <c r="J22" s="409">
        <f>+E22-E21</f>
        <v>0.25099999999656575</v>
      </c>
      <c r="K22" s="409">
        <f t="shared" si="9"/>
        <v>2.1999999999934516E-2</v>
      </c>
      <c r="L22" s="409">
        <f t="shared" si="2"/>
        <v>0</v>
      </c>
      <c r="M22" s="410">
        <f t="shared" si="3"/>
        <v>0.19600000000036744</v>
      </c>
      <c r="N22" s="536"/>
    </row>
    <row r="23" spans="1:14" ht="15.75" thickBot="1" x14ac:dyDescent="0.3">
      <c r="A23" s="1"/>
      <c r="B23" s="402" t="s">
        <v>3</v>
      </c>
      <c r="C23" s="397"/>
      <c r="D23" s="397" t="s">
        <v>172</v>
      </c>
      <c r="E23" s="397">
        <v>0.251</v>
      </c>
      <c r="F23" s="397">
        <v>2.1999999999999999E-2</v>
      </c>
      <c r="G23" s="397"/>
      <c r="H23" s="414">
        <v>0.19600000000000001</v>
      </c>
      <c r="I23" s="403">
        <f>+SUM(I19:I22)</f>
        <v>0.49600000004284084</v>
      </c>
      <c r="J23" s="403">
        <f t="shared" ref="J23:M23" si="12">+SUM(J19:J22)</f>
        <v>1.003999999986263</v>
      </c>
      <c r="K23" s="403">
        <f t="shared" si="12"/>
        <v>8.7999999999738066E-2</v>
      </c>
      <c r="L23" s="403">
        <f t="shared" si="12"/>
        <v>0</v>
      </c>
      <c r="M23" s="291">
        <f t="shared" si="12"/>
        <v>0.7840000000001055</v>
      </c>
      <c r="N23" s="537"/>
    </row>
    <row r="24" spans="1:14" ht="15.75" thickBot="1" x14ac:dyDescent="0.3">
      <c r="A24" s="12" t="s">
        <v>7</v>
      </c>
      <c r="B24" s="361">
        <v>1</v>
      </c>
      <c r="C24" s="335">
        <v>43962</v>
      </c>
      <c r="D24" s="412">
        <v>524786.98</v>
      </c>
      <c r="E24" s="358">
        <v>50632.22</v>
      </c>
      <c r="F24" s="358">
        <v>4458.12</v>
      </c>
      <c r="G24" s="358">
        <v>32669.5</v>
      </c>
      <c r="H24" s="358">
        <v>3899.89</v>
      </c>
      <c r="I24" s="404">
        <f>+D24-D22</f>
        <v>0.82999999995809048</v>
      </c>
      <c r="J24" s="404">
        <f t="shared" ref="J24:M24" si="13">+E24-E22</f>
        <v>0.25500000001920853</v>
      </c>
      <c r="K24" s="404">
        <f t="shared" si="13"/>
        <v>3.999999999996362E-2</v>
      </c>
      <c r="L24" s="404">
        <f t="shared" si="13"/>
        <v>0</v>
      </c>
      <c r="M24" s="406">
        <f t="shared" si="13"/>
        <v>0.28999999999996362</v>
      </c>
      <c r="N24" s="535">
        <f>+SUM(I28:M28)</f>
        <v>3.5750000000193722</v>
      </c>
    </row>
    <row r="25" spans="1:14" x14ac:dyDescent="0.25">
      <c r="A25" s="1"/>
      <c r="B25" s="360">
        <v>2</v>
      </c>
      <c r="C25" s="86">
        <v>43966</v>
      </c>
      <c r="D25" s="307">
        <v>524787.81000000006</v>
      </c>
      <c r="E25" s="307">
        <v>50632.22</v>
      </c>
      <c r="F25" s="357">
        <v>4458.1400000000003</v>
      </c>
      <c r="G25" s="357">
        <v>32669.5</v>
      </c>
      <c r="H25" s="357">
        <v>3900.06</v>
      </c>
      <c r="I25" s="159">
        <f t="shared" ref="I25:I62" si="14">+D25-D24</f>
        <v>0.83000000007450581</v>
      </c>
      <c r="J25" s="159">
        <f t="shared" si="8"/>
        <v>0</v>
      </c>
      <c r="K25" s="159">
        <f t="shared" si="9"/>
        <v>2.0000000000436557E-2</v>
      </c>
      <c r="L25" s="159">
        <f t="shared" si="2"/>
        <v>0</v>
      </c>
      <c r="M25" s="256">
        <f t="shared" si="3"/>
        <v>0.17000000000007276</v>
      </c>
      <c r="N25" s="536"/>
    </row>
    <row r="26" spans="1:14" x14ac:dyDescent="0.25">
      <c r="A26" s="1"/>
      <c r="B26" s="360">
        <v>3</v>
      </c>
      <c r="C26" s="86">
        <v>43973</v>
      </c>
      <c r="D26" s="357">
        <v>524788.65</v>
      </c>
      <c r="E26" s="357">
        <v>50632.22</v>
      </c>
      <c r="F26" s="357">
        <v>4458.1499999999996</v>
      </c>
      <c r="G26" s="357">
        <v>32669.5</v>
      </c>
      <c r="H26" s="357">
        <v>3900.16</v>
      </c>
      <c r="I26" s="159">
        <f t="shared" si="14"/>
        <v>0.83999999996740371</v>
      </c>
      <c r="J26" s="159">
        <f t="shared" si="8"/>
        <v>0</v>
      </c>
      <c r="K26" s="159">
        <f t="shared" si="9"/>
        <v>9.999999999308784E-3</v>
      </c>
      <c r="L26" s="159">
        <f t="shared" si="2"/>
        <v>0</v>
      </c>
      <c r="M26" s="256">
        <f t="shared" si="3"/>
        <v>9.9999999999909051E-2</v>
      </c>
      <c r="N26" s="536"/>
    </row>
    <row r="27" spans="1:14" ht="15.75" thickBot="1" x14ac:dyDescent="0.3">
      <c r="A27" s="1"/>
      <c r="B27" s="336">
        <v>4</v>
      </c>
      <c r="C27" s="407">
        <v>43980</v>
      </c>
      <c r="D27" s="408">
        <v>524788.65</v>
      </c>
      <c r="E27" s="408">
        <v>50632.22</v>
      </c>
      <c r="F27" s="408">
        <v>4458.17</v>
      </c>
      <c r="G27" s="408">
        <v>32669.5</v>
      </c>
      <c r="H27" s="408">
        <v>3900.33</v>
      </c>
      <c r="I27" s="409">
        <f t="shared" si="14"/>
        <v>0</v>
      </c>
      <c r="J27" s="409">
        <f t="shared" si="8"/>
        <v>0</v>
      </c>
      <c r="K27" s="409">
        <f t="shared" si="9"/>
        <v>2.0000000000436557E-2</v>
      </c>
      <c r="L27" s="409">
        <f t="shared" si="2"/>
        <v>0</v>
      </c>
      <c r="M27" s="410">
        <f t="shared" si="3"/>
        <v>0.17000000000007276</v>
      </c>
      <c r="N27" s="536"/>
    </row>
    <row r="28" spans="1:14" ht="15.75" thickBot="1" x14ac:dyDescent="0.3">
      <c r="A28" s="1"/>
      <c r="B28" s="402" t="s">
        <v>3</v>
      </c>
      <c r="C28" s="397"/>
      <c r="D28" s="397"/>
      <c r="E28" s="397"/>
      <c r="F28" s="397"/>
      <c r="G28" s="397"/>
      <c r="H28" s="397"/>
      <c r="I28" s="403">
        <f>+SUM(I24:I27)</f>
        <v>2.5</v>
      </c>
      <c r="J28" s="403">
        <f t="shared" ref="J28:M28" si="15">+SUM(J24:J27)</f>
        <v>0.25500000001920853</v>
      </c>
      <c r="K28" s="403">
        <f t="shared" si="15"/>
        <v>9.0000000000145519E-2</v>
      </c>
      <c r="L28" s="403">
        <f t="shared" si="15"/>
        <v>0</v>
      </c>
      <c r="M28" s="403">
        <f t="shared" si="15"/>
        <v>0.73000000000001819</v>
      </c>
      <c r="N28" s="537"/>
    </row>
    <row r="29" spans="1:14" ht="15.75" thickBot="1" x14ac:dyDescent="0.3">
      <c r="A29" s="12" t="s">
        <v>8</v>
      </c>
      <c r="B29" s="220">
        <v>1</v>
      </c>
      <c r="C29" s="419">
        <v>43987</v>
      </c>
      <c r="D29" s="202">
        <v>524788.65</v>
      </c>
      <c r="E29" s="202">
        <v>50632.22</v>
      </c>
      <c r="F29" s="202">
        <v>4458.1899999999996</v>
      </c>
      <c r="G29" s="202">
        <v>32669.5</v>
      </c>
      <c r="H29" s="202">
        <v>3900.49</v>
      </c>
      <c r="I29" s="162">
        <f>+D29-D27</f>
        <v>0</v>
      </c>
      <c r="J29" s="162">
        <f t="shared" ref="J29:M29" si="16">+E29-E27</f>
        <v>0</v>
      </c>
      <c r="K29" s="162">
        <f t="shared" si="16"/>
        <v>1.9999999999527063E-2</v>
      </c>
      <c r="L29" s="162">
        <f t="shared" si="16"/>
        <v>0</v>
      </c>
      <c r="M29" s="162">
        <f t="shared" si="16"/>
        <v>0.15999999999985448</v>
      </c>
      <c r="N29" s="515">
        <f>+SUM(I33:M33)</f>
        <v>1.8799999999864667</v>
      </c>
    </row>
    <row r="30" spans="1:14" x14ac:dyDescent="0.25">
      <c r="A30" s="1"/>
      <c r="B30" s="218">
        <v>2</v>
      </c>
      <c r="C30" s="420">
        <v>43994</v>
      </c>
      <c r="D30" s="363">
        <v>524788.65</v>
      </c>
      <c r="E30" s="202">
        <v>50632.22</v>
      </c>
      <c r="F30" s="363">
        <v>4458.21</v>
      </c>
      <c r="G30" s="363">
        <v>32669.5</v>
      </c>
      <c r="H30" s="363">
        <v>3900.66</v>
      </c>
      <c r="I30" s="159">
        <f t="shared" si="14"/>
        <v>0</v>
      </c>
      <c r="J30" s="159">
        <f t="shared" si="8"/>
        <v>0</v>
      </c>
      <c r="K30" s="159">
        <f t="shared" si="9"/>
        <v>2.0000000000436557E-2</v>
      </c>
      <c r="L30" s="159">
        <f t="shared" si="2"/>
        <v>0</v>
      </c>
      <c r="M30" s="159">
        <f t="shared" si="3"/>
        <v>0.17000000000007276</v>
      </c>
      <c r="N30" s="516"/>
    </row>
    <row r="31" spans="1:14" x14ac:dyDescent="0.25">
      <c r="A31" s="1"/>
      <c r="B31" s="218">
        <v>3</v>
      </c>
      <c r="C31" s="86">
        <v>44001</v>
      </c>
      <c r="D31" s="363">
        <v>524789.76000000001</v>
      </c>
      <c r="E31" s="363">
        <v>50632.22</v>
      </c>
      <c r="F31" s="363">
        <v>4458.24</v>
      </c>
      <c r="G31" s="363">
        <v>32669.5</v>
      </c>
      <c r="H31" s="363">
        <v>3900.83</v>
      </c>
      <c r="I31" s="159">
        <f t="shared" si="14"/>
        <v>1.1099999999860302</v>
      </c>
      <c r="J31" s="159">
        <f t="shared" si="8"/>
        <v>0</v>
      </c>
      <c r="K31" s="159">
        <f t="shared" si="9"/>
        <v>2.9999999999745341E-2</v>
      </c>
      <c r="L31" s="159">
        <f t="shared" si="2"/>
        <v>0</v>
      </c>
      <c r="M31" s="159">
        <f t="shared" si="3"/>
        <v>0.17000000000007276</v>
      </c>
      <c r="N31" s="516"/>
    </row>
    <row r="32" spans="1:14" ht="15.75" thickBot="1" x14ac:dyDescent="0.3">
      <c r="A32" s="1"/>
      <c r="B32" s="222">
        <v>4</v>
      </c>
      <c r="C32" s="422">
        <v>44008</v>
      </c>
      <c r="D32" s="365">
        <v>524789.76000000001</v>
      </c>
      <c r="E32" s="365">
        <v>50632.22</v>
      </c>
      <c r="F32" s="365">
        <v>4458.26</v>
      </c>
      <c r="G32" s="365">
        <v>32669.5</v>
      </c>
      <c r="H32" s="199">
        <v>3901.01</v>
      </c>
      <c r="I32" s="200">
        <f t="shared" si="14"/>
        <v>0</v>
      </c>
      <c r="J32" s="200">
        <f t="shared" si="8"/>
        <v>0</v>
      </c>
      <c r="K32" s="200">
        <f t="shared" si="9"/>
        <v>2.0000000000436557E-2</v>
      </c>
      <c r="L32" s="200">
        <f t="shared" si="2"/>
        <v>0</v>
      </c>
      <c r="M32" s="200">
        <f t="shared" si="3"/>
        <v>0.18000000000029104</v>
      </c>
      <c r="N32" s="516"/>
    </row>
    <row r="33" spans="1:14" ht="15.75" thickBot="1" x14ac:dyDescent="0.3">
      <c r="A33" s="1"/>
      <c r="B33" s="170" t="s">
        <v>3</v>
      </c>
      <c r="C33" s="179"/>
      <c r="D33" s="179"/>
      <c r="E33" s="179"/>
      <c r="F33" s="179"/>
      <c r="G33" s="179"/>
      <c r="H33" s="179"/>
      <c r="I33" s="203">
        <f>+SUM(I29:I32)</f>
        <v>1.1099999999860302</v>
      </c>
      <c r="J33" s="203">
        <f t="shared" ref="J33:M33" si="17">+SUM(J29:J32)</f>
        <v>0</v>
      </c>
      <c r="K33" s="203">
        <f t="shared" si="17"/>
        <v>9.0000000000145519E-2</v>
      </c>
      <c r="L33" s="203">
        <f t="shared" si="17"/>
        <v>0</v>
      </c>
      <c r="M33" s="203">
        <f t="shared" si="17"/>
        <v>0.68000000000029104</v>
      </c>
      <c r="N33" s="517"/>
    </row>
    <row r="34" spans="1:14" ht="15.75" thickBot="1" x14ac:dyDescent="0.3">
      <c r="A34" s="12" t="s">
        <v>9</v>
      </c>
      <c r="B34" s="220">
        <v>1</v>
      </c>
      <c r="C34" s="202"/>
      <c r="D34" s="202"/>
      <c r="E34" s="202"/>
      <c r="F34" s="202"/>
      <c r="G34" s="202"/>
      <c r="H34" s="202"/>
      <c r="I34" s="162">
        <f>+D34-D32</f>
        <v>-524789.76000000001</v>
      </c>
      <c r="J34" s="162">
        <f t="shared" ref="J34:M34" si="18">+E34-E32</f>
        <v>-50632.22</v>
      </c>
      <c r="K34" s="162">
        <f t="shared" si="18"/>
        <v>-4458.26</v>
      </c>
      <c r="L34" s="162">
        <f t="shared" si="18"/>
        <v>-32669.5</v>
      </c>
      <c r="M34" s="162">
        <f t="shared" si="18"/>
        <v>-3901.01</v>
      </c>
      <c r="N34" s="515">
        <f>+SUM(I38:M38)</f>
        <v>-616450.75</v>
      </c>
    </row>
    <row r="35" spans="1:14" x14ac:dyDescent="0.25">
      <c r="A35" s="1"/>
      <c r="B35" s="218">
        <v>2</v>
      </c>
      <c r="C35" s="158"/>
      <c r="D35" s="158"/>
      <c r="E35" s="158"/>
      <c r="F35" s="158"/>
      <c r="G35" s="158"/>
      <c r="H35" s="158"/>
      <c r="I35" s="159">
        <f t="shared" si="14"/>
        <v>0</v>
      </c>
      <c r="J35" s="159">
        <f t="shared" si="8"/>
        <v>0</v>
      </c>
      <c r="K35" s="159">
        <f t="shared" si="9"/>
        <v>0</v>
      </c>
      <c r="L35" s="159">
        <f t="shared" si="2"/>
        <v>0</v>
      </c>
      <c r="M35" s="159">
        <f t="shared" si="3"/>
        <v>0</v>
      </c>
      <c r="N35" s="516"/>
    </row>
    <row r="36" spans="1:14" x14ac:dyDescent="0.25">
      <c r="A36" s="1"/>
      <c r="B36" s="218">
        <v>3</v>
      </c>
      <c r="C36" s="158"/>
      <c r="D36" s="158"/>
      <c r="E36" s="158"/>
      <c r="F36" s="158"/>
      <c r="G36" s="158"/>
      <c r="H36" s="158"/>
      <c r="I36" s="159">
        <f t="shared" si="14"/>
        <v>0</v>
      </c>
      <c r="J36" s="159">
        <f t="shared" si="8"/>
        <v>0</v>
      </c>
      <c r="K36" s="159">
        <f t="shared" si="9"/>
        <v>0</v>
      </c>
      <c r="L36" s="159">
        <f t="shared" si="2"/>
        <v>0</v>
      </c>
      <c r="M36" s="159">
        <f t="shared" si="3"/>
        <v>0</v>
      </c>
      <c r="N36" s="516"/>
    </row>
    <row r="37" spans="1:14" ht="15.75" thickBot="1" x14ac:dyDescent="0.3">
      <c r="A37" s="1"/>
      <c r="B37" s="222">
        <v>4</v>
      </c>
      <c r="C37" s="199"/>
      <c r="D37" s="199"/>
      <c r="E37" s="199"/>
      <c r="F37" s="199"/>
      <c r="G37" s="199"/>
      <c r="H37" s="199"/>
      <c r="I37" s="200">
        <f t="shared" si="14"/>
        <v>0</v>
      </c>
      <c r="J37" s="200">
        <f t="shared" si="8"/>
        <v>0</v>
      </c>
      <c r="K37" s="200">
        <f t="shared" si="9"/>
        <v>0</v>
      </c>
      <c r="L37" s="200">
        <f t="shared" si="2"/>
        <v>0</v>
      </c>
      <c r="M37" s="200">
        <f t="shared" si="3"/>
        <v>0</v>
      </c>
      <c r="N37" s="516"/>
    </row>
    <row r="38" spans="1:14" ht="15.75" thickBot="1" x14ac:dyDescent="0.3">
      <c r="A38" s="1"/>
      <c r="B38" s="170" t="s">
        <v>3</v>
      </c>
      <c r="C38" s="179"/>
      <c r="D38" s="179"/>
      <c r="E38" s="179"/>
      <c r="F38" s="179"/>
      <c r="G38" s="179"/>
      <c r="H38" s="179"/>
      <c r="I38" s="203">
        <f>+SUM(I34:I37)</f>
        <v>-524789.76000000001</v>
      </c>
      <c r="J38" s="203">
        <f t="shared" ref="J38:M38" si="19">+SUM(J34:J37)</f>
        <v>-50632.22</v>
      </c>
      <c r="K38" s="203">
        <f t="shared" si="19"/>
        <v>-4458.26</v>
      </c>
      <c r="L38" s="203">
        <f t="shared" si="19"/>
        <v>-32669.5</v>
      </c>
      <c r="M38" s="203">
        <f t="shared" si="19"/>
        <v>-3901.01</v>
      </c>
      <c r="N38" s="517"/>
    </row>
    <row r="39" spans="1:14" ht="15.75" thickBot="1" x14ac:dyDescent="0.3">
      <c r="A39" s="12" t="s">
        <v>10</v>
      </c>
      <c r="B39" s="220">
        <v>1</v>
      </c>
      <c r="C39" s="202"/>
      <c r="D39" s="202"/>
      <c r="E39" s="202"/>
      <c r="F39" s="202"/>
      <c r="G39" s="202"/>
      <c r="H39" s="202"/>
      <c r="I39" s="162">
        <f>+D39-D37</f>
        <v>0</v>
      </c>
      <c r="J39" s="162">
        <f t="shared" ref="J39:M39" si="20">+E39-E37</f>
        <v>0</v>
      </c>
      <c r="K39" s="162">
        <f t="shared" si="20"/>
        <v>0</v>
      </c>
      <c r="L39" s="162">
        <f t="shared" si="20"/>
        <v>0</v>
      </c>
      <c r="M39" s="162">
        <f t="shared" si="20"/>
        <v>0</v>
      </c>
      <c r="N39" s="515">
        <f>+SUM(I43:M43)</f>
        <v>0</v>
      </c>
    </row>
    <row r="40" spans="1:14" x14ac:dyDescent="0.25">
      <c r="A40" s="1"/>
      <c r="B40" s="218">
        <v>2</v>
      </c>
      <c r="C40" s="158"/>
      <c r="D40" s="158"/>
      <c r="E40" s="158"/>
      <c r="F40" s="158"/>
      <c r="G40" s="158"/>
      <c r="H40" s="158"/>
      <c r="I40" s="159">
        <f t="shared" si="14"/>
        <v>0</v>
      </c>
      <c r="J40" s="159">
        <f t="shared" si="8"/>
        <v>0</v>
      </c>
      <c r="K40" s="159">
        <f t="shared" si="9"/>
        <v>0</v>
      </c>
      <c r="L40" s="159">
        <f t="shared" si="2"/>
        <v>0</v>
      </c>
      <c r="M40" s="159">
        <f t="shared" si="3"/>
        <v>0</v>
      </c>
      <c r="N40" s="516"/>
    </row>
    <row r="41" spans="1:14" x14ac:dyDescent="0.25">
      <c r="A41" s="1"/>
      <c r="B41" s="218">
        <v>3</v>
      </c>
      <c r="C41" s="158"/>
      <c r="D41" s="158"/>
      <c r="E41" s="158"/>
      <c r="F41" s="158"/>
      <c r="G41" s="158"/>
      <c r="H41" s="158"/>
      <c r="I41" s="159">
        <f t="shared" si="14"/>
        <v>0</v>
      </c>
      <c r="J41" s="159">
        <f t="shared" si="8"/>
        <v>0</v>
      </c>
      <c r="K41" s="159">
        <f t="shared" si="9"/>
        <v>0</v>
      </c>
      <c r="L41" s="159">
        <f t="shared" si="2"/>
        <v>0</v>
      </c>
      <c r="M41" s="159">
        <f t="shared" si="3"/>
        <v>0</v>
      </c>
      <c r="N41" s="516"/>
    </row>
    <row r="42" spans="1:14" ht="15.75" thickBot="1" x14ac:dyDescent="0.3">
      <c r="A42" s="1"/>
      <c r="B42" s="222">
        <v>4</v>
      </c>
      <c r="C42" s="199"/>
      <c r="D42" s="199"/>
      <c r="E42" s="199"/>
      <c r="F42" s="199"/>
      <c r="G42" s="199"/>
      <c r="H42" s="199"/>
      <c r="I42" s="200">
        <f t="shared" si="14"/>
        <v>0</v>
      </c>
      <c r="J42" s="200">
        <f t="shared" si="8"/>
        <v>0</v>
      </c>
      <c r="K42" s="200">
        <f t="shared" si="9"/>
        <v>0</v>
      </c>
      <c r="L42" s="200">
        <f t="shared" si="2"/>
        <v>0</v>
      </c>
      <c r="M42" s="200">
        <f t="shared" si="3"/>
        <v>0</v>
      </c>
      <c r="N42" s="516"/>
    </row>
    <row r="43" spans="1:14" ht="15.75" thickBot="1" x14ac:dyDescent="0.3">
      <c r="A43" s="1"/>
      <c r="B43" s="170" t="s">
        <v>3</v>
      </c>
      <c r="C43" s="179"/>
      <c r="D43" s="179"/>
      <c r="E43" s="179"/>
      <c r="F43" s="179"/>
      <c r="G43" s="179"/>
      <c r="H43" s="179"/>
      <c r="I43" s="203">
        <f>+SUM(I39:I42)</f>
        <v>0</v>
      </c>
      <c r="J43" s="203">
        <f t="shared" ref="J43:M43" si="21">+SUM(J39:J42)</f>
        <v>0</v>
      </c>
      <c r="K43" s="203">
        <f t="shared" si="21"/>
        <v>0</v>
      </c>
      <c r="L43" s="203">
        <f t="shared" si="21"/>
        <v>0</v>
      </c>
      <c r="M43" s="203">
        <f t="shared" si="21"/>
        <v>0</v>
      </c>
      <c r="N43" s="517"/>
    </row>
    <row r="44" spans="1:14" ht="15.75" thickBot="1" x14ac:dyDescent="0.3">
      <c r="A44" s="12" t="s">
        <v>11</v>
      </c>
      <c r="B44" s="220">
        <v>1</v>
      </c>
      <c r="C44" s="202"/>
      <c r="D44" s="202"/>
      <c r="E44" s="202"/>
      <c r="F44" s="202"/>
      <c r="G44" s="202"/>
      <c r="H44" s="202"/>
      <c r="I44" s="162">
        <f>+D44-D42</f>
        <v>0</v>
      </c>
      <c r="J44" s="162">
        <f t="shared" ref="J44:M44" si="22">+E44-E42</f>
        <v>0</v>
      </c>
      <c r="K44" s="162">
        <f t="shared" si="22"/>
        <v>0</v>
      </c>
      <c r="L44" s="162">
        <f t="shared" si="22"/>
        <v>0</v>
      </c>
      <c r="M44" s="162">
        <f t="shared" si="22"/>
        <v>0</v>
      </c>
      <c r="N44" s="515">
        <f>+SUM(I48:M48)</f>
        <v>0</v>
      </c>
    </row>
    <row r="45" spans="1:14" x14ac:dyDescent="0.25">
      <c r="A45" s="1"/>
      <c r="B45" s="218">
        <v>2</v>
      </c>
      <c r="C45" s="158"/>
      <c r="D45" s="158"/>
      <c r="E45" s="158"/>
      <c r="F45" s="158"/>
      <c r="G45" s="158"/>
      <c r="H45" s="158"/>
      <c r="I45" s="159">
        <f t="shared" si="14"/>
        <v>0</v>
      </c>
      <c r="J45" s="159">
        <f t="shared" si="8"/>
        <v>0</v>
      </c>
      <c r="K45" s="159">
        <f t="shared" si="9"/>
        <v>0</v>
      </c>
      <c r="L45" s="159">
        <f t="shared" si="2"/>
        <v>0</v>
      </c>
      <c r="M45" s="159">
        <f t="shared" si="3"/>
        <v>0</v>
      </c>
      <c r="N45" s="516"/>
    </row>
    <row r="46" spans="1:14" x14ac:dyDescent="0.25">
      <c r="A46" s="1"/>
      <c r="B46" s="218">
        <v>3</v>
      </c>
      <c r="C46" s="158"/>
      <c r="D46" s="158"/>
      <c r="E46" s="158"/>
      <c r="F46" s="158"/>
      <c r="G46" s="158"/>
      <c r="H46" s="158"/>
      <c r="I46" s="159">
        <f t="shared" si="14"/>
        <v>0</v>
      </c>
      <c r="J46" s="159">
        <f t="shared" si="8"/>
        <v>0</v>
      </c>
      <c r="K46" s="159">
        <f t="shared" si="9"/>
        <v>0</v>
      </c>
      <c r="L46" s="159">
        <f t="shared" si="2"/>
        <v>0</v>
      </c>
      <c r="M46" s="159">
        <f t="shared" si="3"/>
        <v>0</v>
      </c>
      <c r="N46" s="516"/>
    </row>
    <row r="47" spans="1:14" ht="15.75" thickBot="1" x14ac:dyDescent="0.3">
      <c r="A47" s="1"/>
      <c r="B47" s="222">
        <v>4</v>
      </c>
      <c r="C47" s="199"/>
      <c r="D47" s="199"/>
      <c r="E47" s="199"/>
      <c r="F47" s="199"/>
      <c r="G47" s="199"/>
      <c r="H47" s="199"/>
      <c r="I47" s="200">
        <f t="shared" si="14"/>
        <v>0</v>
      </c>
      <c r="J47" s="200">
        <f t="shared" si="8"/>
        <v>0</v>
      </c>
      <c r="K47" s="200">
        <f t="shared" si="9"/>
        <v>0</v>
      </c>
      <c r="L47" s="200">
        <f t="shared" si="2"/>
        <v>0</v>
      </c>
      <c r="M47" s="200">
        <f t="shared" si="3"/>
        <v>0</v>
      </c>
      <c r="N47" s="516"/>
    </row>
    <row r="48" spans="1:14" ht="15.75" thickBot="1" x14ac:dyDescent="0.3">
      <c r="A48" s="1"/>
      <c r="B48" s="170" t="s">
        <v>3</v>
      </c>
      <c r="C48" s="179"/>
      <c r="D48" s="179"/>
      <c r="E48" s="179"/>
      <c r="F48" s="179"/>
      <c r="G48" s="179"/>
      <c r="H48" s="179"/>
      <c r="I48" s="203">
        <f>+SUM(I44:I47)</f>
        <v>0</v>
      </c>
      <c r="J48" s="203">
        <f t="shared" ref="J48:M48" si="23">+SUM(J44:J47)</f>
        <v>0</v>
      </c>
      <c r="K48" s="203">
        <f t="shared" si="23"/>
        <v>0</v>
      </c>
      <c r="L48" s="203">
        <f t="shared" si="23"/>
        <v>0</v>
      </c>
      <c r="M48" s="203">
        <f t="shared" si="23"/>
        <v>0</v>
      </c>
      <c r="N48" s="517"/>
    </row>
    <row r="49" spans="1:14" ht="15.75" thickBot="1" x14ac:dyDescent="0.3">
      <c r="A49" s="12" t="s">
        <v>12</v>
      </c>
      <c r="B49" s="223">
        <v>1</v>
      </c>
      <c r="C49" s="202"/>
      <c r="D49" s="202"/>
      <c r="E49" s="202"/>
      <c r="F49" s="202"/>
      <c r="G49" s="202"/>
      <c r="H49" s="202"/>
      <c r="I49" s="162">
        <f>+D49-D47</f>
        <v>0</v>
      </c>
      <c r="J49" s="162">
        <f t="shared" ref="J49:M49" si="24">+E49-E47</f>
        <v>0</v>
      </c>
      <c r="K49" s="162">
        <f t="shared" si="24"/>
        <v>0</v>
      </c>
      <c r="L49" s="162">
        <f t="shared" si="24"/>
        <v>0</v>
      </c>
      <c r="M49" s="162">
        <f t="shared" si="24"/>
        <v>0</v>
      </c>
      <c r="N49" s="515">
        <f>+SUM(I53:M53)</f>
        <v>0</v>
      </c>
    </row>
    <row r="50" spans="1:14" x14ac:dyDescent="0.25">
      <c r="A50" s="1"/>
      <c r="B50" s="219">
        <v>2</v>
      </c>
      <c r="C50" s="158"/>
      <c r="D50" s="158"/>
      <c r="E50" s="158"/>
      <c r="F50" s="158"/>
      <c r="G50" s="158"/>
      <c r="H50" s="158"/>
      <c r="I50" s="159">
        <f t="shared" si="14"/>
        <v>0</v>
      </c>
      <c r="J50" s="159">
        <f t="shared" si="8"/>
        <v>0</v>
      </c>
      <c r="K50" s="159">
        <f t="shared" si="9"/>
        <v>0</v>
      </c>
      <c r="L50" s="159">
        <f t="shared" si="2"/>
        <v>0</v>
      </c>
      <c r="M50" s="159">
        <f t="shared" si="3"/>
        <v>0</v>
      </c>
      <c r="N50" s="516"/>
    </row>
    <row r="51" spans="1:14" x14ac:dyDescent="0.25">
      <c r="A51" s="1"/>
      <c r="B51" s="219">
        <v>3</v>
      </c>
      <c r="C51" s="158"/>
      <c r="D51" s="158"/>
      <c r="E51" s="158"/>
      <c r="F51" s="158"/>
      <c r="G51" s="158"/>
      <c r="H51" s="158"/>
      <c r="I51" s="159">
        <f t="shared" si="14"/>
        <v>0</v>
      </c>
      <c r="J51" s="159">
        <f t="shared" si="8"/>
        <v>0</v>
      </c>
      <c r="K51" s="159">
        <f t="shared" si="9"/>
        <v>0</v>
      </c>
      <c r="L51" s="159">
        <f t="shared" si="2"/>
        <v>0</v>
      </c>
      <c r="M51" s="159">
        <f t="shared" si="3"/>
        <v>0</v>
      </c>
      <c r="N51" s="516"/>
    </row>
    <row r="52" spans="1:14" ht="15.75" thickBot="1" x14ac:dyDescent="0.3">
      <c r="A52" s="1"/>
      <c r="B52" s="224">
        <v>4</v>
      </c>
      <c r="C52" s="199"/>
      <c r="D52" s="199"/>
      <c r="E52" s="199"/>
      <c r="F52" s="199"/>
      <c r="G52" s="199"/>
      <c r="H52" s="199"/>
      <c r="I52" s="200">
        <f t="shared" si="14"/>
        <v>0</v>
      </c>
      <c r="J52" s="200">
        <f t="shared" si="8"/>
        <v>0</v>
      </c>
      <c r="K52" s="200">
        <f t="shared" si="9"/>
        <v>0</v>
      </c>
      <c r="L52" s="200">
        <f t="shared" si="2"/>
        <v>0</v>
      </c>
      <c r="M52" s="200">
        <f t="shared" si="3"/>
        <v>0</v>
      </c>
      <c r="N52" s="516"/>
    </row>
    <row r="53" spans="1:14" ht="15.75" thickBot="1" x14ac:dyDescent="0.3">
      <c r="A53" s="1"/>
      <c r="B53" s="170" t="s">
        <v>3</v>
      </c>
      <c r="C53" s="179"/>
      <c r="D53" s="179"/>
      <c r="E53" s="179"/>
      <c r="F53" s="179"/>
      <c r="G53" s="179"/>
      <c r="H53" s="179"/>
      <c r="I53" s="203">
        <f>+SUM(I49:I52)</f>
        <v>0</v>
      </c>
      <c r="J53" s="203">
        <f t="shared" ref="J53:M53" si="25">+SUM(J49:J52)</f>
        <v>0</v>
      </c>
      <c r="K53" s="203">
        <f t="shared" si="25"/>
        <v>0</v>
      </c>
      <c r="L53" s="203">
        <f t="shared" si="25"/>
        <v>0</v>
      </c>
      <c r="M53" s="203">
        <f t="shared" si="25"/>
        <v>0</v>
      </c>
      <c r="N53" s="517"/>
    </row>
    <row r="54" spans="1:14" ht="15.75" thickBot="1" x14ac:dyDescent="0.3">
      <c r="A54" s="12" t="s">
        <v>13</v>
      </c>
      <c r="B54" s="220">
        <v>1</v>
      </c>
      <c r="C54" s="202"/>
      <c r="D54" s="202"/>
      <c r="E54" s="202"/>
      <c r="F54" s="202"/>
      <c r="G54" s="202"/>
      <c r="H54" s="202"/>
      <c r="I54" s="162">
        <f>+D54-D52</f>
        <v>0</v>
      </c>
      <c r="J54" s="162">
        <f t="shared" ref="J54:M54" si="26">+E54-E52</f>
        <v>0</v>
      </c>
      <c r="K54" s="162">
        <f t="shared" si="26"/>
        <v>0</v>
      </c>
      <c r="L54" s="162">
        <f t="shared" si="26"/>
        <v>0</v>
      </c>
      <c r="M54" s="162">
        <f t="shared" si="26"/>
        <v>0</v>
      </c>
      <c r="N54" s="515">
        <f>+SUM(I58:M58)</f>
        <v>0</v>
      </c>
    </row>
    <row r="55" spans="1:14" x14ac:dyDescent="0.25">
      <c r="A55" s="1"/>
      <c r="B55" s="218">
        <v>2</v>
      </c>
      <c r="C55" s="158"/>
      <c r="D55" s="158"/>
      <c r="E55" s="158"/>
      <c r="F55" s="158"/>
      <c r="G55" s="158"/>
      <c r="H55" s="158"/>
      <c r="I55" s="159">
        <f t="shared" si="14"/>
        <v>0</v>
      </c>
      <c r="J55" s="159">
        <f t="shared" si="8"/>
        <v>0</v>
      </c>
      <c r="K55" s="159">
        <f t="shared" si="9"/>
        <v>0</v>
      </c>
      <c r="L55" s="159">
        <f t="shared" si="2"/>
        <v>0</v>
      </c>
      <c r="M55" s="159">
        <f t="shared" si="3"/>
        <v>0</v>
      </c>
      <c r="N55" s="516"/>
    </row>
    <row r="56" spans="1:14" x14ac:dyDescent="0.25">
      <c r="A56" s="1"/>
      <c r="B56" s="218">
        <v>3</v>
      </c>
      <c r="C56" s="158"/>
      <c r="D56" s="158"/>
      <c r="E56" s="158"/>
      <c r="F56" s="158"/>
      <c r="G56" s="158"/>
      <c r="H56" s="158"/>
      <c r="I56" s="159">
        <f t="shared" si="14"/>
        <v>0</v>
      </c>
      <c r="J56" s="159">
        <f t="shared" si="8"/>
        <v>0</v>
      </c>
      <c r="K56" s="159">
        <f t="shared" si="9"/>
        <v>0</v>
      </c>
      <c r="L56" s="159">
        <f t="shared" si="2"/>
        <v>0</v>
      </c>
      <c r="M56" s="159">
        <f t="shared" si="3"/>
        <v>0</v>
      </c>
      <c r="N56" s="516"/>
    </row>
    <row r="57" spans="1:14" ht="15.75" thickBot="1" x14ac:dyDescent="0.3">
      <c r="A57" s="1"/>
      <c r="B57" s="222">
        <v>4</v>
      </c>
      <c r="C57" s="199"/>
      <c r="D57" s="199"/>
      <c r="E57" s="199"/>
      <c r="F57" s="199"/>
      <c r="G57" s="199"/>
      <c r="H57" s="199"/>
      <c r="I57" s="200">
        <f t="shared" si="14"/>
        <v>0</v>
      </c>
      <c r="J57" s="200">
        <f t="shared" si="8"/>
        <v>0</v>
      </c>
      <c r="K57" s="200">
        <f t="shared" si="9"/>
        <v>0</v>
      </c>
      <c r="L57" s="200">
        <f t="shared" si="2"/>
        <v>0</v>
      </c>
      <c r="M57" s="200">
        <f t="shared" si="3"/>
        <v>0</v>
      </c>
      <c r="N57" s="516"/>
    </row>
    <row r="58" spans="1:14" ht="15.75" thickBot="1" x14ac:dyDescent="0.3">
      <c r="A58" s="1"/>
      <c r="B58" s="170" t="s">
        <v>3</v>
      </c>
      <c r="C58" s="179"/>
      <c r="D58" s="179"/>
      <c r="E58" s="179"/>
      <c r="F58" s="179"/>
      <c r="G58" s="179"/>
      <c r="H58" s="179"/>
      <c r="I58" s="203">
        <f>+SUM(I54:I57)</f>
        <v>0</v>
      </c>
      <c r="J58" s="203">
        <f t="shared" ref="J58:M58" si="27">+SUM(J54:J57)</f>
        <v>0</v>
      </c>
      <c r="K58" s="203">
        <f t="shared" si="27"/>
        <v>0</v>
      </c>
      <c r="L58" s="203">
        <f t="shared" si="27"/>
        <v>0</v>
      </c>
      <c r="M58" s="203">
        <f t="shared" si="27"/>
        <v>0</v>
      </c>
      <c r="N58" s="517"/>
    </row>
    <row r="59" spans="1:14" ht="15.75" thickBot="1" x14ac:dyDescent="0.3">
      <c r="A59" s="12" t="s">
        <v>14</v>
      </c>
      <c r="B59" s="223">
        <v>1</v>
      </c>
      <c r="C59" s="202"/>
      <c r="D59" s="202"/>
      <c r="E59" s="202"/>
      <c r="F59" s="202"/>
      <c r="G59" s="202"/>
      <c r="H59" s="202"/>
      <c r="I59" s="162">
        <f>+D59-D57</f>
        <v>0</v>
      </c>
      <c r="J59" s="162">
        <f t="shared" ref="J59:M59" si="28">+E59-E57</f>
        <v>0</v>
      </c>
      <c r="K59" s="162">
        <f t="shared" si="28"/>
        <v>0</v>
      </c>
      <c r="L59" s="162">
        <f t="shared" si="28"/>
        <v>0</v>
      </c>
      <c r="M59" s="162">
        <f t="shared" si="28"/>
        <v>0</v>
      </c>
      <c r="N59" s="515">
        <f>+SUM(I63:M63)</f>
        <v>0</v>
      </c>
    </row>
    <row r="60" spans="1:14" x14ac:dyDescent="0.25">
      <c r="A60" s="2"/>
      <c r="B60" s="219">
        <v>2</v>
      </c>
      <c r="C60" s="158"/>
      <c r="D60" s="158"/>
      <c r="E60" s="158"/>
      <c r="F60" s="158"/>
      <c r="G60" s="158"/>
      <c r="H60" s="158"/>
      <c r="I60" s="159">
        <f t="shared" si="14"/>
        <v>0</v>
      </c>
      <c r="J60" s="159">
        <f t="shared" si="8"/>
        <v>0</v>
      </c>
      <c r="K60" s="159">
        <f t="shared" si="9"/>
        <v>0</v>
      </c>
      <c r="L60" s="159">
        <f t="shared" si="2"/>
        <v>0</v>
      </c>
      <c r="M60" s="159">
        <f t="shared" si="3"/>
        <v>0</v>
      </c>
      <c r="N60" s="516"/>
    </row>
    <row r="61" spans="1:14" x14ac:dyDescent="0.25">
      <c r="A61" s="5"/>
      <c r="B61" s="219">
        <v>3</v>
      </c>
      <c r="C61" s="158"/>
      <c r="D61" s="158"/>
      <c r="E61" s="158"/>
      <c r="F61" s="158"/>
      <c r="G61" s="158"/>
      <c r="H61" s="158"/>
      <c r="I61" s="159">
        <f t="shared" si="14"/>
        <v>0</v>
      </c>
      <c r="J61" s="159">
        <f t="shared" si="8"/>
        <v>0</v>
      </c>
      <c r="K61" s="159">
        <f t="shared" si="9"/>
        <v>0</v>
      </c>
      <c r="L61" s="159">
        <f t="shared" si="2"/>
        <v>0</v>
      </c>
      <c r="M61" s="159">
        <f t="shared" si="3"/>
        <v>0</v>
      </c>
      <c r="N61" s="516"/>
    </row>
    <row r="62" spans="1:14" ht="15.75" thickBot="1" x14ac:dyDescent="0.3">
      <c r="A62" s="5"/>
      <c r="B62" s="224">
        <v>4</v>
      </c>
      <c r="C62" s="199"/>
      <c r="D62" s="199"/>
      <c r="E62" s="199"/>
      <c r="F62" s="199"/>
      <c r="G62" s="199"/>
      <c r="H62" s="199"/>
      <c r="I62" s="200">
        <f t="shared" si="14"/>
        <v>0</v>
      </c>
      <c r="J62" s="200">
        <f t="shared" si="8"/>
        <v>0</v>
      </c>
      <c r="K62" s="200">
        <f t="shared" si="9"/>
        <v>0</v>
      </c>
      <c r="L62" s="200">
        <f t="shared" si="2"/>
        <v>0</v>
      </c>
      <c r="M62" s="200">
        <f t="shared" si="3"/>
        <v>0</v>
      </c>
      <c r="N62" s="516"/>
    </row>
    <row r="63" spans="1:14" ht="15.75" thickBot="1" x14ac:dyDescent="0.3">
      <c r="A63" s="8"/>
      <c r="B63" s="170" t="s">
        <v>3</v>
      </c>
      <c r="C63" s="171"/>
      <c r="D63" s="171"/>
      <c r="E63" s="171"/>
      <c r="F63" s="171"/>
      <c r="G63" s="171"/>
      <c r="H63" s="171"/>
      <c r="I63" s="203">
        <f>+SUM(I59:I62)</f>
        <v>0</v>
      </c>
      <c r="J63" s="203">
        <f t="shared" ref="J63:M63" si="29">+SUM(J59:J62)</f>
        <v>0</v>
      </c>
      <c r="K63" s="203">
        <f t="shared" si="29"/>
        <v>0</v>
      </c>
      <c r="L63" s="203">
        <f t="shared" si="29"/>
        <v>0</v>
      </c>
      <c r="M63" s="203">
        <f t="shared" si="29"/>
        <v>0</v>
      </c>
      <c r="N63" s="517"/>
    </row>
  </sheetData>
  <mergeCells count="12">
    <mergeCell ref="N59:N63"/>
    <mergeCell ref="N4:N8"/>
    <mergeCell ref="N9:N13"/>
    <mergeCell ref="N14:N18"/>
    <mergeCell ref="N19:N23"/>
    <mergeCell ref="N24:N28"/>
    <mergeCell ref="N29:N33"/>
    <mergeCell ref="N34:N38"/>
    <mergeCell ref="N39:N43"/>
    <mergeCell ref="N44:N48"/>
    <mergeCell ref="N49:N53"/>
    <mergeCell ref="N54:N58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0"/>
  <sheetViews>
    <sheetView view="pageBreakPreview" zoomScale="60" zoomScaleNormal="80" workbookViewId="0">
      <selection activeCell="C12" sqref="C12"/>
    </sheetView>
  </sheetViews>
  <sheetFormatPr baseColWidth="10" defaultRowHeight="15" x14ac:dyDescent="0.25"/>
  <cols>
    <col min="1" max="1" width="15.85546875" bestFit="1" customWidth="1"/>
    <col min="2" max="2" width="21.42578125" bestFit="1" customWidth="1"/>
    <col min="3" max="3" width="8.5703125" customWidth="1"/>
  </cols>
  <sheetData>
    <row r="1" spans="1:19" ht="15.75" thickBot="1" x14ac:dyDescent="0.3">
      <c r="A1" s="437"/>
      <c r="B1" s="438"/>
      <c r="C1" s="439"/>
      <c r="D1" s="437" t="s">
        <v>140</v>
      </c>
      <c r="E1" s="438"/>
      <c r="F1" s="438"/>
      <c r="G1" s="438"/>
      <c r="H1" s="438"/>
      <c r="I1" s="438"/>
      <c r="J1" s="438"/>
      <c r="K1" s="438"/>
      <c r="L1" s="438"/>
      <c r="M1" s="439"/>
      <c r="N1" s="446" t="s">
        <v>143</v>
      </c>
      <c r="O1" s="447"/>
      <c r="P1" s="447"/>
      <c r="Q1" s="447"/>
      <c r="R1" s="448"/>
    </row>
    <row r="2" spans="1:19" ht="30.75" customHeight="1" thickBot="1" x14ac:dyDescent="0.3">
      <c r="A2" s="440"/>
      <c r="B2" s="441"/>
      <c r="C2" s="442"/>
      <c r="D2" s="452" t="s">
        <v>141</v>
      </c>
      <c r="E2" s="453"/>
      <c r="F2" s="453"/>
      <c r="G2" s="453"/>
      <c r="H2" s="453"/>
      <c r="I2" s="453"/>
      <c r="J2" s="453"/>
      <c r="K2" s="453"/>
      <c r="L2" s="453"/>
      <c r="M2" s="454"/>
      <c r="N2" s="449" t="s">
        <v>146</v>
      </c>
      <c r="O2" s="466"/>
      <c r="P2" s="466"/>
      <c r="Q2" s="466"/>
      <c r="R2" s="467"/>
    </row>
    <row r="3" spans="1:19" x14ac:dyDescent="0.25">
      <c r="A3" s="440"/>
      <c r="B3" s="441"/>
      <c r="C3" s="442"/>
      <c r="D3" s="437" t="s">
        <v>142</v>
      </c>
      <c r="E3" s="438"/>
      <c r="F3" s="438"/>
      <c r="G3" s="438"/>
      <c r="H3" s="438"/>
      <c r="I3" s="438"/>
      <c r="J3" s="438"/>
      <c r="K3" s="438"/>
      <c r="L3" s="438"/>
      <c r="M3" s="439"/>
      <c r="N3" s="538" t="s">
        <v>152</v>
      </c>
      <c r="O3" s="539"/>
      <c r="P3" s="539"/>
      <c r="Q3" s="539"/>
      <c r="R3" s="540"/>
    </row>
    <row r="4" spans="1:19" ht="15.75" thickBot="1" x14ac:dyDescent="0.3">
      <c r="A4" s="443"/>
      <c r="B4" s="444"/>
      <c r="C4" s="445"/>
      <c r="D4" s="434" t="s">
        <v>144</v>
      </c>
      <c r="E4" s="435"/>
      <c r="F4" s="435"/>
      <c r="G4" s="435"/>
      <c r="H4" s="435"/>
      <c r="I4" s="435"/>
      <c r="J4" s="435"/>
      <c r="K4" s="435"/>
      <c r="L4" s="435"/>
      <c r="M4" s="436"/>
      <c r="N4" s="452"/>
      <c r="O4" s="453"/>
      <c r="P4" s="453"/>
      <c r="Q4" s="453"/>
      <c r="R4" s="454"/>
    </row>
    <row r="5" spans="1:19" x14ac:dyDescent="0.25">
      <c r="A5" s="2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4"/>
      <c r="S5" s="6"/>
    </row>
    <row r="6" spans="1:19" s="1" customFormat="1" ht="53.25" customHeight="1" thickBot="1" x14ac:dyDescent="0.3">
      <c r="A6" s="5"/>
      <c r="B6" s="6"/>
      <c r="C6" s="6"/>
      <c r="D6" s="6"/>
      <c r="E6" s="6"/>
      <c r="F6" s="6"/>
      <c r="G6" s="6"/>
      <c r="H6" s="29"/>
      <c r="I6" s="6"/>
      <c r="J6" s="30"/>
      <c r="K6" s="30"/>
      <c r="L6" s="30"/>
      <c r="M6" s="30"/>
      <c r="N6" s="30"/>
      <c r="O6" s="31"/>
      <c r="P6" s="32"/>
      <c r="Q6" s="32"/>
      <c r="R6" s="273"/>
      <c r="S6" s="32"/>
    </row>
    <row r="7" spans="1:19" ht="15.75" thickBot="1" x14ac:dyDescent="0.3">
      <c r="A7" s="11" t="s">
        <v>15</v>
      </c>
      <c r="B7" s="17" t="s">
        <v>34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7"/>
      <c r="S7" s="1"/>
    </row>
    <row r="8" spans="1:19" x14ac:dyDescent="0.25">
      <c r="A8" s="274" t="s">
        <v>1</v>
      </c>
      <c r="B8" s="425">
        <f>+GAS!N4</f>
        <v>90.289999999974953</v>
      </c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7"/>
      <c r="S8" s="1"/>
    </row>
    <row r="9" spans="1:19" x14ac:dyDescent="0.25">
      <c r="A9" s="275" t="s">
        <v>4</v>
      </c>
      <c r="B9" s="426">
        <f>+GAS!N9</f>
        <v>3985.2000000000203</v>
      </c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7"/>
      <c r="S9" s="1"/>
    </row>
    <row r="10" spans="1:19" x14ac:dyDescent="0.25">
      <c r="A10" s="275" t="s">
        <v>5</v>
      </c>
      <c r="B10" s="426">
        <f>+GAS!N14</f>
        <v>1825.8929999999568</v>
      </c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7"/>
      <c r="S10" s="1"/>
    </row>
    <row r="11" spans="1:19" x14ac:dyDescent="0.25">
      <c r="A11" s="275" t="s">
        <v>6</v>
      </c>
      <c r="B11" s="426">
        <f>+GAS!N19</f>
        <v>2.3720000000289474</v>
      </c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7"/>
      <c r="S11" s="1"/>
    </row>
    <row r="12" spans="1:19" x14ac:dyDescent="0.25">
      <c r="A12" s="275" t="s">
        <v>7</v>
      </c>
      <c r="B12" s="426">
        <f>+GAS!N24</f>
        <v>3.5750000000193722</v>
      </c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7"/>
      <c r="S12" s="1"/>
    </row>
    <row r="13" spans="1:19" x14ac:dyDescent="0.25">
      <c r="A13" s="275" t="s">
        <v>8</v>
      </c>
      <c r="B13" s="426">
        <f>+GAS!N29</f>
        <v>1.8799999999864667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7"/>
      <c r="S13" s="1"/>
    </row>
    <row r="14" spans="1:19" x14ac:dyDescent="0.25">
      <c r="A14" s="275" t="s">
        <v>9</v>
      </c>
      <c r="B14" s="14">
        <f>+GAS!N34</f>
        <v>-616450.75</v>
      </c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7"/>
      <c r="S14" s="1"/>
    </row>
    <row r="15" spans="1:19" x14ac:dyDescent="0.25">
      <c r="A15" s="275" t="s">
        <v>10</v>
      </c>
      <c r="B15" s="14">
        <f>+GAS!N39</f>
        <v>0</v>
      </c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7"/>
      <c r="S15" s="1"/>
    </row>
    <row r="16" spans="1:19" x14ac:dyDescent="0.25">
      <c r="A16" s="275" t="s">
        <v>11</v>
      </c>
      <c r="B16" s="14">
        <f>+GAS!N44</f>
        <v>0</v>
      </c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7"/>
      <c r="S16" s="1"/>
    </row>
    <row r="17" spans="1:19" x14ac:dyDescent="0.25">
      <c r="A17" s="275" t="s">
        <v>12</v>
      </c>
      <c r="B17" s="14">
        <f>+GAS!N49</f>
        <v>0</v>
      </c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7"/>
      <c r="S17" s="1"/>
    </row>
    <row r="18" spans="1:19" x14ac:dyDescent="0.25">
      <c r="A18" s="275" t="s">
        <v>13</v>
      </c>
      <c r="B18" s="14">
        <f>+GAS!N54</f>
        <v>0</v>
      </c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7"/>
      <c r="S18" s="1"/>
    </row>
    <row r="19" spans="1:19" x14ac:dyDescent="0.25">
      <c r="A19" s="275" t="s">
        <v>14</v>
      </c>
      <c r="B19" s="14">
        <f>+GAS!N59</f>
        <v>0</v>
      </c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7"/>
      <c r="S19" s="1"/>
    </row>
    <row r="20" spans="1:19" ht="15.75" thickBot="1" x14ac:dyDescent="0.3">
      <c r="A20" s="5"/>
      <c r="B20" s="21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7"/>
      <c r="S20" s="1"/>
    </row>
    <row r="21" spans="1:19" ht="21.75" customHeight="1" thickBot="1" x14ac:dyDescent="0.3">
      <c r="A21" s="20" t="s">
        <v>22</v>
      </c>
      <c r="B21" s="11">
        <f>AVERAGE(B8:B19)</f>
        <v>-50878.46166666667</v>
      </c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7"/>
      <c r="S21" s="1"/>
    </row>
    <row r="22" spans="1:19" ht="15.75" thickBot="1" x14ac:dyDescent="0.3">
      <c r="A22" s="5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7"/>
      <c r="S22" s="1"/>
    </row>
    <row r="23" spans="1:19" ht="15.75" thickBot="1" x14ac:dyDescent="0.3">
      <c r="A23" s="5" t="s">
        <v>23</v>
      </c>
      <c r="B23" s="35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7"/>
      <c r="S23" s="1"/>
    </row>
    <row r="24" spans="1:19" x14ac:dyDescent="0.25">
      <c r="A24" s="5"/>
      <c r="B24" s="21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7"/>
      <c r="S24" s="1"/>
    </row>
    <row r="25" spans="1:19" x14ac:dyDescent="0.25">
      <c r="A25" s="5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7"/>
      <c r="S25" s="1"/>
    </row>
    <row r="26" spans="1:19" x14ac:dyDescent="0.25">
      <c r="A26" s="5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7"/>
      <c r="S26" s="1"/>
    </row>
    <row r="27" spans="1:19" x14ac:dyDescent="0.25">
      <c r="A27" s="5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7"/>
      <c r="S27" s="1"/>
    </row>
    <row r="28" spans="1:19" x14ac:dyDescent="0.25">
      <c r="A28" s="5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7"/>
      <c r="S28" s="1"/>
    </row>
    <row r="29" spans="1:19" x14ac:dyDescent="0.25">
      <c r="A29" s="5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7"/>
      <c r="S29" s="1"/>
    </row>
    <row r="30" spans="1:19" ht="15.75" thickBot="1" x14ac:dyDescent="0.3">
      <c r="A30" s="8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10"/>
      <c r="S30" s="1"/>
    </row>
    <row r="31" spans="1:19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</row>
    <row r="32" spans="1:19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</row>
    <row r="33" spans="1:19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</row>
    <row r="34" spans="1:19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</row>
    <row r="35" spans="1:19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</row>
    <row r="36" spans="1:19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</row>
    <row r="37" spans="1:19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</row>
    <row r="38" spans="1:19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</row>
    <row r="39" spans="1:19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</row>
    <row r="40" spans="1:19" x14ac:dyDescent="0.25">
      <c r="A40" s="1"/>
      <c r="B40" s="1"/>
    </row>
  </sheetData>
  <sheetProtection sheet="1" objects="1" scenarios="1" selectLockedCells="1" selectUnlockedCells="1"/>
  <mergeCells count="8">
    <mergeCell ref="A1:C4"/>
    <mergeCell ref="D1:M1"/>
    <mergeCell ref="N1:R1"/>
    <mergeCell ref="D2:M2"/>
    <mergeCell ref="N2:R2"/>
    <mergeCell ref="D3:M3"/>
    <mergeCell ref="D4:M4"/>
    <mergeCell ref="N3:R4"/>
  </mergeCells>
  <pageMargins left="0.7" right="0.7" top="0.75" bottom="0.75" header="0.3" footer="0.3"/>
  <pageSetup scale="40" orientation="landscape" horizontalDpi="300" verticalDpi="300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15"/>
  <sheetViews>
    <sheetView zoomScale="70" zoomScaleNormal="70" workbookViewId="0">
      <selection activeCell="A5" sqref="A5"/>
    </sheetView>
  </sheetViews>
  <sheetFormatPr baseColWidth="10" defaultRowHeight="15" x14ac:dyDescent="0.25"/>
  <cols>
    <col min="1" max="1" width="16.28515625" customWidth="1"/>
    <col min="2" max="2" width="14.5703125" customWidth="1"/>
    <col min="3" max="4" width="12.7109375" customWidth="1"/>
    <col min="5" max="5" width="10.7109375" customWidth="1"/>
    <col min="6" max="6" width="11.42578125" customWidth="1"/>
    <col min="7" max="7" width="14.42578125" customWidth="1"/>
    <col min="8" max="9" width="12" customWidth="1"/>
    <col min="10" max="11" width="10.7109375" customWidth="1"/>
    <col min="12" max="12" width="14.42578125" customWidth="1"/>
    <col min="13" max="14" width="12" customWidth="1"/>
    <col min="15" max="16" width="10.7109375" customWidth="1"/>
    <col min="17" max="17" width="13.7109375" customWidth="1"/>
    <col min="18" max="18" width="14.42578125" customWidth="1"/>
    <col min="19" max="20" width="12" customWidth="1"/>
    <col min="21" max="22" width="10.7109375" customWidth="1"/>
    <col min="23" max="23" width="14" customWidth="1"/>
    <col min="24" max="25" width="12" customWidth="1"/>
    <col min="26" max="27" width="10.7109375" customWidth="1"/>
    <col min="28" max="28" width="13.28515625" customWidth="1"/>
    <col min="29" max="30" width="12" customWidth="1"/>
    <col min="31" max="32" width="10.7109375" customWidth="1"/>
    <col min="33" max="33" width="14" customWidth="1"/>
    <col min="34" max="35" width="12" customWidth="1"/>
    <col min="36" max="37" width="10.7109375" customWidth="1"/>
    <col min="38" max="38" width="14.28515625" customWidth="1"/>
    <col min="39" max="40" width="12.85546875" customWidth="1"/>
    <col min="43" max="43" width="13.7109375" customWidth="1"/>
  </cols>
  <sheetData>
    <row r="1" spans="1:43" ht="30" customHeight="1" thickBot="1" x14ac:dyDescent="0.3">
      <c r="A1" s="547" t="s">
        <v>113</v>
      </c>
      <c r="B1" s="548"/>
      <c r="C1" s="548"/>
      <c r="D1" s="548"/>
      <c r="E1" s="548"/>
      <c r="F1" s="548"/>
      <c r="G1" s="548"/>
      <c r="H1" s="548"/>
      <c r="I1" s="548"/>
      <c r="J1" s="548"/>
      <c r="K1" s="548"/>
      <c r="L1" s="548"/>
      <c r="M1" s="548"/>
      <c r="N1" s="548"/>
      <c r="O1" s="548"/>
      <c r="P1" s="548"/>
      <c r="Q1" s="548"/>
      <c r="R1" s="548"/>
      <c r="S1" s="548"/>
      <c r="T1" s="548"/>
      <c r="U1" s="548"/>
      <c r="V1" s="548"/>
      <c r="W1" s="548"/>
      <c r="X1" s="548"/>
      <c r="Y1" s="548"/>
      <c r="Z1" s="548"/>
      <c r="AA1" s="548"/>
      <c r="AB1" s="548"/>
      <c r="AC1" s="548"/>
      <c r="AD1" s="548"/>
      <c r="AE1" s="548"/>
      <c r="AF1" s="548"/>
      <c r="AG1" s="548"/>
      <c r="AH1" s="548"/>
      <c r="AI1" s="548"/>
      <c r="AJ1" s="548"/>
      <c r="AK1" s="548"/>
      <c r="AL1" s="548"/>
      <c r="AM1" s="548"/>
      <c r="AN1" s="548"/>
      <c r="AO1" s="548"/>
      <c r="AP1" s="548"/>
      <c r="AQ1" s="549"/>
    </row>
    <row r="2" spans="1:43" ht="30" customHeight="1" thickBot="1" x14ac:dyDescent="0.3">
      <c r="A2" s="243"/>
      <c r="B2" s="541" t="s">
        <v>40</v>
      </c>
      <c r="C2" s="542"/>
      <c r="D2" s="542"/>
      <c r="E2" s="542"/>
      <c r="F2" s="542"/>
      <c r="G2" s="542"/>
      <c r="H2" s="542"/>
      <c r="I2" s="542"/>
      <c r="J2" s="542"/>
      <c r="K2" s="542"/>
      <c r="L2" s="542"/>
      <c r="M2" s="542"/>
      <c r="N2" s="542"/>
      <c r="O2" s="542"/>
      <c r="P2" s="543"/>
      <c r="Q2" s="244"/>
      <c r="R2" s="544" t="s">
        <v>41</v>
      </c>
      <c r="S2" s="545"/>
      <c r="T2" s="545"/>
      <c r="U2" s="545"/>
      <c r="V2" s="545"/>
      <c r="W2" s="545"/>
      <c r="X2" s="545"/>
      <c r="Y2" s="545"/>
      <c r="Z2" s="545"/>
      <c r="AA2" s="545"/>
      <c r="AB2" s="545"/>
      <c r="AC2" s="545"/>
      <c r="AD2" s="545"/>
      <c r="AE2" s="545"/>
      <c r="AF2" s="545"/>
      <c r="AG2" s="545"/>
      <c r="AH2" s="545"/>
      <c r="AI2" s="545"/>
      <c r="AJ2" s="545"/>
      <c r="AK2" s="545"/>
      <c r="AL2" s="545"/>
      <c r="AM2" s="545"/>
      <c r="AN2" s="545"/>
      <c r="AO2" s="545"/>
      <c r="AP2" s="545"/>
      <c r="AQ2" s="546"/>
    </row>
    <row r="3" spans="1:43" ht="48.75" customHeight="1" x14ac:dyDescent="0.25">
      <c r="A3" s="96" t="s">
        <v>15</v>
      </c>
      <c r="B3" s="237" t="s">
        <v>42</v>
      </c>
      <c r="C3" s="225" t="s">
        <v>110</v>
      </c>
      <c r="D3" s="225" t="s">
        <v>111</v>
      </c>
      <c r="E3" s="97" t="s">
        <v>112</v>
      </c>
      <c r="F3" s="97" t="s">
        <v>43</v>
      </c>
      <c r="G3" s="238" t="s">
        <v>44</v>
      </c>
      <c r="H3" s="225" t="s">
        <v>110</v>
      </c>
      <c r="I3" s="225" t="s">
        <v>111</v>
      </c>
      <c r="J3" s="97" t="s">
        <v>112</v>
      </c>
      <c r="K3" s="97" t="s">
        <v>43</v>
      </c>
      <c r="L3" s="238" t="s">
        <v>45</v>
      </c>
      <c r="M3" s="225" t="s">
        <v>110</v>
      </c>
      <c r="N3" s="225" t="s">
        <v>111</v>
      </c>
      <c r="O3" s="97" t="s">
        <v>112</v>
      </c>
      <c r="P3" s="98" t="s">
        <v>43</v>
      </c>
      <c r="Q3" s="239" t="s">
        <v>114</v>
      </c>
      <c r="R3" s="240" t="s">
        <v>46</v>
      </c>
      <c r="S3" s="232" t="s">
        <v>110</v>
      </c>
      <c r="T3" s="232" t="s">
        <v>111</v>
      </c>
      <c r="U3" s="232" t="s">
        <v>112</v>
      </c>
      <c r="V3" s="99" t="s">
        <v>43</v>
      </c>
      <c r="W3" s="241" t="s">
        <v>47</v>
      </c>
      <c r="X3" s="232" t="s">
        <v>110</v>
      </c>
      <c r="Y3" s="232" t="s">
        <v>111</v>
      </c>
      <c r="Z3" s="232" t="s">
        <v>112</v>
      </c>
      <c r="AA3" s="99" t="s">
        <v>43</v>
      </c>
      <c r="AB3" s="241" t="s">
        <v>48</v>
      </c>
      <c r="AC3" s="232" t="s">
        <v>110</v>
      </c>
      <c r="AD3" s="232" t="s">
        <v>111</v>
      </c>
      <c r="AE3" s="232" t="s">
        <v>112</v>
      </c>
      <c r="AF3" s="99" t="s">
        <v>43</v>
      </c>
      <c r="AG3" s="241" t="s">
        <v>49</v>
      </c>
      <c r="AH3" s="232" t="s">
        <v>110</v>
      </c>
      <c r="AI3" s="232" t="s">
        <v>111</v>
      </c>
      <c r="AJ3" s="232" t="s">
        <v>112</v>
      </c>
      <c r="AK3" s="100" t="s">
        <v>43</v>
      </c>
      <c r="AL3" s="242" t="s">
        <v>97</v>
      </c>
      <c r="AM3" s="232" t="s">
        <v>110</v>
      </c>
      <c r="AN3" s="232" t="s">
        <v>111</v>
      </c>
      <c r="AO3" s="232" t="s">
        <v>112</v>
      </c>
      <c r="AP3" s="249" t="s">
        <v>43</v>
      </c>
      <c r="AQ3" s="247" t="s">
        <v>114</v>
      </c>
    </row>
    <row r="4" spans="1:43" x14ac:dyDescent="0.25">
      <c r="A4" s="39" t="s">
        <v>1</v>
      </c>
      <c r="B4" s="88">
        <v>25.010999999999999</v>
      </c>
      <c r="C4" s="89">
        <v>169802</v>
      </c>
      <c r="D4" s="226">
        <v>170338</v>
      </c>
      <c r="E4" s="89">
        <f>+D4-C4</f>
        <v>536</v>
      </c>
      <c r="F4" s="303">
        <f>+E4/B4</f>
        <v>21.43057054895846</v>
      </c>
      <c r="G4" s="89">
        <v>56.96</v>
      </c>
      <c r="H4" s="89">
        <v>175854</v>
      </c>
      <c r="I4" s="89">
        <v>177133</v>
      </c>
      <c r="J4" s="89">
        <f>+I4-H4</f>
        <v>1279</v>
      </c>
      <c r="K4" s="90">
        <f>+J4/G4</f>
        <v>22.454353932584269</v>
      </c>
      <c r="L4" s="91">
        <v>43.930999999999997</v>
      </c>
      <c r="M4" s="91">
        <v>163222</v>
      </c>
      <c r="N4" s="91">
        <v>163962</v>
      </c>
      <c r="O4" s="91">
        <f>+N4-M4</f>
        <v>740</v>
      </c>
      <c r="P4" s="92">
        <f>+O4/L4</f>
        <v>16.844597209259977</v>
      </c>
      <c r="Q4" s="235">
        <f t="shared" ref="Q4:Q15" si="0">+B4+G4+L4</f>
        <v>125.902</v>
      </c>
      <c r="R4" s="93">
        <v>46.966000000000001</v>
      </c>
      <c r="S4" s="228">
        <v>204458</v>
      </c>
      <c r="T4" s="228">
        <v>205575</v>
      </c>
      <c r="U4" s="94">
        <f>+T4-S4</f>
        <v>1117</v>
      </c>
      <c r="V4" s="94">
        <f>+U4/R4</f>
        <v>23.783162287612313</v>
      </c>
      <c r="W4" s="94">
        <v>52.045000000000002</v>
      </c>
      <c r="X4" s="94">
        <v>170760</v>
      </c>
      <c r="Y4" s="94">
        <v>171523</v>
      </c>
      <c r="Z4" s="94">
        <f>+Y4-X4</f>
        <v>763</v>
      </c>
      <c r="AA4" s="94">
        <f>+Z4/W4</f>
        <v>14.660390047074646</v>
      </c>
      <c r="AB4" s="95">
        <v>20.173999999999999</v>
      </c>
      <c r="AC4" s="95">
        <v>121084</v>
      </c>
      <c r="AD4" s="95">
        <v>121613</v>
      </c>
      <c r="AE4" s="230">
        <f>+AD4-AC4</f>
        <v>529</v>
      </c>
      <c r="AF4" s="95">
        <f>+AE4/AB4</f>
        <v>26.221869733320116</v>
      </c>
      <c r="AG4" s="94">
        <v>18.510000000000002</v>
      </c>
      <c r="AH4" s="94">
        <v>136474</v>
      </c>
      <c r="AI4" s="94">
        <v>137126</v>
      </c>
      <c r="AJ4" s="94">
        <f>+AI4-AH4</f>
        <v>652</v>
      </c>
      <c r="AK4" s="94">
        <f>+AJ4/AG4</f>
        <v>35.224203133441378</v>
      </c>
      <c r="AL4" s="94">
        <v>98.522999999999996</v>
      </c>
      <c r="AM4" s="94">
        <v>982</v>
      </c>
      <c r="AN4" s="94">
        <v>2812</v>
      </c>
      <c r="AO4" s="94">
        <f>+AN4-AM4</f>
        <v>1830</v>
      </c>
      <c r="AP4" s="245">
        <f>+AO4/AL4</f>
        <v>18.574343046801257</v>
      </c>
      <c r="AQ4" s="250">
        <f>+R4+W4+AB4+AG4+AL4</f>
        <v>236.21799999999999</v>
      </c>
    </row>
    <row r="5" spans="1:43" x14ac:dyDescent="0.25">
      <c r="A5" s="39" t="s">
        <v>4</v>
      </c>
      <c r="B5" s="88">
        <v>20.667000000000002</v>
      </c>
      <c r="C5" s="226">
        <v>170876</v>
      </c>
      <c r="D5" s="226">
        <v>171172</v>
      </c>
      <c r="E5" s="89">
        <f>+D5-C5</f>
        <v>296</v>
      </c>
      <c r="F5" s="89">
        <f t="shared" ref="F5:F15" si="1">+E5/B5</f>
        <v>14.322349639521942</v>
      </c>
      <c r="G5" s="142">
        <v>52.805</v>
      </c>
      <c r="H5" s="142">
        <v>177557</v>
      </c>
      <c r="I5" s="142">
        <v>179094</v>
      </c>
      <c r="J5" s="89">
        <f t="shared" ref="J5:J15" si="2">+I5-H5</f>
        <v>1537</v>
      </c>
      <c r="K5" s="90">
        <f t="shared" ref="K5:K15" si="3">+J5/G5</f>
        <v>29.107092131426949</v>
      </c>
      <c r="L5" s="91">
        <v>74.998000000000005</v>
      </c>
      <c r="M5" s="91">
        <v>166316</v>
      </c>
      <c r="N5" s="91">
        <v>167892</v>
      </c>
      <c r="O5" s="91">
        <f t="shared" ref="O5:O15" si="4">+N5-M5</f>
        <v>1576</v>
      </c>
      <c r="P5" s="92">
        <f t="shared" ref="P5:P15" si="5">+O5/L5</f>
        <v>21.0138937038321</v>
      </c>
      <c r="Q5" s="235">
        <f t="shared" si="0"/>
        <v>148.47000000000003</v>
      </c>
      <c r="R5" s="93">
        <v>60</v>
      </c>
      <c r="S5" s="228">
        <v>205973</v>
      </c>
      <c r="T5" s="228">
        <v>207688</v>
      </c>
      <c r="U5" s="94">
        <f t="shared" ref="U5:U15" si="6">+T5-S5</f>
        <v>1715</v>
      </c>
      <c r="V5" s="94">
        <f>+U5/R5</f>
        <v>28.583333333333332</v>
      </c>
      <c r="W5" s="94">
        <v>67.424999999999997</v>
      </c>
      <c r="X5" s="94">
        <v>171648</v>
      </c>
      <c r="Y5" s="94">
        <v>172925</v>
      </c>
      <c r="Z5" s="94">
        <f t="shared" ref="Z5:Z15" si="7">+Y5-X5</f>
        <v>1277</v>
      </c>
      <c r="AA5" s="94">
        <f t="shared" ref="AA5:AA15" si="8">+Z5/W5</f>
        <v>18.939562476826104</v>
      </c>
      <c r="AB5" s="94">
        <v>36.204000000000001</v>
      </c>
      <c r="AC5" s="94">
        <v>122146</v>
      </c>
      <c r="AD5" s="94">
        <v>123434</v>
      </c>
      <c r="AE5" s="94">
        <f t="shared" ref="AE5" si="9">+AD5-AC5</f>
        <v>1288</v>
      </c>
      <c r="AF5" s="95">
        <f t="shared" ref="AF5:AF15" si="10">+AE5/AB5</f>
        <v>35.576179427687549</v>
      </c>
      <c r="AG5" s="94">
        <v>49.341999999999999</v>
      </c>
      <c r="AH5" s="94">
        <v>137498</v>
      </c>
      <c r="AI5" s="94">
        <v>139576</v>
      </c>
      <c r="AJ5" s="94">
        <f t="shared" ref="AJ5:AJ15" si="11">+AI5-AH5</f>
        <v>2078</v>
      </c>
      <c r="AK5" s="94">
        <f t="shared" ref="AK5:AK15" si="12">+AJ5/AG5</f>
        <v>42.114223177009443</v>
      </c>
      <c r="AL5" s="94">
        <v>121.833</v>
      </c>
      <c r="AM5" s="94">
        <v>2997</v>
      </c>
      <c r="AN5" s="94">
        <v>5262</v>
      </c>
      <c r="AO5" s="94">
        <f t="shared" ref="AO5:AO15" si="13">+AN5-AM5</f>
        <v>2265</v>
      </c>
      <c r="AP5" s="245">
        <f t="shared" ref="AP5:AP15" si="14">+AO5/AL5</f>
        <v>18.591022136859472</v>
      </c>
      <c r="AQ5" s="250">
        <f t="shared" ref="AQ5:AQ15" si="15">+R5+W5+AB5+AG5+AL5</f>
        <v>334.80399999999997</v>
      </c>
    </row>
    <row r="6" spans="1:43" x14ac:dyDescent="0.25">
      <c r="A6" s="39" t="s">
        <v>5</v>
      </c>
      <c r="B6" s="88">
        <v>24.015999999999998</v>
      </c>
      <c r="C6" s="226">
        <v>171729</v>
      </c>
      <c r="D6" s="226">
        <v>172218</v>
      </c>
      <c r="E6" s="89">
        <f t="shared" ref="E6:E15" si="16">+D6-C6</f>
        <v>489</v>
      </c>
      <c r="F6" s="89">
        <f t="shared" si="1"/>
        <v>20.36142571618921</v>
      </c>
      <c r="G6" s="89">
        <v>30.992000000000001</v>
      </c>
      <c r="H6" s="89">
        <v>179478</v>
      </c>
      <c r="I6" s="89">
        <v>179992</v>
      </c>
      <c r="J6" s="89">
        <f t="shared" si="2"/>
        <v>514</v>
      </c>
      <c r="K6" s="90">
        <f t="shared" si="3"/>
        <v>16.584925141972121</v>
      </c>
      <c r="L6" s="91">
        <v>86.32</v>
      </c>
      <c r="M6" s="91">
        <v>168201</v>
      </c>
      <c r="N6" s="91">
        <v>169977</v>
      </c>
      <c r="O6" s="91">
        <f t="shared" si="4"/>
        <v>1776</v>
      </c>
      <c r="P6" s="92">
        <f t="shared" si="5"/>
        <v>20.574606116774792</v>
      </c>
      <c r="Q6" s="235">
        <f t="shared" si="0"/>
        <v>141.32799999999997</v>
      </c>
      <c r="R6" s="93">
        <v>37.844000000000001</v>
      </c>
      <c r="S6" s="228">
        <v>207817</v>
      </c>
      <c r="T6" s="228">
        <v>208691</v>
      </c>
      <c r="U6" s="94">
        <f t="shared" si="6"/>
        <v>874</v>
      </c>
      <c r="V6" s="94">
        <f t="shared" ref="V6:V15" si="17">+U6/R6</f>
        <v>23.094810273755417</v>
      </c>
      <c r="W6" s="94">
        <v>53.134999999999998</v>
      </c>
      <c r="X6" s="94">
        <v>173247</v>
      </c>
      <c r="Y6" s="94">
        <v>174125</v>
      </c>
      <c r="Z6" s="94">
        <f t="shared" si="7"/>
        <v>878</v>
      </c>
      <c r="AA6" s="94">
        <f t="shared" si="8"/>
        <v>16.523948433236097</v>
      </c>
      <c r="AB6" s="94">
        <v>32.795999999999999</v>
      </c>
      <c r="AC6" s="94">
        <v>123826</v>
      </c>
      <c r="AD6" s="94">
        <v>124816</v>
      </c>
      <c r="AE6" s="230">
        <f t="shared" ref="AE6:AE15" si="18">+AD6-AC6</f>
        <v>990</v>
      </c>
      <c r="AF6" s="95">
        <f t="shared" si="10"/>
        <v>30.186608122941823</v>
      </c>
      <c r="AG6" s="94">
        <v>26.678999999999998</v>
      </c>
      <c r="AH6" s="94">
        <v>140110</v>
      </c>
      <c r="AI6" s="94">
        <v>140812</v>
      </c>
      <c r="AJ6" s="94">
        <f t="shared" si="11"/>
        <v>702</v>
      </c>
      <c r="AK6" s="94">
        <f t="shared" si="12"/>
        <v>26.312830315978861</v>
      </c>
      <c r="AL6" s="94">
        <v>97.072000000000003</v>
      </c>
      <c r="AM6" s="94">
        <v>5544</v>
      </c>
      <c r="AN6" s="94">
        <v>7190</v>
      </c>
      <c r="AO6" s="94">
        <f t="shared" si="13"/>
        <v>1646</v>
      </c>
      <c r="AP6" s="245">
        <f t="shared" si="14"/>
        <v>16.956485907367728</v>
      </c>
      <c r="AQ6" s="250">
        <f>+R6+W6+AB6+AG6+AL6</f>
        <v>247.52600000000001</v>
      </c>
    </row>
    <row r="7" spans="1:43" x14ac:dyDescent="0.25">
      <c r="A7" s="39" t="s">
        <v>6</v>
      </c>
      <c r="B7" s="88">
        <v>5.84</v>
      </c>
      <c r="C7" s="226">
        <v>172218</v>
      </c>
      <c r="D7" s="226">
        <v>172502</v>
      </c>
      <c r="E7" s="89">
        <f t="shared" si="16"/>
        <v>284</v>
      </c>
      <c r="F7" s="89">
        <f t="shared" si="1"/>
        <v>48.630136986301373</v>
      </c>
      <c r="G7" s="89">
        <v>11.727</v>
      </c>
      <c r="H7" s="89">
        <v>179992</v>
      </c>
      <c r="I7" s="89">
        <v>180364</v>
      </c>
      <c r="J7" s="89">
        <f t="shared" si="2"/>
        <v>372</v>
      </c>
      <c r="K7" s="90">
        <f t="shared" si="3"/>
        <v>31.721667945766178</v>
      </c>
      <c r="L7" s="91">
        <v>31.038</v>
      </c>
      <c r="M7" s="91">
        <v>170420</v>
      </c>
      <c r="N7" s="91">
        <v>170805</v>
      </c>
      <c r="O7" s="91">
        <f t="shared" si="4"/>
        <v>385</v>
      </c>
      <c r="P7" s="92">
        <f t="shared" si="5"/>
        <v>12.404149751917005</v>
      </c>
      <c r="Q7" s="235">
        <f t="shared" si="0"/>
        <v>48.605000000000004</v>
      </c>
      <c r="R7" s="93">
        <v>5.6920000000000002</v>
      </c>
      <c r="S7" s="228">
        <v>208691</v>
      </c>
      <c r="T7" s="228">
        <v>208833</v>
      </c>
      <c r="U7" s="94">
        <f t="shared" si="6"/>
        <v>142</v>
      </c>
      <c r="V7" s="94">
        <f t="shared" si="17"/>
        <v>24.947294448348558</v>
      </c>
      <c r="W7" s="94">
        <v>0</v>
      </c>
      <c r="X7" s="94">
        <v>0</v>
      </c>
      <c r="Y7" s="94">
        <v>0</v>
      </c>
      <c r="Z7" s="94">
        <f t="shared" si="7"/>
        <v>0</v>
      </c>
      <c r="AA7" s="94" t="e">
        <f t="shared" si="8"/>
        <v>#DIV/0!</v>
      </c>
      <c r="AB7" s="94">
        <v>4.3879999999999999</v>
      </c>
      <c r="AC7" s="94">
        <v>124816</v>
      </c>
      <c r="AD7" s="94">
        <v>125015</v>
      </c>
      <c r="AE7" s="230">
        <f t="shared" si="18"/>
        <v>199</v>
      </c>
      <c r="AF7" s="95">
        <f t="shared" si="10"/>
        <v>45.350957155879669</v>
      </c>
      <c r="AG7" s="94">
        <v>1.7210000000000001</v>
      </c>
      <c r="AH7" s="94">
        <v>140812</v>
      </c>
      <c r="AI7" s="94">
        <v>140885</v>
      </c>
      <c r="AJ7" s="94">
        <f t="shared" si="11"/>
        <v>73</v>
      </c>
      <c r="AK7" s="94">
        <f t="shared" si="12"/>
        <v>42.417199302730971</v>
      </c>
      <c r="AL7" s="94">
        <v>87.421000000000006</v>
      </c>
      <c r="AM7" s="94">
        <v>7523</v>
      </c>
      <c r="AN7" s="94">
        <v>9132</v>
      </c>
      <c r="AO7" s="94">
        <f t="shared" si="13"/>
        <v>1609</v>
      </c>
      <c r="AP7" s="245">
        <f t="shared" si="14"/>
        <v>18.40518868464099</v>
      </c>
      <c r="AQ7" s="250">
        <f t="shared" si="15"/>
        <v>99.222000000000008</v>
      </c>
    </row>
    <row r="8" spans="1:43" x14ac:dyDescent="0.25">
      <c r="A8" s="39" t="s">
        <v>98</v>
      </c>
      <c r="B8" s="88">
        <v>24.7</v>
      </c>
      <c r="C8" s="226">
        <v>173380</v>
      </c>
      <c r="D8" s="226">
        <v>173962</v>
      </c>
      <c r="E8" s="89">
        <f t="shared" si="16"/>
        <v>582</v>
      </c>
      <c r="F8" s="89">
        <f t="shared" si="1"/>
        <v>23.562753036437247</v>
      </c>
      <c r="G8" s="89">
        <v>16.399000000000001</v>
      </c>
      <c r="H8" s="89">
        <v>180364</v>
      </c>
      <c r="I8" s="89">
        <v>180913</v>
      </c>
      <c r="J8" s="89">
        <f t="shared" si="2"/>
        <v>549</v>
      </c>
      <c r="K8" s="90">
        <f t="shared" si="3"/>
        <v>33.477651076285134</v>
      </c>
      <c r="L8" s="91">
        <v>43.74</v>
      </c>
      <c r="M8" s="91">
        <v>171234</v>
      </c>
      <c r="N8" s="91">
        <v>172050</v>
      </c>
      <c r="O8" s="91">
        <f t="shared" si="4"/>
        <v>816</v>
      </c>
      <c r="P8" s="101">
        <f t="shared" si="5"/>
        <v>18.655692729766802</v>
      </c>
      <c r="Q8" s="235">
        <f t="shared" si="0"/>
        <v>84.838999999999999</v>
      </c>
      <c r="R8" s="93">
        <v>14.291</v>
      </c>
      <c r="S8" s="228">
        <v>209019</v>
      </c>
      <c r="T8" s="228">
        <v>209255</v>
      </c>
      <c r="U8" s="94">
        <f t="shared" si="6"/>
        <v>236</v>
      </c>
      <c r="V8" s="94">
        <f t="shared" si="17"/>
        <v>16.513889860751522</v>
      </c>
      <c r="W8" s="94">
        <v>11.458</v>
      </c>
      <c r="X8" s="94">
        <v>174125</v>
      </c>
      <c r="Y8" s="94">
        <v>174368</v>
      </c>
      <c r="Z8" s="94">
        <f t="shared" si="7"/>
        <v>243</v>
      </c>
      <c r="AA8" s="94">
        <f t="shared" si="8"/>
        <v>21.207889684063534</v>
      </c>
      <c r="AB8" s="94">
        <v>7.2380000000000004</v>
      </c>
      <c r="AC8" s="94">
        <v>125015</v>
      </c>
      <c r="AD8" s="94">
        <v>125446</v>
      </c>
      <c r="AE8" s="230">
        <f t="shared" si="18"/>
        <v>431</v>
      </c>
      <c r="AF8" s="95">
        <f t="shared" si="10"/>
        <v>59.546836142580823</v>
      </c>
      <c r="AG8" s="94">
        <v>0</v>
      </c>
      <c r="AH8" s="94">
        <v>0</v>
      </c>
      <c r="AI8" s="94">
        <v>0</v>
      </c>
      <c r="AJ8" s="94">
        <f>+AI8-AH8</f>
        <v>0</v>
      </c>
      <c r="AK8" s="94" t="e">
        <f t="shared" si="12"/>
        <v>#DIV/0!</v>
      </c>
      <c r="AL8" s="94">
        <v>115.90300000000001</v>
      </c>
      <c r="AM8" s="94">
        <v>9380</v>
      </c>
      <c r="AN8" s="94">
        <v>11967</v>
      </c>
      <c r="AO8" s="94">
        <f t="shared" si="13"/>
        <v>2587</v>
      </c>
      <c r="AP8" s="245">
        <f t="shared" si="14"/>
        <v>22.320388600812748</v>
      </c>
      <c r="AQ8" s="250">
        <f t="shared" si="15"/>
        <v>148.89000000000001</v>
      </c>
    </row>
    <row r="9" spans="1:43" x14ac:dyDescent="0.25">
      <c r="A9" s="39" t="s">
        <v>8</v>
      </c>
      <c r="B9" s="88">
        <v>5.282</v>
      </c>
      <c r="C9" s="226">
        <v>173962</v>
      </c>
      <c r="D9" s="226">
        <v>174172</v>
      </c>
      <c r="E9" s="89">
        <f t="shared" si="16"/>
        <v>210</v>
      </c>
      <c r="F9" s="89">
        <f t="shared" si="1"/>
        <v>39.757667550170389</v>
      </c>
      <c r="G9" s="89">
        <v>14.614000000000001</v>
      </c>
      <c r="H9" s="89">
        <v>180913</v>
      </c>
      <c r="I9" s="89">
        <v>181374</v>
      </c>
      <c r="J9" s="89">
        <f t="shared" si="2"/>
        <v>461</v>
      </c>
      <c r="K9" s="90">
        <f t="shared" si="3"/>
        <v>31.545093745723278</v>
      </c>
      <c r="L9" s="91">
        <v>15.23</v>
      </c>
      <c r="M9" s="91">
        <v>172545</v>
      </c>
      <c r="N9" s="91">
        <v>174258</v>
      </c>
      <c r="O9" s="91">
        <f t="shared" si="4"/>
        <v>1713</v>
      </c>
      <c r="P9" s="101">
        <f t="shared" si="5"/>
        <v>112.47537754432042</v>
      </c>
      <c r="Q9" s="235">
        <f t="shared" si="0"/>
        <v>35.126000000000005</v>
      </c>
      <c r="R9" s="93">
        <v>3.4750000000000001</v>
      </c>
      <c r="S9" s="228">
        <v>209255</v>
      </c>
      <c r="T9" s="228">
        <v>209356</v>
      </c>
      <c r="U9" s="94">
        <f t="shared" si="6"/>
        <v>101</v>
      </c>
      <c r="V9" s="94">
        <f t="shared" si="17"/>
        <v>29.064748201438849</v>
      </c>
      <c r="W9" s="94">
        <v>0</v>
      </c>
      <c r="X9" s="94">
        <v>0</v>
      </c>
      <c r="Y9" s="94">
        <v>0</v>
      </c>
      <c r="Z9" s="94">
        <f t="shared" si="7"/>
        <v>0</v>
      </c>
      <c r="AA9" s="94" t="e">
        <f t="shared" si="8"/>
        <v>#DIV/0!</v>
      </c>
      <c r="AB9" s="94">
        <v>0</v>
      </c>
      <c r="AC9" s="94">
        <v>0</v>
      </c>
      <c r="AD9" s="94">
        <v>0</v>
      </c>
      <c r="AE9" s="230">
        <f t="shared" si="18"/>
        <v>0</v>
      </c>
      <c r="AF9" s="95" t="e">
        <f t="shared" si="10"/>
        <v>#DIV/0!</v>
      </c>
      <c r="AG9" s="94">
        <v>3.4550000000000001</v>
      </c>
      <c r="AH9" s="94">
        <v>140885</v>
      </c>
      <c r="AI9" s="94">
        <v>141071</v>
      </c>
      <c r="AJ9" s="94">
        <f t="shared" si="11"/>
        <v>186</v>
      </c>
      <c r="AK9" s="94">
        <f t="shared" si="12"/>
        <v>53.835021707670045</v>
      </c>
      <c r="AL9" s="94">
        <v>97.037999999999997</v>
      </c>
      <c r="AM9" s="94">
        <v>12197</v>
      </c>
      <c r="AN9" s="94">
        <v>14104</v>
      </c>
      <c r="AO9" s="94">
        <f t="shared" si="13"/>
        <v>1907</v>
      </c>
      <c r="AP9" s="245">
        <f t="shared" si="14"/>
        <v>19.652095055545249</v>
      </c>
      <c r="AQ9" s="250">
        <f t="shared" si="15"/>
        <v>103.96799999999999</v>
      </c>
    </row>
    <row r="10" spans="1:43" x14ac:dyDescent="0.25">
      <c r="A10" s="39" t="s">
        <v>9</v>
      </c>
      <c r="B10" s="88"/>
      <c r="C10" s="226"/>
      <c r="D10" s="226"/>
      <c r="E10" s="89">
        <f t="shared" si="16"/>
        <v>0</v>
      </c>
      <c r="F10" s="89" t="e">
        <f t="shared" si="1"/>
        <v>#DIV/0!</v>
      </c>
      <c r="G10" s="89"/>
      <c r="H10" s="89"/>
      <c r="I10" s="89"/>
      <c r="J10" s="89">
        <f t="shared" si="2"/>
        <v>0</v>
      </c>
      <c r="K10" s="90" t="e">
        <f t="shared" si="3"/>
        <v>#DIV/0!</v>
      </c>
      <c r="L10" s="91"/>
      <c r="M10" s="91"/>
      <c r="N10" s="91"/>
      <c r="O10" s="91">
        <f t="shared" si="4"/>
        <v>0</v>
      </c>
      <c r="P10" s="101" t="e">
        <f t="shared" si="5"/>
        <v>#DIV/0!</v>
      </c>
      <c r="Q10" s="235">
        <f t="shared" si="0"/>
        <v>0</v>
      </c>
      <c r="R10" s="93"/>
      <c r="S10" s="228"/>
      <c r="T10" s="228"/>
      <c r="U10" s="94">
        <f t="shared" si="6"/>
        <v>0</v>
      </c>
      <c r="V10" s="94" t="e">
        <f t="shared" si="17"/>
        <v>#DIV/0!</v>
      </c>
      <c r="W10" s="94"/>
      <c r="X10" s="94"/>
      <c r="Y10" s="94"/>
      <c r="Z10" s="94">
        <f t="shared" si="7"/>
        <v>0</v>
      </c>
      <c r="AA10" s="94" t="e">
        <f t="shared" si="8"/>
        <v>#DIV/0!</v>
      </c>
      <c r="AB10" s="94"/>
      <c r="AC10" s="94"/>
      <c r="AD10" s="94"/>
      <c r="AE10" s="230">
        <f t="shared" si="18"/>
        <v>0</v>
      </c>
      <c r="AF10" s="95" t="e">
        <f t="shared" si="10"/>
        <v>#DIV/0!</v>
      </c>
      <c r="AG10" s="94"/>
      <c r="AH10" s="94"/>
      <c r="AI10" s="94"/>
      <c r="AJ10" s="94">
        <f t="shared" si="11"/>
        <v>0</v>
      </c>
      <c r="AK10" s="94" t="e">
        <f t="shared" si="12"/>
        <v>#DIV/0!</v>
      </c>
      <c r="AL10" s="94"/>
      <c r="AM10" s="94"/>
      <c r="AN10" s="94"/>
      <c r="AO10" s="94">
        <f t="shared" si="13"/>
        <v>0</v>
      </c>
      <c r="AP10" s="245" t="e">
        <f t="shared" si="14"/>
        <v>#DIV/0!</v>
      </c>
      <c r="AQ10" s="250">
        <f t="shared" si="15"/>
        <v>0</v>
      </c>
    </row>
    <row r="11" spans="1:43" x14ac:dyDescent="0.25">
      <c r="A11" s="39" t="s">
        <v>10</v>
      </c>
      <c r="B11" s="88"/>
      <c r="C11" s="226"/>
      <c r="D11" s="226"/>
      <c r="E11" s="89">
        <f t="shared" si="16"/>
        <v>0</v>
      </c>
      <c r="F11" s="89" t="e">
        <f t="shared" si="1"/>
        <v>#DIV/0!</v>
      </c>
      <c r="G11" s="89"/>
      <c r="H11" s="89"/>
      <c r="I11" s="89"/>
      <c r="J11" s="89">
        <f t="shared" si="2"/>
        <v>0</v>
      </c>
      <c r="K11" s="90" t="e">
        <f t="shared" si="3"/>
        <v>#DIV/0!</v>
      </c>
      <c r="L11" s="91"/>
      <c r="M11" s="91"/>
      <c r="N11" s="91"/>
      <c r="O11" s="91">
        <f t="shared" si="4"/>
        <v>0</v>
      </c>
      <c r="P11" s="101" t="e">
        <f t="shared" si="5"/>
        <v>#DIV/0!</v>
      </c>
      <c r="Q11" s="235">
        <f t="shared" si="0"/>
        <v>0</v>
      </c>
      <c r="R11" s="93"/>
      <c r="S11" s="228"/>
      <c r="T11" s="228"/>
      <c r="U11" s="94">
        <f t="shared" si="6"/>
        <v>0</v>
      </c>
      <c r="V11" s="94" t="e">
        <f t="shared" si="17"/>
        <v>#DIV/0!</v>
      </c>
      <c r="W11" s="94"/>
      <c r="X11" s="94"/>
      <c r="Y11" s="94"/>
      <c r="Z11" s="94">
        <f t="shared" si="7"/>
        <v>0</v>
      </c>
      <c r="AA11" s="94" t="e">
        <f t="shared" si="8"/>
        <v>#DIV/0!</v>
      </c>
      <c r="AB11" s="94"/>
      <c r="AC11" s="94"/>
      <c r="AD11" s="94"/>
      <c r="AE11" s="230">
        <f t="shared" si="18"/>
        <v>0</v>
      </c>
      <c r="AF11" s="95" t="e">
        <f t="shared" si="10"/>
        <v>#DIV/0!</v>
      </c>
      <c r="AG11" s="94"/>
      <c r="AH11" s="94"/>
      <c r="AI11" s="94"/>
      <c r="AJ11" s="94">
        <f t="shared" si="11"/>
        <v>0</v>
      </c>
      <c r="AK11" s="94" t="e">
        <f t="shared" si="12"/>
        <v>#DIV/0!</v>
      </c>
      <c r="AL11" s="94"/>
      <c r="AM11" s="94"/>
      <c r="AN11" s="94"/>
      <c r="AO11" s="94">
        <f t="shared" si="13"/>
        <v>0</v>
      </c>
      <c r="AP11" s="245" t="e">
        <f t="shared" si="14"/>
        <v>#DIV/0!</v>
      </c>
      <c r="AQ11" s="250">
        <f t="shared" si="15"/>
        <v>0</v>
      </c>
    </row>
    <row r="12" spans="1:43" x14ac:dyDescent="0.25">
      <c r="A12" s="39" t="s">
        <v>11</v>
      </c>
      <c r="B12" s="88"/>
      <c r="C12" s="226"/>
      <c r="D12" s="226"/>
      <c r="E12" s="89">
        <f t="shared" si="16"/>
        <v>0</v>
      </c>
      <c r="F12" s="89" t="e">
        <f t="shared" si="1"/>
        <v>#DIV/0!</v>
      </c>
      <c r="G12" s="89"/>
      <c r="H12" s="89"/>
      <c r="I12" s="89"/>
      <c r="J12" s="89">
        <f t="shared" si="2"/>
        <v>0</v>
      </c>
      <c r="K12" s="90" t="e">
        <f t="shared" si="3"/>
        <v>#DIV/0!</v>
      </c>
      <c r="L12" s="91"/>
      <c r="M12" s="91"/>
      <c r="N12" s="91"/>
      <c r="O12" s="91">
        <f t="shared" si="4"/>
        <v>0</v>
      </c>
      <c r="P12" s="101" t="e">
        <f t="shared" si="5"/>
        <v>#DIV/0!</v>
      </c>
      <c r="Q12" s="235">
        <f t="shared" si="0"/>
        <v>0</v>
      </c>
      <c r="R12" s="93"/>
      <c r="S12" s="228"/>
      <c r="T12" s="228"/>
      <c r="U12" s="94">
        <f t="shared" si="6"/>
        <v>0</v>
      </c>
      <c r="V12" s="94" t="e">
        <f t="shared" si="17"/>
        <v>#DIV/0!</v>
      </c>
      <c r="W12" s="94"/>
      <c r="X12" s="94"/>
      <c r="Y12" s="94"/>
      <c r="Z12" s="94">
        <f t="shared" si="7"/>
        <v>0</v>
      </c>
      <c r="AA12" s="94" t="e">
        <f t="shared" si="8"/>
        <v>#DIV/0!</v>
      </c>
      <c r="AB12" s="94"/>
      <c r="AC12" s="94"/>
      <c r="AD12" s="94"/>
      <c r="AE12" s="230">
        <f t="shared" si="18"/>
        <v>0</v>
      </c>
      <c r="AF12" s="95" t="e">
        <f t="shared" si="10"/>
        <v>#DIV/0!</v>
      </c>
      <c r="AG12" s="94"/>
      <c r="AH12" s="94"/>
      <c r="AI12" s="94"/>
      <c r="AJ12" s="94">
        <f t="shared" si="11"/>
        <v>0</v>
      </c>
      <c r="AK12" s="94" t="e">
        <f t="shared" si="12"/>
        <v>#DIV/0!</v>
      </c>
      <c r="AL12" s="94"/>
      <c r="AM12" s="94"/>
      <c r="AN12" s="94"/>
      <c r="AO12" s="94">
        <f t="shared" si="13"/>
        <v>0</v>
      </c>
      <c r="AP12" s="245" t="e">
        <f t="shared" si="14"/>
        <v>#DIV/0!</v>
      </c>
      <c r="AQ12" s="250">
        <f t="shared" si="15"/>
        <v>0</v>
      </c>
    </row>
    <row r="13" spans="1:43" x14ac:dyDescent="0.25">
      <c r="A13" s="39" t="s">
        <v>12</v>
      </c>
      <c r="B13" s="88"/>
      <c r="C13" s="226"/>
      <c r="D13" s="226"/>
      <c r="E13" s="89">
        <f t="shared" si="16"/>
        <v>0</v>
      </c>
      <c r="F13" s="89" t="e">
        <f t="shared" si="1"/>
        <v>#DIV/0!</v>
      </c>
      <c r="G13" s="89"/>
      <c r="H13" s="89"/>
      <c r="I13" s="89"/>
      <c r="J13" s="89">
        <f t="shared" si="2"/>
        <v>0</v>
      </c>
      <c r="K13" s="90" t="e">
        <f t="shared" si="3"/>
        <v>#DIV/0!</v>
      </c>
      <c r="L13" s="91"/>
      <c r="M13" s="91"/>
      <c r="N13" s="91"/>
      <c r="O13" s="91">
        <f t="shared" si="4"/>
        <v>0</v>
      </c>
      <c r="P13" s="101" t="e">
        <f t="shared" si="5"/>
        <v>#DIV/0!</v>
      </c>
      <c r="Q13" s="235">
        <f t="shared" si="0"/>
        <v>0</v>
      </c>
      <c r="R13" s="93"/>
      <c r="S13" s="228"/>
      <c r="T13" s="228"/>
      <c r="U13" s="94">
        <f t="shared" si="6"/>
        <v>0</v>
      </c>
      <c r="V13" s="94" t="e">
        <f t="shared" si="17"/>
        <v>#DIV/0!</v>
      </c>
      <c r="W13" s="94"/>
      <c r="X13" s="94"/>
      <c r="Y13" s="94"/>
      <c r="Z13" s="94">
        <f t="shared" si="7"/>
        <v>0</v>
      </c>
      <c r="AA13" s="94" t="e">
        <f t="shared" si="8"/>
        <v>#DIV/0!</v>
      </c>
      <c r="AB13" s="94"/>
      <c r="AC13" s="94"/>
      <c r="AD13" s="94"/>
      <c r="AE13" s="230">
        <f t="shared" si="18"/>
        <v>0</v>
      </c>
      <c r="AF13" s="95" t="e">
        <f t="shared" si="10"/>
        <v>#DIV/0!</v>
      </c>
      <c r="AG13" s="94"/>
      <c r="AH13" s="94"/>
      <c r="AI13" s="94"/>
      <c r="AJ13" s="94">
        <f t="shared" si="11"/>
        <v>0</v>
      </c>
      <c r="AK13" s="94" t="e">
        <f t="shared" si="12"/>
        <v>#DIV/0!</v>
      </c>
      <c r="AL13" s="94"/>
      <c r="AM13" s="94"/>
      <c r="AN13" s="94"/>
      <c r="AO13" s="94">
        <f t="shared" si="13"/>
        <v>0</v>
      </c>
      <c r="AP13" s="245" t="e">
        <f t="shared" si="14"/>
        <v>#DIV/0!</v>
      </c>
      <c r="AQ13" s="250">
        <f t="shared" si="15"/>
        <v>0</v>
      </c>
    </row>
    <row r="14" spans="1:43" x14ac:dyDescent="0.25">
      <c r="A14" s="39" t="s">
        <v>13</v>
      </c>
      <c r="B14" s="88"/>
      <c r="C14" s="226"/>
      <c r="D14" s="226"/>
      <c r="E14" s="89">
        <f t="shared" si="16"/>
        <v>0</v>
      </c>
      <c r="F14" s="89" t="e">
        <f t="shared" si="1"/>
        <v>#DIV/0!</v>
      </c>
      <c r="G14" s="89"/>
      <c r="H14" s="89"/>
      <c r="I14" s="89"/>
      <c r="J14" s="89">
        <f t="shared" si="2"/>
        <v>0</v>
      </c>
      <c r="K14" s="90" t="e">
        <f t="shared" si="3"/>
        <v>#DIV/0!</v>
      </c>
      <c r="L14" s="91"/>
      <c r="M14" s="91"/>
      <c r="N14" s="91"/>
      <c r="O14" s="91">
        <f t="shared" si="4"/>
        <v>0</v>
      </c>
      <c r="P14" s="101" t="e">
        <f t="shared" si="5"/>
        <v>#DIV/0!</v>
      </c>
      <c r="Q14" s="235">
        <f t="shared" si="0"/>
        <v>0</v>
      </c>
      <c r="R14" s="93"/>
      <c r="S14" s="228"/>
      <c r="T14" s="228"/>
      <c r="U14" s="94">
        <f t="shared" si="6"/>
        <v>0</v>
      </c>
      <c r="V14" s="94" t="e">
        <f t="shared" si="17"/>
        <v>#DIV/0!</v>
      </c>
      <c r="W14" s="94"/>
      <c r="X14" s="94"/>
      <c r="Y14" s="94"/>
      <c r="Z14" s="94">
        <f t="shared" si="7"/>
        <v>0</v>
      </c>
      <c r="AA14" s="94" t="e">
        <f t="shared" si="8"/>
        <v>#DIV/0!</v>
      </c>
      <c r="AB14" s="94"/>
      <c r="AC14" s="94"/>
      <c r="AD14" s="94"/>
      <c r="AE14" s="230">
        <f t="shared" si="18"/>
        <v>0</v>
      </c>
      <c r="AF14" s="95" t="e">
        <f t="shared" si="10"/>
        <v>#DIV/0!</v>
      </c>
      <c r="AG14" s="94"/>
      <c r="AH14" s="94"/>
      <c r="AI14" s="94"/>
      <c r="AJ14" s="94">
        <f t="shared" si="11"/>
        <v>0</v>
      </c>
      <c r="AK14" s="94" t="e">
        <f t="shared" si="12"/>
        <v>#DIV/0!</v>
      </c>
      <c r="AL14" s="94"/>
      <c r="AM14" s="94"/>
      <c r="AN14" s="94"/>
      <c r="AO14" s="94">
        <f t="shared" si="13"/>
        <v>0</v>
      </c>
      <c r="AP14" s="245" t="e">
        <f t="shared" si="14"/>
        <v>#DIV/0!</v>
      </c>
      <c r="AQ14" s="250">
        <f t="shared" si="15"/>
        <v>0</v>
      </c>
    </row>
    <row r="15" spans="1:43" ht="15.75" thickBot="1" x14ac:dyDescent="0.3">
      <c r="A15" s="38" t="s">
        <v>14</v>
      </c>
      <c r="B15" s="102"/>
      <c r="C15" s="227"/>
      <c r="D15" s="227"/>
      <c r="E15" s="103">
        <f t="shared" si="16"/>
        <v>0</v>
      </c>
      <c r="F15" s="103" t="e">
        <f t="shared" si="1"/>
        <v>#DIV/0!</v>
      </c>
      <c r="G15" s="103"/>
      <c r="H15" s="103"/>
      <c r="I15" s="103"/>
      <c r="J15" s="103">
        <f t="shared" si="2"/>
        <v>0</v>
      </c>
      <c r="K15" s="231" t="e">
        <f t="shared" si="3"/>
        <v>#DIV/0!</v>
      </c>
      <c r="L15" s="104"/>
      <c r="M15" s="104"/>
      <c r="N15" s="104"/>
      <c r="O15" s="104">
        <f t="shared" si="4"/>
        <v>0</v>
      </c>
      <c r="P15" s="105" t="e">
        <f t="shared" si="5"/>
        <v>#DIV/0!</v>
      </c>
      <c r="Q15" s="236">
        <f t="shared" si="0"/>
        <v>0</v>
      </c>
      <c r="R15" s="106"/>
      <c r="S15" s="229"/>
      <c r="T15" s="229"/>
      <c r="U15" s="107">
        <f t="shared" si="6"/>
        <v>0</v>
      </c>
      <c r="V15" s="107" t="e">
        <f t="shared" si="17"/>
        <v>#DIV/0!</v>
      </c>
      <c r="W15" s="107"/>
      <c r="X15" s="107"/>
      <c r="Y15" s="107"/>
      <c r="Z15" s="107">
        <f t="shared" si="7"/>
        <v>0</v>
      </c>
      <c r="AA15" s="107" t="e">
        <f t="shared" si="8"/>
        <v>#DIV/0!</v>
      </c>
      <c r="AB15" s="107"/>
      <c r="AC15" s="107"/>
      <c r="AD15" s="107"/>
      <c r="AE15" s="233">
        <f t="shared" si="18"/>
        <v>0</v>
      </c>
      <c r="AF15" s="234" t="e">
        <f t="shared" si="10"/>
        <v>#DIV/0!</v>
      </c>
      <c r="AG15" s="107"/>
      <c r="AH15" s="107"/>
      <c r="AI15" s="107"/>
      <c r="AJ15" s="107">
        <f t="shared" si="11"/>
        <v>0</v>
      </c>
      <c r="AK15" s="107" t="e">
        <f t="shared" si="12"/>
        <v>#DIV/0!</v>
      </c>
      <c r="AL15" s="107"/>
      <c r="AM15" s="107"/>
      <c r="AN15" s="107"/>
      <c r="AO15" s="107">
        <f t="shared" si="13"/>
        <v>0</v>
      </c>
      <c r="AP15" s="246" t="e">
        <f t="shared" si="14"/>
        <v>#DIV/0!</v>
      </c>
      <c r="AQ15" s="251">
        <f t="shared" si="15"/>
        <v>0</v>
      </c>
    </row>
  </sheetData>
  <mergeCells count="3">
    <mergeCell ref="B2:P2"/>
    <mergeCell ref="R2:AQ2"/>
    <mergeCell ref="A1:AQ1"/>
  </mergeCell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0"/>
  <sheetViews>
    <sheetView view="pageBreakPreview" zoomScale="60" zoomScaleNormal="80" workbookViewId="0">
      <selection sqref="A1:B4"/>
    </sheetView>
  </sheetViews>
  <sheetFormatPr baseColWidth="10" defaultRowHeight="15" x14ac:dyDescent="0.25"/>
  <cols>
    <col min="1" max="1" width="15.85546875" bestFit="1" customWidth="1"/>
    <col min="2" max="3" width="25.140625" customWidth="1"/>
  </cols>
  <sheetData>
    <row r="1" spans="1:14" ht="15.75" thickBot="1" x14ac:dyDescent="0.3">
      <c r="A1" s="437"/>
      <c r="B1" s="438"/>
      <c r="C1" s="437" t="s">
        <v>140</v>
      </c>
      <c r="D1" s="438"/>
      <c r="E1" s="438"/>
      <c r="F1" s="438"/>
      <c r="G1" s="438"/>
      <c r="H1" s="438"/>
      <c r="I1" s="439"/>
      <c r="J1" s="446" t="s">
        <v>143</v>
      </c>
      <c r="K1" s="447"/>
      <c r="L1" s="447"/>
      <c r="M1" s="447"/>
      <c r="N1" s="448"/>
    </row>
    <row r="2" spans="1:14" ht="35.25" customHeight="1" thickBot="1" x14ac:dyDescent="0.3">
      <c r="A2" s="440"/>
      <c r="B2" s="441"/>
      <c r="C2" s="452" t="s">
        <v>141</v>
      </c>
      <c r="D2" s="453"/>
      <c r="E2" s="453"/>
      <c r="F2" s="453"/>
      <c r="G2" s="453"/>
      <c r="H2" s="453"/>
      <c r="I2" s="454"/>
      <c r="J2" s="449" t="s">
        <v>146</v>
      </c>
      <c r="K2" s="466"/>
      <c r="L2" s="466"/>
      <c r="M2" s="466"/>
      <c r="N2" s="467"/>
    </row>
    <row r="3" spans="1:14" x14ac:dyDescent="0.25">
      <c r="A3" s="440"/>
      <c r="B3" s="441"/>
      <c r="C3" s="437" t="s">
        <v>142</v>
      </c>
      <c r="D3" s="438"/>
      <c r="E3" s="438"/>
      <c r="F3" s="438"/>
      <c r="G3" s="438"/>
      <c r="H3" s="438"/>
      <c r="I3" s="439"/>
      <c r="J3" s="538" t="s">
        <v>153</v>
      </c>
      <c r="K3" s="539"/>
      <c r="L3" s="539"/>
      <c r="M3" s="539"/>
      <c r="N3" s="540"/>
    </row>
    <row r="4" spans="1:14" ht="15.75" customHeight="1" thickBot="1" x14ac:dyDescent="0.3">
      <c r="A4" s="443"/>
      <c r="B4" s="444"/>
      <c r="C4" s="434" t="s">
        <v>144</v>
      </c>
      <c r="D4" s="435"/>
      <c r="E4" s="435"/>
      <c r="F4" s="435"/>
      <c r="G4" s="435"/>
      <c r="H4" s="435"/>
      <c r="I4" s="436"/>
      <c r="J4" s="452"/>
      <c r="K4" s="453"/>
      <c r="L4" s="453"/>
      <c r="M4" s="453"/>
      <c r="N4" s="454"/>
    </row>
    <row r="5" spans="1:14" x14ac:dyDescent="0.25">
      <c r="A5" s="5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7"/>
    </row>
    <row r="6" spans="1:14" s="1" customFormat="1" ht="30.75" customHeight="1" thickBot="1" x14ac:dyDescent="0.3">
      <c r="A6" s="5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7"/>
    </row>
    <row r="7" spans="1:14" ht="15.75" thickBot="1" x14ac:dyDescent="0.3">
      <c r="A7" s="12" t="s">
        <v>15</v>
      </c>
      <c r="B7" s="85" t="s">
        <v>62</v>
      </c>
      <c r="C7" s="152" t="s">
        <v>63</v>
      </c>
      <c r="D7" s="6"/>
      <c r="E7" s="6"/>
      <c r="F7" s="6"/>
      <c r="G7" s="6"/>
      <c r="H7" s="6"/>
      <c r="I7" s="6"/>
      <c r="J7" s="6"/>
      <c r="K7" s="6"/>
      <c r="L7" s="6"/>
      <c r="M7" s="6"/>
      <c r="N7" s="7"/>
    </row>
    <row r="8" spans="1:14" x14ac:dyDescent="0.25">
      <c r="A8" s="124" t="s">
        <v>1</v>
      </c>
      <c r="B8" s="150">
        <f>+COMBUSTIBLE!Q4</f>
        <v>125.902</v>
      </c>
      <c r="C8" s="248">
        <f>+COMBUSTIBLE!AQ4</f>
        <v>236.21799999999999</v>
      </c>
      <c r="D8" s="6"/>
      <c r="E8" s="6"/>
      <c r="F8" s="6"/>
      <c r="G8" s="6"/>
      <c r="H8" s="6"/>
      <c r="I8" s="6"/>
      <c r="J8" s="6"/>
      <c r="K8" s="6"/>
      <c r="L8" s="6"/>
      <c r="M8" s="6"/>
      <c r="N8" s="7"/>
    </row>
    <row r="9" spans="1:14" x14ac:dyDescent="0.25">
      <c r="A9" s="148" t="s">
        <v>4</v>
      </c>
      <c r="B9" s="150">
        <f>+COMBUSTIBLE!Q5</f>
        <v>148.47000000000003</v>
      </c>
      <c r="C9" s="248">
        <f>+COMBUSTIBLE!AQ5</f>
        <v>334.80399999999997</v>
      </c>
      <c r="D9" s="6"/>
      <c r="E9" s="6"/>
      <c r="F9" s="6"/>
      <c r="G9" s="6"/>
      <c r="H9" s="6"/>
      <c r="I9" s="6"/>
      <c r="J9" s="6"/>
      <c r="K9" s="6"/>
      <c r="L9" s="6"/>
      <c r="M9" s="6"/>
      <c r="N9" s="7"/>
    </row>
    <row r="10" spans="1:14" x14ac:dyDescent="0.25">
      <c r="A10" s="148" t="s">
        <v>5</v>
      </c>
      <c r="B10" s="150">
        <f>+COMBUSTIBLE!Q6</f>
        <v>141.32799999999997</v>
      </c>
      <c r="C10" s="248">
        <f>+COMBUSTIBLE!AQ6</f>
        <v>247.52600000000001</v>
      </c>
      <c r="D10" s="6"/>
      <c r="E10" s="6"/>
      <c r="F10" s="6"/>
      <c r="G10" s="6"/>
      <c r="H10" s="6"/>
      <c r="I10" s="6"/>
      <c r="J10" s="6"/>
      <c r="K10" s="6"/>
      <c r="L10" s="6"/>
      <c r="M10" s="6"/>
      <c r="N10" s="7"/>
    </row>
    <row r="11" spans="1:14" x14ac:dyDescent="0.25">
      <c r="A11" s="148" t="s">
        <v>6</v>
      </c>
      <c r="B11" s="150">
        <f>+COMBUSTIBLE!Q7</f>
        <v>48.605000000000004</v>
      </c>
      <c r="C11" s="248">
        <f>+COMBUSTIBLE!AQ7</f>
        <v>99.222000000000008</v>
      </c>
      <c r="D11" s="6"/>
      <c r="E11" s="6"/>
      <c r="F11" s="6"/>
      <c r="G11" s="6"/>
      <c r="H11" s="6"/>
      <c r="I11" s="6"/>
      <c r="J11" s="6"/>
      <c r="K11" s="6"/>
      <c r="L11" s="6"/>
      <c r="M11" s="6"/>
      <c r="N11" s="7"/>
    </row>
    <row r="12" spans="1:14" x14ac:dyDescent="0.25">
      <c r="A12" s="148" t="s">
        <v>7</v>
      </c>
      <c r="B12" s="150">
        <f>+COMBUSTIBLE!Q8</f>
        <v>84.838999999999999</v>
      </c>
      <c r="C12" s="248">
        <f>+COMBUSTIBLE!AQ8</f>
        <v>148.89000000000001</v>
      </c>
      <c r="D12" s="6"/>
      <c r="E12" s="6"/>
      <c r="F12" s="6"/>
      <c r="G12" s="6"/>
      <c r="H12" s="6"/>
      <c r="I12" s="6"/>
      <c r="J12" s="6"/>
      <c r="K12" s="6"/>
      <c r="L12" s="6"/>
      <c r="M12" s="6"/>
      <c r="N12" s="7"/>
    </row>
    <row r="13" spans="1:14" x14ac:dyDescent="0.25">
      <c r="A13" s="148" t="s">
        <v>8</v>
      </c>
      <c r="B13" s="150">
        <f>+COMBUSTIBLE!Q9</f>
        <v>35.126000000000005</v>
      </c>
      <c r="C13" s="248">
        <f>+COMBUSTIBLE!AQ9</f>
        <v>103.96799999999999</v>
      </c>
      <c r="D13" s="6"/>
      <c r="E13" s="6"/>
      <c r="F13" s="6"/>
      <c r="G13" s="6"/>
      <c r="H13" s="6"/>
      <c r="I13" s="6"/>
      <c r="J13" s="6"/>
      <c r="K13" s="6"/>
      <c r="L13" s="6"/>
      <c r="M13" s="6"/>
      <c r="N13" s="7"/>
    </row>
    <row r="14" spans="1:14" x14ac:dyDescent="0.25">
      <c r="A14" s="148" t="s">
        <v>9</v>
      </c>
      <c r="B14" s="150">
        <f>+COMBUSTIBLE!Q10</f>
        <v>0</v>
      </c>
      <c r="C14" s="248">
        <f>+COMBUSTIBLE!AQ10</f>
        <v>0</v>
      </c>
      <c r="D14" s="6"/>
      <c r="E14" s="6"/>
      <c r="F14" s="6"/>
      <c r="G14" s="6"/>
      <c r="H14" s="6"/>
      <c r="I14" s="6"/>
      <c r="J14" s="6"/>
      <c r="K14" s="6"/>
      <c r="L14" s="6"/>
      <c r="M14" s="6"/>
      <c r="N14" s="7"/>
    </row>
    <row r="15" spans="1:14" x14ac:dyDescent="0.25">
      <c r="A15" s="148" t="s">
        <v>10</v>
      </c>
      <c r="B15" s="150">
        <f>+COMBUSTIBLE!Q11</f>
        <v>0</v>
      </c>
      <c r="C15" s="248">
        <f>+COMBUSTIBLE!AQ11</f>
        <v>0</v>
      </c>
      <c r="D15" s="6"/>
      <c r="E15" s="6"/>
      <c r="F15" s="6"/>
      <c r="G15" s="6"/>
      <c r="H15" s="6"/>
      <c r="I15" s="6"/>
      <c r="J15" s="6"/>
      <c r="K15" s="6"/>
      <c r="L15" s="6"/>
      <c r="M15" s="6"/>
      <c r="N15" s="7"/>
    </row>
    <row r="16" spans="1:14" x14ac:dyDescent="0.25">
      <c r="A16" s="148" t="s">
        <v>11</v>
      </c>
      <c r="B16" s="150">
        <f>+COMBUSTIBLE!Q12</f>
        <v>0</v>
      </c>
      <c r="C16" s="248">
        <f>+COMBUSTIBLE!AQ12</f>
        <v>0</v>
      </c>
      <c r="D16" s="6"/>
      <c r="E16" s="6"/>
      <c r="F16" s="6"/>
      <c r="G16" s="6"/>
      <c r="H16" s="6"/>
      <c r="I16" s="6"/>
      <c r="J16" s="6"/>
      <c r="K16" s="6"/>
      <c r="L16" s="6"/>
      <c r="M16" s="6"/>
      <c r="N16" s="7"/>
    </row>
    <row r="17" spans="1:14" x14ac:dyDescent="0.25">
      <c r="A17" s="148" t="s">
        <v>12</v>
      </c>
      <c r="B17" s="150">
        <f>+COMBUSTIBLE!Q13</f>
        <v>0</v>
      </c>
      <c r="C17" s="248">
        <f>+COMBUSTIBLE!AQ13</f>
        <v>0</v>
      </c>
      <c r="D17" s="6"/>
      <c r="E17" s="6"/>
      <c r="F17" s="6"/>
      <c r="G17" s="6"/>
      <c r="H17" s="6"/>
      <c r="I17" s="6"/>
      <c r="J17" s="6"/>
      <c r="K17" s="6"/>
      <c r="L17" s="6"/>
      <c r="M17" s="6"/>
      <c r="N17" s="7"/>
    </row>
    <row r="18" spans="1:14" x14ac:dyDescent="0.25">
      <c r="A18" s="148" t="s">
        <v>13</v>
      </c>
      <c r="B18" s="150">
        <f>+COMBUSTIBLE!Q14</f>
        <v>0</v>
      </c>
      <c r="C18" s="248">
        <f>+COMBUSTIBLE!AQ14</f>
        <v>0</v>
      </c>
      <c r="D18" s="6"/>
      <c r="E18" s="6"/>
      <c r="F18" s="6"/>
      <c r="G18" s="6"/>
      <c r="H18" s="6"/>
      <c r="I18" s="6"/>
      <c r="J18" s="6"/>
      <c r="K18" s="6"/>
      <c r="L18" s="6"/>
      <c r="M18" s="6"/>
      <c r="N18" s="7"/>
    </row>
    <row r="19" spans="1:14" ht="15.75" thickBot="1" x14ac:dyDescent="0.3">
      <c r="A19" s="149" t="s">
        <v>14</v>
      </c>
      <c r="B19" s="151">
        <f>+COMBUSTIBLE!Q15</f>
        <v>0</v>
      </c>
      <c r="C19" s="248">
        <f>+COMBUSTIBLE!AQ15</f>
        <v>0</v>
      </c>
      <c r="D19" s="6"/>
      <c r="E19" s="6"/>
      <c r="F19" s="6"/>
      <c r="G19" s="6"/>
      <c r="H19" s="6"/>
      <c r="I19" s="6"/>
      <c r="J19" s="6"/>
      <c r="K19" s="6"/>
      <c r="L19" s="6"/>
      <c r="M19" s="6"/>
      <c r="N19" s="7"/>
    </row>
    <row r="20" spans="1:14" ht="15.75" thickBot="1" x14ac:dyDescent="0.3">
      <c r="A20" s="5"/>
      <c r="B20" s="21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7"/>
    </row>
    <row r="21" spans="1:14" ht="21.75" customHeight="1" thickBot="1" x14ac:dyDescent="0.3">
      <c r="A21" s="20" t="s">
        <v>22</v>
      </c>
      <c r="B21" s="11">
        <f>AVERAGE(B8:B19)</f>
        <v>48.689166666666665</v>
      </c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7"/>
    </row>
    <row r="22" spans="1:14" ht="15.75" thickBot="1" x14ac:dyDescent="0.3">
      <c r="A22" s="5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7"/>
    </row>
    <row r="23" spans="1:14" ht="15.75" thickBot="1" x14ac:dyDescent="0.3">
      <c r="A23" s="5" t="s">
        <v>23</v>
      </c>
      <c r="B23" s="35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7"/>
    </row>
    <row r="24" spans="1:14" x14ac:dyDescent="0.25">
      <c r="A24" s="5"/>
      <c r="B24" s="21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7"/>
    </row>
    <row r="25" spans="1:14" x14ac:dyDescent="0.25">
      <c r="A25" s="5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7"/>
    </row>
    <row r="26" spans="1:14" x14ac:dyDescent="0.25">
      <c r="A26" s="5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7"/>
    </row>
    <row r="27" spans="1:14" x14ac:dyDescent="0.25">
      <c r="A27" s="5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7"/>
    </row>
    <row r="28" spans="1:14" x14ac:dyDescent="0.25">
      <c r="A28" s="5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7"/>
    </row>
    <row r="29" spans="1:14" ht="15.75" thickBot="1" x14ac:dyDescent="0.3">
      <c r="A29" s="8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10"/>
    </row>
    <row r="30" spans="1:14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</row>
    <row r="31" spans="1:14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</row>
    <row r="32" spans="1:14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</row>
    <row r="33" spans="1:14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</row>
    <row r="34" spans="1:14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</row>
    <row r="35" spans="1:14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</row>
    <row r="36" spans="1:14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</row>
    <row r="37" spans="1:14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</row>
    <row r="38" spans="1:14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</row>
    <row r="39" spans="1:14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</row>
    <row r="40" spans="1:14" x14ac:dyDescent="0.25">
      <c r="A40" s="1"/>
      <c r="B40" s="1"/>
    </row>
  </sheetData>
  <sheetProtection sheet="1" objects="1" scenarios="1" selectLockedCells="1" selectUnlockedCells="1"/>
  <mergeCells count="8">
    <mergeCell ref="A1:B4"/>
    <mergeCell ref="J1:N1"/>
    <mergeCell ref="J2:N2"/>
    <mergeCell ref="J3:N4"/>
    <mergeCell ref="C1:I1"/>
    <mergeCell ref="C2:I2"/>
    <mergeCell ref="C3:I3"/>
    <mergeCell ref="C4:I4"/>
  </mergeCells>
  <pageMargins left="0.7" right="0.7" top="0.75" bottom="0.75" header="0.3" footer="0.3"/>
  <pageSetup scale="48" orientation="landscape" horizontalDpi="300" verticalDpi="300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6"/>
  <sheetViews>
    <sheetView view="pageBreakPreview" zoomScale="60" zoomScaleNormal="100" workbookViewId="0">
      <selection sqref="A1:C4"/>
    </sheetView>
  </sheetViews>
  <sheetFormatPr baseColWidth="10" defaultRowHeight="15" x14ac:dyDescent="0.25"/>
  <cols>
    <col min="1" max="1" width="11.42578125" customWidth="1"/>
    <col min="17" max="17" width="4.85546875" customWidth="1"/>
  </cols>
  <sheetData>
    <row r="1" spans="1:17" ht="15.75" thickBot="1" x14ac:dyDescent="0.3">
      <c r="A1" s="437"/>
      <c r="B1" s="438"/>
      <c r="C1" s="439"/>
      <c r="D1" s="437" t="s">
        <v>140</v>
      </c>
      <c r="E1" s="438"/>
      <c r="F1" s="438"/>
      <c r="G1" s="438"/>
      <c r="H1" s="438"/>
      <c r="I1" s="438"/>
      <c r="J1" s="438"/>
      <c r="K1" s="439"/>
      <c r="L1" s="446" t="s">
        <v>143</v>
      </c>
      <c r="M1" s="447"/>
      <c r="N1" s="447"/>
      <c r="O1" s="447"/>
      <c r="P1" s="448"/>
      <c r="Q1" s="6"/>
    </row>
    <row r="2" spans="1:17" ht="30" customHeight="1" thickBot="1" x14ac:dyDescent="0.3">
      <c r="A2" s="440"/>
      <c r="B2" s="441"/>
      <c r="C2" s="442"/>
      <c r="D2" s="452" t="s">
        <v>141</v>
      </c>
      <c r="E2" s="453"/>
      <c r="F2" s="453"/>
      <c r="G2" s="453"/>
      <c r="H2" s="453"/>
      <c r="I2" s="453"/>
      <c r="J2" s="453"/>
      <c r="K2" s="454"/>
      <c r="L2" s="449" t="s">
        <v>146</v>
      </c>
      <c r="M2" s="466"/>
      <c r="N2" s="466"/>
      <c r="O2" s="466"/>
      <c r="P2" s="467"/>
      <c r="Q2" s="6"/>
    </row>
    <row r="3" spans="1:17" x14ac:dyDescent="0.25">
      <c r="A3" s="440"/>
      <c r="B3" s="441"/>
      <c r="C3" s="442"/>
      <c r="D3" s="440" t="s">
        <v>142</v>
      </c>
      <c r="E3" s="441"/>
      <c r="F3" s="441"/>
      <c r="G3" s="441"/>
      <c r="H3" s="441"/>
      <c r="I3" s="441"/>
      <c r="J3" s="441"/>
      <c r="K3" s="441"/>
      <c r="L3" s="555" t="s">
        <v>154</v>
      </c>
      <c r="M3" s="556"/>
      <c r="N3" s="556"/>
      <c r="O3" s="556"/>
      <c r="P3" s="557"/>
      <c r="Q3" s="6"/>
    </row>
    <row r="4" spans="1:17" ht="15.75" customHeight="1" thickBot="1" x14ac:dyDescent="0.3">
      <c r="A4" s="443"/>
      <c r="B4" s="444"/>
      <c r="C4" s="445"/>
      <c r="D4" s="434" t="s">
        <v>144</v>
      </c>
      <c r="E4" s="435"/>
      <c r="F4" s="435"/>
      <c r="G4" s="435"/>
      <c r="H4" s="435"/>
      <c r="I4" s="435"/>
      <c r="J4" s="435"/>
      <c r="K4" s="435"/>
      <c r="L4" s="452"/>
      <c r="M4" s="453"/>
      <c r="N4" s="453"/>
      <c r="O4" s="453"/>
      <c r="P4" s="454"/>
      <c r="Q4" s="6"/>
    </row>
    <row r="5" spans="1:17" x14ac:dyDescent="0.25">
      <c r="A5" s="5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7"/>
      <c r="Q5" s="6"/>
    </row>
    <row r="6" spans="1:17" x14ac:dyDescent="0.25">
      <c r="A6" s="5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7"/>
      <c r="Q6" s="6"/>
    </row>
    <row r="7" spans="1:17" x14ac:dyDescent="0.25">
      <c r="A7" s="5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7"/>
      <c r="Q7" s="6"/>
    </row>
    <row r="8" spans="1:17" ht="15.75" thickBot="1" x14ac:dyDescent="0.3">
      <c r="A8" s="5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7"/>
      <c r="Q8" s="6"/>
    </row>
    <row r="9" spans="1:17" ht="15.75" thickBot="1" x14ac:dyDescent="0.3">
      <c r="A9" s="550" t="s">
        <v>99</v>
      </c>
      <c r="B9" s="551"/>
      <c r="C9" s="551"/>
      <c r="D9" s="551"/>
      <c r="E9" s="551"/>
      <c r="F9" s="551"/>
      <c r="G9" s="551"/>
      <c r="H9" s="552"/>
      <c r="I9" s="6"/>
      <c r="J9" s="550" t="s">
        <v>100</v>
      </c>
      <c r="K9" s="551"/>
      <c r="L9" s="551"/>
      <c r="M9" s="551"/>
      <c r="N9" s="551"/>
      <c r="O9" s="551"/>
      <c r="P9" s="552"/>
      <c r="Q9" s="6"/>
    </row>
    <row r="10" spans="1:17" ht="16.5" thickBot="1" x14ac:dyDescent="0.3">
      <c r="A10" s="108"/>
      <c r="B10" s="553" t="s">
        <v>66</v>
      </c>
      <c r="C10" s="553"/>
      <c r="D10" s="553"/>
      <c r="E10" s="553"/>
      <c r="F10" s="553"/>
      <c r="G10" s="553"/>
      <c r="H10" s="554"/>
      <c r="I10" s="6"/>
      <c r="J10" s="108"/>
      <c r="K10" s="553" t="s">
        <v>66</v>
      </c>
      <c r="L10" s="553"/>
      <c r="M10" s="553"/>
      <c r="N10" s="553"/>
      <c r="O10" s="553"/>
      <c r="P10" s="554"/>
      <c r="Q10" s="6"/>
    </row>
    <row r="11" spans="1:17" ht="15.75" thickBot="1" x14ac:dyDescent="0.3">
      <c r="A11" s="109" t="s">
        <v>65</v>
      </c>
      <c r="B11" s="41" t="s">
        <v>67</v>
      </c>
      <c r="C11" s="42" t="s">
        <v>68</v>
      </c>
      <c r="D11" s="43" t="s">
        <v>69</v>
      </c>
      <c r="E11" s="44" t="s">
        <v>70</v>
      </c>
      <c r="F11" s="45" t="s">
        <v>71</v>
      </c>
      <c r="G11" s="110" t="s">
        <v>101</v>
      </c>
      <c r="H11" s="46" t="s">
        <v>72</v>
      </c>
      <c r="I11" s="6"/>
      <c r="J11" s="109" t="s">
        <v>65</v>
      </c>
      <c r="K11" s="299" t="s">
        <v>67</v>
      </c>
      <c r="L11" s="138" t="s">
        <v>68</v>
      </c>
      <c r="M11" s="139" t="s">
        <v>69</v>
      </c>
      <c r="N11" s="141" t="s">
        <v>70</v>
      </c>
      <c r="O11" s="140" t="s">
        <v>71</v>
      </c>
      <c r="P11" s="46" t="s">
        <v>72</v>
      </c>
      <c r="Q11" s="6"/>
    </row>
    <row r="12" spans="1:17" ht="15.75" thickBot="1" x14ac:dyDescent="0.3">
      <c r="A12" s="47" t="s">
        <v>73</v>
      </c>
      <c r="B12" s="48">
        <v>150</v>
      </c>
      <c r="C12" s="49">
        <v>320</v>
      </c>
      <c r="D12" s="49">
        <f>160+50+30</f>
        <v>240</v>
      </c>
      <c r="E12" s="49">
        <v>0</v>
      </c>
      <c r="F12" s="49">
        <v>0</v>
      </c>
      <c r="G12" s="49">
        <v>1020</v>
      </c>
      <c r="H12" s="50">
        <f>+SUM(B12:F12)</f>
        <v>710</v>
      </c>
      <c r="I12" s="6"/>
      <c r="J12" s="47" t="s">
        <v>73</v>
      </c>
      <c r="K12" s="49">
        <v>450</v>
      </c>
      <c r="L12" s="49">
        <f>156+39</f>
        <v>195</v>
      </c>
      <c r="M12" s="49">
        <f>99+150</f>
        <v>249</v>
      </c>
      <c r="N12" s="49">
        <v>16</v>
      </c>
      <c r="O12" s="111">
        <v>0</v>
      </c>
      <c r="P12" s="50">
        <f>+SUM(K12:O12)</f>
        <v>910</v>
      </c>
      <c r="Q12" s="6"/>
    </row>
    <row r="13" spans="1:17" ht="15.75" thickBot="1" x14ac:dyDescent="0.3">
      <c r="A13" s="51" t="s">
        <v>74</v>
      </c>
      <c r="B13" s="52">
        <v>120</v>
      </c>
      <c r="C13" s="53">
        <f>180+14+13</f>
        <v>207</v>
      </c>
      <c r="D13" s="53">
        <f>15+12+184</f>
        <v>211</v>
      </c>
      <c r="E13" s="53">
        <f>9+13</f>
        <v>22</v>
      </c>
      <c r="F13" s="53">
        <f>16+3</f>
        <v>19</v>
      </c>
      <c r="G13" s="49">
        <v>2783</v>
      </c>
      <c r="H13" s="50">
        <f t="shared" ref="H13:H23" si="0">+SUM(B13:F13)</f>
        <v>579</v>
      </c>
      <c r="I13" s="6"/>
      <c r="J13" s="51" t="s">
        <v>74</v>
      </c>
      <c r="K13" s="53">
        <v>293</v>
      </c>
      <c r="L13" s="53">
        <f>199+9+10</f>
        <v>218</v>
      </c>
      <c r="M13" s="53">
        <f>39+5</f>
        <v>44</v>
      </c>
      <c r="N13" s="53">
        <f>4+88</f>
        <v>92</v>
      </c>
      <c r="O13" s="125">
        <f>115+35</f>
        <v>150</v>
      </c>
      <c r="P13" s="50">
        <f t="shared" ref="P13:P19" si="1">+SUM(K13:O13)</f>
        <v>797</v>
      </c>
      <c r="Q13" s="6"/>
    </row>
    <row r="14" spans="1:17" ht="15.75" thickBot="1" x14ac:dyDescent="0.3">
      <c r="A14" s="51" t="s">
        <v>75</v>
      </c>
      <c r="B14" s="52">
        <v>69</v>
      </c>
      <c r="C14" s="53">
        <v>168</v>
      </c>
      <c r="D14" s="53">
        <f>47+6+7+34+1</f>
        <v>95</v>
      </c>
      <c r="E14" s="53">
        <v>6</v>
      </c>
      <c r="F14" s="53">
        <v>0</v>
      </c>
      <c r="G14" s="49">
        <v>11</v>
      </c>
      <c r="H14" s="50">
        <f t="shared" si="0"/>
        <v>338</v>
      </c>
      <c r="I14" s="6"/>
      <c r="J14" s="51" t="s">
        <v>75</v>
      </c>
      <c r="K14" s="53">
        <v>110</v>
      </c>
      <c r="L14" s="53">
        <v>60</v>
      </c>
      <c r="M14" s="53">
        <v>6</v>
      </c>
      <c r="N14" s="53">
        <v>0</v>
      </c>
      <c r="O14" s="52">
        <v>0</v>
      </c>
      <c r="P14" s="50">
        <f t="shared" si="1"/>
        <v>176</v>
      </c>
      <c r="Q14" s="6"/>
    </row>
    <row r="15" spans="1:17" ht="15.75" thickBot="1" x14ac:dyDescent="0.3">
      <c r="A15" s="51" t="s">
        <v>76</v>
      </c>
      <c r="B15" s="52">
        <v>0</v>
      </c>
      <c r="C15" s="53">
        <v>0</v>
      </c>
      <c r="D15" s="53">
        <v>0</v>
      </c>
      <c r="E15" s="53">
        <v>0</v>
      </c>
      <c r="F15" s="53">
        <v>0</v>
      </c>
      <c r="G15" s="49">
        <v>0</v>
      </c>
      <c r="H15" s="50">
        <f t="shared" si="0"/>
        <v>0</v>
      </c>
      <c r="I15" s="6"/>
      <c r="J15" s="51" t="s">
        <v>76</v>
      </c>
      <c r="K15" s="52">
        <v>0</v>
      </c>
      <c r="L15" s="53">
        <v>0</v>
      </c>
      <c r="M15" s="53">
        <v>0</v>
      </c>
      <c r="N15" s="53">
        <v>0</v>
      </c>
      <c r="O15" s="53">
        <v>0</v>
      </c>
      <c r="P15" s="50">
        <f t="shared" si="1"/>
        <v>0</v>
      </c>
      <c r="Q15" s="6"/>
    </row>
    <row r="16" spans="1:17" ht="15.75" thickBot="1" x14ac:dyDescent="0.3">
      <c r="A16" s="51" t="s">
        <v>77</v>
      </c>
      <c r="B16" s="52">
        <v>10</v>
      </c>
      <c r="C16" s="53">
        <v>130</v>
      </c>
      <c r="D16" s="53">
        <f>4+2+4+9</f>
        <v>19</v>
      </c>
      <c r="E16" s="53">
        <v>16</v>
      </c>
      <c r="F16" s="53">
        <v>0</v>
      </c>
      <c r="G16" s="49">
        <v>0</v>
      </c>
      <c r="H16" s="50">
        <f t="shared" si="0"/>
        <v>175</v>
      </c>
      <c r="I16" s="6"/>
      <c r="J16" s="51" t="s">
        <v>77</v>
      </c>
      <c r="K16" s="52">
        <v>0</v>
      </c>
      <c r="L16" s="53">
        <v>0</v>
      </c>
      <c r="M16" s="53">
        <v>0</v>
      </c>
      <c r="N16" s="53">
        <v>0</v>
      </c>
      <c r="O16" s="53">
        <v>0</v>
      </c>
      <c r="P16" s="50">
        <f t="shared" si="1"/>
        <v>0</v>
      </c>
      <c r="Q16" s="6"/>
    </row>
    <row r="17" spans="1:17" ht="15.75" thickBot="1" x14ac:dyDescent="0.3">
      <c r="A17" s="51" t="s">
        <v>78</v>
      </c>
      <c r="B17" s="428">
        <v>85</v>
      </c>
      <c r="C17" s="53">
        <f>13+362</f>
        <v>375</v>
      </c>
      <c r="D17" s="53">
        <f>6+10</f>
        <v>16</v>
      </c>
      <c r="E17" s="53">
        <v>71</v>
      </c>
      <c r="F17" s="53">
        <v>1</v>
      </c>
      <c r="G17" s="49">
        <v>0</v>
      </c>
      <c r="H17" s="50">
        <f t="shared" si="0"/>
        <v>548</v>
      </c>
      <c r="I17" s="6"/>
      <c r="J17" s="51" t="s">
        <v>78</v>
      </c>
      <c r="K17" s="53">
        <v>26</v>
      </c>
      <c r="L17" s="53">
        <v>10</v>
      </c>
      <c r="M17" s="53">
        <f>1+12+9+1+0.5+0.5+1</f>
        <v>25</v>
      </c>
      <c r="N17" s="53">
        <v>37</v>
      </c>
      <c r="O17" s="125">
        <v>0</v>
      </c>
      <c r="P17" s="50">
        <f t="shared" si="1"/>
        <v>98</v>
      </c>
      <c r="Q17" s="6"/>
    </row>
    <row r="18" spans="1:17" ht="15.75" thickBot="1" x14ac:dyDescent="0.3">
      <c r="A18" s="51" t="s">
        <v>79</v>
      </c>
      <c r="B18" s="52"/>
      <c r="C18" s="53"/>
      <c r="D18" s="53"/>
      <c r="E18" s="53"/>
      <c r="F18" s="53"/>
      <c r="G18" s="49"/>
      <c r="H18" s="50">
        <f t="shared" si="0"/>
        <v>0</v>
      </c>
      <c r="I18" s="6"/>
      <c r="J18" s="51" t="s">
        <v>79</v>
      </c>
      <c r="K18" s="53"/>
      <c r="L18" s="53"/>
      <c r="M18" s="53"/>
      <c r="N18" s="53"/>
      <c r="O18" s="125"/>
      <c r="P18" s="50">
        <f t="shared" si="1"/>
        <v>0</v>
      </c>
      <c r="Q18" s="6"/>
    </row>
    <row r="19" spans="1:17" ht="15.75" thickBot="1" x14ac:dyDescent="0.3">
      <c r="A19" s="51" t="s">
        <v>80</v>
      </c>
      <c r="B19" s="52"/>
      <c r="C19" s="53"/>
      <c r="D19" s="53"/>
      <c r="E19" s="53"/>
      <c r="F19" s="53"/>
      <c r="G19" s="111"/>
      <c r="H19" s="50">
        <f t="shared" si="0"/>
        <v>0</v>
      </c>
      <c r="I19" s="6"/>
      <c r="J19" s="51" t="s">
        <v>80</v>
      </c>
      <c r="K19" s="53"/>
      <c r="L19" s="53"/>
      <c r="M19" s="53"/>
      <c r="N19" s="53"/>
      <c r="O19" s="125"/>
      <c r="P19" s="50">
        <f t="shared" si="1"/>
        <v>0</v>
      </c>
      <c r="Q19" s="6"/>
    </row>
    <row r="20" spans="1:17" ht="15.75" thickBot="1" x14ac:dyDescent="0.3">
      <c r="A20" s="51" t="s">
        <v>81</v>
      </c>
      <c r="B20" s="52"/>
      <c r="C20" s="53"/>
      <c r="D20" s="53"/>
      <c r="E20" s="54"/>
      <c r="F20" s="53"/>
      <c r="G20" s="111"/>
      <c r="H20" s="50">
        <f t="shared" si="0"/>
        <v>0</v>
      </c>
      <c r="I20" s="6"/>
      <c r="J20" s="51" t="s">
        <v>81</v>
      </c>
      <c r="K20" s="53"/>
      <c r="L20" s="53"/>
      <c r="M20" s="53"/>
      <c r="N20" s="53"/>
      <c r="O20" s="125"/>
      <c r="P20" s="50">
        <f t="shared" ref="P20:P23" si="2">+SUM(K20:O20)</f>
        <v>0</v>
      </c>
      <c r="Q20" s="6"/>
    </row>
    <row r="21" spans="1:17" ht="15.75" thickBot="1" x14ac:dyDescent="0.3">
      <c r="A21" s="51" t="s">
        <v>82</v>
      </c>
      <c r="B21" s="21"/>
      <c r="C21" s="53"/>
      <c r="D21" s="21"/>
      <c r="E21" s="54"/>
      <c r="F21" s="53"/>
      <c r="G21" s="111"/>
      <c r="H21" s="50">
        <f t="shared" si="0"/>
        <v>0</v>
      </c>
      <c r="I21" s="6"/>
      <c r="J21" s="51" t="s">
        <v>82</v>
      </c>
      <c r="K21" s="15"/>
      <c r="L21" s="53"/>
      <c r="M21" s="15"/>
      <c r="N21" s="53"/>
      <c r="O21" s="21"/>
      <c r="P21" s="50">
        <f t="shared" si="2"/>
        <v>0</v>
      </c>
      <c r="Q21" s="6"/>
    </row>
    <row r="22" spans="1:17" ht="15.75" thickBot="1" x14ac:dyDescent="0.3">
      <c r="A22" s="51" t="s">
        <v>83</v>
      </c>
      <c r="B22" s="52"/>
      <c r="C22" s="53"/>
      <c r="D22" s="53"/>
      <c r="E22" s="54"/>
      <c r="F22" s="53"/>
      <c r="G22" s="111"/>
      <c r="H22" s="50">
        <f t="shared" si="0"/>
        <v>0</v>
      </c>
      <c r="I22" s="6"/>
      <c r="J22" s="51" t="s">
        <v>83</v>
      </c>
      <c r="K22" s="53"/>
      <c r="L22" s="53"/>
      <c r="M22" s="53"/>
      <c r="N22" s="53"/>
      <c r="O22" s="125"/>
      <c r="P22" s="50">
        <f t="shared" si="2"/>
        <v>0</v>
      </c>
      <c r="Q22" s="6"/>
    </row>
    <row r="23" spans="1:17" ht="15.75" thickBot="1" x14ac:dyDescent="0.3">
      <c r="A23" s="55" t="s">
        <v>84</v>
      </c>
      <c r="B23" s="56"/>
      <c r="C23" s="57"/>
      <c r="D23" s="57"/>
      <c r="E23" s="57"/>
      <c r="F23" s="57"/>
      <c r="G23" s="22"/>
      <c r="H23" s="24">
        <f t="shared" si="0"/>
        <v>0</v>
      </c>
      <c r="I23" s="6"/>
      <c r="J23" s="55" t="s">
        <v>84</v>
      </c>
      <c r="K23" s="58"/>
      <c r="L23" s="58"/>
      <c r="M23" s="58"/>
      <c r="N23" s="58"/>
      <c r="O23" s="127"/>
      <c r="P23" s="50">
        <f t="shared" si="2"/>
        <v>0</v>
      </c>
      <c r="Q23" s="6"/>
    </row>
    <row r="24" spans="1:17" ht="15.75" thickBot="1" x14ac:dyDescent="0.3">
      <c r="A24" s="59" t="s">
        <v>85</v>
      </c>
      <c r="B24" s="60">
        <f>SUM(B12:B23)</f>
        <v>434</v>
      </c>
      <c r="C24" s="59">
        <f t="shared" ref="C24:E24" si="3">SUM(C12:C23)</f>
        <v>1200</v>
      </c>
      <c r="D24" s="59">
        <f t="shared" si="3"/>
        <v>581</v>
      </c>
      <c r="E24" s="59">
        <f t="shared" si="3"/>
        <v>115</v>
      </c>
      <c r="F24" s="59">
        <f>SUM(F12:F23)</f>
        <v>20</v>
      </c>
      <c r="G24" s="59">
        <f>SUM(G12:G23)</f>
        <v>3814</v>
      </c>
      <c r="H24" s="11"/>
      <c r="I24" s="6"/>
      <c r="J24" s="59" t="s">
        <v>85</v>
      </c>
      <c r="K24" s="60">
        <f>SUM(K12:K23)</f>
        <v>879</v>
      </c>
      <c r="L24" s="59">
        <f t="shared" ref="L24:O24" si="4">SUM(L12:L23)</f>
        <v>483</v>
      </c>
      <c r="M24" s="59">
        <f t="shared" si="4"/>
        <v>324</v>
      </c>
      <c r="N24" s="59">
        <f t="shared" si="4"/>
        <v>145</v>
      </c>
      <c r="O24" s="59">
        <f t="shared" si="4"/>
        <v>150</v>
      </c>
      <c r="P24" s="13"/>
      <c r="Q24" s="6"/>
    </row>
    <row r="25" spans="1:17" x14ac:dyDescent="0.25">
      <c r="A25" s="5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7"/>
      <c r="Q25" s="6"/>
    </row>
    <row r="26" spans="1:17" x14ac:dyDescent="0.25">
      <c r="A26" s="5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7"/>
      <c r="Q26" s="6"/>
    </row>
    <row r="27" spans="1:17" x14ac:dyDescent="0.25">
      <c r="A27" s="5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7"/>
      <c r="Q27" s="6"/>
    </row>
    <row r="28" spans="1:17" x14ac:dyDescent="0.25">
      <c r="A28" s="5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7"/>
      <c r="Q28" s="6"/>
    </row>
    <row r="29" spans="1:17" x14ac:dyDescent="0.25">
      <c r="A29" s="5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7"/>
      <c r="Q29" s="6"/>
    </row>
    <row r="30" spans="1:17" x14ac:dyDescent="0.25">
      <c r="A30" s="5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7"/>
      <c r="Q30" s="6"/>
    </row>
    <row r="31" spans="1:17" x14ac:dyDescent="0.25">
      <c r="A31" s="5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7"/>
      <c r="Q31" s="6"/>
    </row>
    <row r="32" spans="1:17" x14ac:dyDescent="0.25">
      <c r="A32" s="5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7"/>
      <c r="Q32" s="6"/>
    </row>
    <row r="33" spans="1:17" x14ac:dyDescent="0.25">
      <c r="A33" s="5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7"/>
      <c r="Q33" s="6"/>
    </row>
    <row r="34" spans="1:17" x14ac:dyDescent="0.25">
      <c r="A34" s="5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7"/>
      <c r="Q34" s="6"/>
    </row>
    <row r="35" spans="1:17" x14ac:dyDescent="0.25">
      <c r="A35" s="5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7"/>
      <c r="Q35" s="6"/>
    </row>
    <row r="36" spans="1:17" x14ac:dyDescent="0.25">
      <c r="A36" s="5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7"/>
      <c r="Q36" s="6"/>
    </row>
    <row r="37" spans="1:17" x14ac:dyDescent="0.25">
      <c r="A37" s="5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7"/>
      <c r="Q37" s="6"/>
    </row>
    <row r="38" spans="1:17" x14ac:dyDescent="0.25">
      <c r="A38" s="5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7"/>
      <c r="Q38" s="6"/>
    </row>
    <row r="39" spans="1:17" x14ac:dyDescent="0.25">
      <c r="A39" s="5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7"/>
      <c r="Q39" s="6"/>
    </row>
    <row r="40" spans="1:17" x14ac:dyDescent="0.25">
      <c r="A40" s="5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7"/>
      <c r="Q40" s="6"/>
    </row>
    <row r="41" spans="1:17" x14ac:dyDescent="0.25">
      <c r="A41" s="5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7"/>
      <c r="Q41" s="6"/>
    </row>
    <row r="42" spans="1:17" x14ac:dyDescent="0.25">
      <c r="A42" s="5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7"/>
      <c r="Q42" s="6"/>
    </row>
    <row r="43" spans="1:17" x14ac:dyDescent="0.25">
      <c r="A43" s="5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7"/>
    </row>
    <row r="44" spans="1:17" x14ac:dyDescent="0.25">
      <c r="A44" s="5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7"/>
    </row>
    <row r="45" spans="1:17" x14ac:dyDescent="0.25">
      <c r="A45" s="5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7"/>
    </row>
    <row r="46" spans="1:17" ht="15.75" thickBot="1" x14ac:dyDescent="0.3">
      <c r="A46" s="8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10"/>
    </row>
  </sheetData>
  <sheetProtection sheet="1" objects="1" scenarios="1" selectLockedCells="1" selectUnlockedCells="1"/>
  <mergeCells count="12">
    <mergeCell ref="A1:C4"/>
    <mergeCell ref="A9:H9"/>
    <mergeCell ref="J9:P9"/>
    <mergeCell ref="B10:H10"/>
    <mergeCell ref="K10:P10"/>
    <mergeCell ref="L1:P1"/>
    <mergeCell ref="L2:P2"/>
    <mergeCell ref="L3:P4"/>
    <mergeCell ref="D1:K1"/>
    <mergeCell ref="D2:K2"/>
    <mergeCell ref="D3:K3"/>
    <mergeCell ref="D4:K4"/>
  </mergeCells>
  <pageMargins left="0.7" right="0.7" top="0.75" bottom="0.75" header="0.3" footer="0.3"/>
  <pageSetup scale="49" orientation="landscape" horizontalDpi="300" verticalDpi="300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7"/>
  <sheetViews>
    <sheetView view="pageBreakPreview" zoomScale="60" zoomScaleNormal="85" workbookViewId="0">
      <selection sqref="A1:C4"/>
    </sheetView>
  </sheetViews>
  <sheetFormatPr baseColWidth="10" defaultRowHeight="15" x14ac:dyDescent="0.25"/>
  <cols>
    <col min="5" max="5" width="14.140625" customWidth="1"/>
    <col min="8" max="8" width="4.5703125" customWidth="1"/>
    <col min="13" max="13" width="13" customWidth="1"/>
    <col min="22" max="22" width="15.28515625" customWidth="1"/>
    <col min="23" max="23" width="5" customWidth="1"/>
  </cols>
  <sheetData>
    <row r="1" spans="1:23" x14ac:dyDescent="0.25">
      <c r="A1" s="437"/>
      <c r="B1" s="438"/>
      <c r="C1" s="439"/>
      <c r="D1" s="437" t="s">
        <v>140</v>
      </c>
      <c r="E1" s="438"/>
      <c r="F1" s="438"/>
      <c r="G1" s="438"/>
      <c r="H1" s="438"/>
      <c r="I1" s="438"/>
      <c r="J1" s="438"/>
      <c r="K1" s="438"/>
      <c r="L1" s="438"/>
      <c r="M1" s="438"/>
      <c r="N1" s="438"/>
      <c r="O1" s="439"/>
      <c r="P1" s="437" t="s">
        <v>143</v>
      </c>
      <c r="Q1" s="438"/>
      <c r="R1" s="438"/>
      <c r="S1" s="438"/>
      <c r="T1" s="438"/>
      <c r="U1" s="438"/>
      <c r="V1" s="438"/>
      <c r="W1" s="439"/>
    </row>
    <row r="2" spans="1:23" ht="33.75" customHeight="1" thickBot="1" x14ac:dyDescent="0.3">
      <c r="A2" s="440"/>
      <c r="B2" s="441"/>
      <c r="C2" s="442"/>
      <c r="D2" s="452" t="s">
        <v>141</v>
      </c>
      <c r="E2" s="453"/>
      <c r="F2" s="453"/>
      <c r="G2" s="453"/>
      <c r="H2" s="453"/>
      <c r="I2" s="453"/>
      <c r="J2" s="453"/>
      <c r="K2" s="453"/>
      <c r="L2" s="453"/>
      <c r="M2" s="453"/>
      <c r="N2" s="453"/>
      <c r="O2" s="454"/>
      <c r="P2" s="567" t="s">
        <v>146</v>
      </c>
      <c r="Q2" s="568"/>
      <c r="R2" s="568"/>
      <c r="S2" s="568"/>
      <c r="T2" s="568"/>
      <c r="U2" s="568"/>
      <c r="V2" s="568"/>
      <c r="W2" s="569"/>
    </row>
    <row r="3" spans="1:23" x14ac:dyDescent="0.25">
      <c r="A3" s="440"/>
      <c r="B3" s="441"/>
      <c r="C3" s="442"/>
      <c r="D3" s="440" t="s">
        <v>142</v>
      </c>
      <c r="E3" s="441"/>
      <c r="F3" s="441"/>
      <c r="G3" s="441"/>
      <c r="H3" s="441"/>
      <c r="I3" s="441"/>
      <c r="J3" s="441"/>
      <c r="K3" s="441"/>
      <c r="L3" s="441"/>
      <c r="M3" s="441"/>
      <c r="N3" s="441"/>
      <c r="O3" s="442"/>
      <c r="P3" s="538" t="s">
        <v>156</v>
      </c>
      <c r="Q3" s="539"/>
      <c r="R3" s="539"/>
      <c r="S3" s="539"/>
      <c r="T3" s="539"/>
      <c r="U3" s="539"/>
      <c r="V3" s="539"/>
      <c r="W3" s="540"/>
    </row>
    <row r="4" spans="1:23" ht="15.75" customHeight="1" thickBot="1" x14ac:dyDescent="0.3">
      <c r="A4" s="443"/>
      <c r="B4" s="444"/>
      <c r="C4" s="445"/>
      <c r="D4" s="434" t="s">
        <v>144</v>
      </c>
      <c r="E4" s="435"/>
      <c r="F4" s="435"/>
      <c r="G4" s="435"/>
      <c r="H4" s="435"/>
      <c r="I4" s="435"/>
      <c r="J4" s="435"/>
      <c r="K4" s="435"/>
      <c r="L4" s="435"/>
      <c r="M4" s="435"/>
      <c r="N4" s="435"/>
      <c r="O4" s="436"/>
      <c r="P4" s="452"/>
      <c r="Q4" s="453"/>
      <c r="R4" s="453"/>
      <c r="S4" s="453"/>
      <c r="T4" s="453"/>
      <c r="U4" s="453"/>
      <c r="V4" s="453"/>
      <c r="W4" s="454"/>
    </row>
    <row r="5" spans="1:23" ht="15" customHeight="1" x14ac:dyDescent="0.25">
      <c r="A5" s="263"/>
      <c r="B5" s="264"/>
      <c r="C5" s="264"/>
      <c r="D5" s="264"/>
      <c r="E5" s="356"/>
      <c r="F5" s="264"/>
      <c r="G5" s="112"/>
      <c r="H5" s="112"/>
      <c r="I5" s="112"/>
      <c r="J5" s="112"/>
      <c r="K5" s="112"/>
      <c r="L5" s="112"/>
      <c r="M5" s="112"/>
      <c r="N5" s="112"/>
      <c r="O5" s="112"/>
      <c r="P5" s="112"/>
      <c r="Q5" s="112"/>
      <c r="R5" s="112"/>
      <c r="S5" s="112"/>
      <c r="T5" s="112"/>
      <c r="U5" s="112"/>
      <c r="V5" s="112"/>
      <c r="W5" s="276"/>
    </row>
    <row r="6" spans="1:23" ht="15" customHeight="1" x14ac:dyDescent="0.25">
      <c r="A6" s="263"/>
      <c r="B6" s="264"/>
      <c r="C6" s="264"/>
      <c r="D6" s="264"/>
      <c r="E6" s="356"/>
      <c r="F6" s="264"/>
      <c r="G6" s="112"/>
      <c r="H6" s="112"/>
      <c r="I6" s="112"/>
      <c r="J6" s="112"/>
      <c r="K6" s="112"/>
      <c r="L6" s="112"/>
      <c r="M6" s="112"/>
      <c r="N6" s="112"/>
      <c r="O6" s="112"/>
      <c r="P6" s="112"/>
      <c r="Q6" s="112"/>
      <c r="R6" s="112"/>
      <c r="S6" s="112"/>
      <c r="T6" s="112"/>
      <c r="U6" s="112"/>
      <c r="V6" s="112"/>
      <c r="W6" s="276"/>
    </row>
    <row r="7" spans="1:23" ht="15" customHeight="1" x14ac:dyDescent="0.25">
      <c r="A7" s="263"/>
      <c r="B7" s="264"/>
      <c r="C7" s="264"/>
      <c r="D7" s="264"/>
      <c r="E7" s="356"/>
      <c r="F7" s="264"/>
      <c r="G7" s="112"/>
      <c r="H7" s="112"/>
      <c r="I7" s="112"/>
      <c r="J7" s="112"/>
      <c r="K7" s="112"/>
      <c r="L7" s="112"/>
      <c r="M7" s="112"/>
      <c r="N7" s="112"/>
      <c r="O7" s="112"/>
      <c r="P7" s="112"/>
      <c r="Q7" s="112"/>
      <c r="R7" s="112"/>
      <c r="S7" s="112"/>
      <c r="T7" s="112"/>
      <c r="U7" s="112"/>
      <c r="V7" s="112"/>
      <c r="W7" s="276"/>
    </row>
    <row r="8" spans="1:23" ht="15" customHeight="1" x14ac:dyDescent="0.25">
      <c r="A8" s="277"/>
      <c r="B8" s="112"/>
      <c r="C8" s="112"/>
      <c r="D8" s="112"/>
      <c r="E8" s="112"/>
      <c r="F8" s="112"/>
      <c r="G8" s="112"/>
      <c r="H8" s="112"/>
      <c r="I8" s="112"/>
      <c r="J8" s="112"/>
      <c r="K8" s="112"/>
      <c r="L8" s="112"/>
      <c r="M8" s="112"/>
      <c r="N8" s="112"/>
      <c r="O8" s="112"/>
      <c r="P8" s="112"/>
      <c r="Q8" s="112"/>
      <c r="R8" s="112"/>
      <c r="S8" s="112"/>
      <c r="T8" s="112"/>
      <c r="U8" s="112"/>
      <c r="V8" s="112"/>
      <c r="W8" s="276"/>
    </row>
    <row r="9" spans="1:23" ht="15.75" thickBot="1" x14ac:dyDescent="0.3">
      <c r="A9" s="277"/>
      <c r="B9" s="112"/>
      <c r="C9" s="112"/>
      <c r="D9" s="112"/>
      <c r="E9" s="112"/>
      <c r="F9" s="112"/>
      <c r="G9" s="112"/>
      <c r="H9" s="112"/>
      <c r="I9" s="112"/>
      <c r="J9" s="112"/>
      <c r="K9" s="112"/>
      <c r="L9" s="112"/>
      <c r="M9" s="112"/>
      <c r="N9" s="112"/>
      <c r="O9" s="112"/>
      <c r="P9" s="112"/>
      <c r="Q9" s="112"/>
      <c r="R9" s="112"/>
      <c r="S9" s="112"/>
      <c r="T9" s="112"/>
      <c r="U9" s="112"/>
      <c r="V9" s="112"/>
      <c r="W9" s="276"/>
    </row>
    <row r="10" spans="1:23" ht="16.5" thickBot="1" x14ac:dyDescent="0.3">
      <c r="A10" s="558" t="s">
        <v>102</v>
      </c>
      <c r="B10" s="559"/>
      <c r="C10" s="559"/>
      <c r="D10" s="559"/>
      <c r="E10" s="559"/>
      <c r="F10" s="559"/>
      <c r="G10" s="560"/>
      <c r="H10" s="21"/>
      <c r="I10" s="561" t="s">
        <v>103</v>
      </c>
      <c r="J10" s="562"/>
      <c r="K10" s="562"/>
      <c r="L10" s="562"/>
      <c r="M10" s="562"/>
      <c r="N10" s="562"/>
      <c r="O10" s="562"/>
      <c r="P10" s="562"/>
      <c r="Q10" s="562"/>
      <c r="R10" s="562"/>
      <c r="S10" s="562"/>
      <c r="T10" s="562"/>
      <c r="U10" s="562"/>
      <c r="V10" s="563"/>
      <c r="W10" s="276"/>
    </row>
    <row r="11" spans="1:23" ht="59.25" customHeight="1" thickBot="1" x14ac:dyDescent="0.3">
      <c r="A11" s="61" t="s">
        <v>65</v>
      </c>
      <c r="B11" s="62" t="s">
        <v>86</v>
      </c>
      <c r="C11" s="63" t="s">
        <v>87</v>
      </c>
      <c r="D11" s="64" t="s">
        <v>88</v>
      </c>
      <c r="E11" s="384" t="s">
        <v>167</v>
      </c>
      <c r="F11" s="65" t="s">
        <v>85</v>
      </c>
      <c r="G11" s="113" t="s">
        <v>89</v>
      </c>
      <c r="H11" s="21"/>
      <c r="I11" s="145" t="s">
        <v>65</v>
      </c>
      <c r="J11" s="115" t="s">
        <v>104</v>
      </c>
      <c r="K11" s="116" t="s">
        <v>86</v>
      </c>
      <c r="L11" s="117" t="s">
        <v>87</v>
      </c>
      <c r="M11" s="66" t="s">
        <v>90</v>
      </c>
      <c r="N11" s="67" t="s">
        <v>91</v>
      </c>
      <c r="O11" s="68" t="s">
        <v>92</v>
      </c>
      <c r="P11" s="69" t="s">
        <v>93</v>
      </c>
      <c r="Q11" s="385" t="s">
        <v>170</v>
      </c>
      <c r="R11" s="386" t="s">
        <v>169</v>
      </c>
      <c r="S11" s="387" t="s">
        <v>168</v>
      </c>
      <c r="T11" s="70" t="s">
        <v>94</v>
      </c>
      <c r="U11" s="71" t="s">
        <v>85</v>
      </c>
      <c r="V11" s="113" t="s">
        <v>89</v>
      </c>
      <c r="W11" s="276"/>
    </row>
    <row r="12" spans="1:23" ht="15.75" thickBot="1" x14ac:dyDescent="0.3">
      <c r="A12" s="118" t="s">
        <v>73</v>
      </c>
      <c r="B12" s="119"/>
      <c r="C12" s="120"/>
      <c r="D12" s="382"/>
      <c r="E12" s="122"/>
      <c r="F12" s="389">
        <f>SUM(B12:E12)</f>
        <v>0</v>
      </c>
      <c r="G12" s="121"/>
      <c r="H12" s="21"/>
      <c r="I12" s="61" t="s">
        <v>73</v>
      </c>
      <c r="J12" s="393">
        <v>50</v>
      </c>
      <c r="K12" s="122"/>
      <c r="L12" s="123"/>
      <c r="M12" s="143">
        <v>15</v>
      </c>
      <c r="N12" s="120"/>
      <c r="O12" s="120"/>
      <c r="P12" s="392">
        <v>250</v>
      </c>
      <c r="Q12" s="120"/>
      <c r="R12" s="120"/>
      <c r="S12" s="120"/>
      <c r="T12" s="433"/>
      <c r="U12" s="144">
        <f t="shared" ref="U12:U23" si="0">+SUM(J12:T12)</f>
        <v>315</v>
      </c>
      <c r="V12" s="119"/>
      <c r="W12" s="276"/>
    </row>
    <row r="13" spans="1:23" ht="15.75" thickBot="1" x14ac:dyDescent="0.3">
      <c r="A13" s="73" t="s">
        <v>74</v>
      </c>
      <c r="B13" s="76"/>
      <c r="C13" s="76"/>
      <c r="D13" s="76"/>
      <c r="E13" s="76"/>
      <c r="F13" s="383">
        <f>SUM(B13:E13)</f>
        <v>0</v>
      </c>
      <c r="G13" s="125"/>
      <c r="H13" s="21"/>
      <c r="I13" s="73" t="s">
        <v>74</v>
      </c>
      <c r="J13" s="391">
        <v>20</v>
      </c>
      <c r="K13" s="390"/>
      <c r="L13" s="390"/>
      <c r="M13" s="391">
        <v>11</v>
      </c>
      <c r="N13" s="390"/>
      <c r="O13" s="390">
        <v>71</v>
      </c>
      <c r="P13" s="390">
        <v>28</v>
      </c>
      <c r="Q13" s="390"/>
      <c r="R13" s="390"/>
      <c r="S13" s="390"/>
      <c r="T13" s="390"/>
      <c r="U13" s="144">
        <f t="shared" si="0"/>
        <v>130</v>
      </c>
      <c r="V13" s="53"/>
      <c r="W13" s="276"/>
    </row>
    <row r="14" spans="1:23" ht="15.75" thickBot="1" x14ac:dyDescent="0.3">
      <c r="A14" s="73" t="s">
        <v>75</v>
      </c>
      <c r="B14" s="53"/>
      <c r="C14" s="53"/>
      <c r="D14" s="53"/>
      <c r="E14" s="49"/>
      <c r="F14" s="383">
        <f t="shared" ref="F14:F23" si="1">SUM(B14:E14)</f>
        <v>0</v>
      </c>
      <c r="G14" s="111"/>
      <c r="H14" s="21"/>
      <c r="I14" s="73" t="s">
        <v>75</v>
      </c>
      <c r="J14" s="391"/>
      <c r="K14" s="390"/>
      <c r="L14" s="390"/>
      <c r="M14" s="391">
        <v>2</v>
      </c>
      <c r="N14" s="390"/>
      <c r="O14" s="390"/>
      <c r="P14" s="390">
        <v>4</v>
      </c>
      <c r="Q14" s="390"/>
      <c r="R14" s="390"/>
      <c r="S14" s="390"/>
      <c r="T14" s="390"/>
      <c r="U14" s="144">
        <f t="shared" si="0"/>
        <v>6</v>
      </c>
      <c r="V14" s="53"/>
      <c r="W14" s="276"/>
    </row>
    <row r="15" spans="1:23" ht="15.75" thickBot="1" x14ac:dyDescent="0.3">
      <c r="A15" s="73" t="s">
        <v>76</v>
      </c>
      <c r="B15" s="53"/>
      <c r="C15" s="53"/>
      <c r="D15" s="53"/>
      <c r="E15" s="49"/>
      <c r="F15" s="383">
        <f t="shared" si="1"/>
        <v>0</v>
      </c>
      <c r="G15" s="111"/>
      <c r="H15" s="21"/>
      <c r="I15" s="73" t="s">
        <v>76</v>
      </c>
      <c r="J15" s="391"/>
      <c r="K15" s="390"/>
      <c r="L15" s="390"/>
      <c r="M15" s="391"/>
      <c r="N15" s="390"/>
      <c r="O15" s="390"/>
      <c r="P15" s="390">
        <v>19</v>
      </c>
      <c r="Q15" s="390"/>
      <c r="R15" s="390"/>
      <c r="S15" s="390"/>
      <c r="T15" s="390"/>
      <c r="U15" s="144">
        <f t="shared" si="0"/>
        <v>19</v>
      </c>
      <c r="V15" s="53"/>
      <c r="W15" s="276"/>
    </row>
    <row r="16" spans="1:23" ht="15.75" thickBot="1" x14ac:dyDescent="0.3">
      <c r="A16" s="73" t="s">
        <v>77</v>
      </c>
      <c r="B16" s="53"/>
      <c r="C16" s="53"/>
      <c r="D16" s="53"/>
      <c r="E16" s="49"/>
      <c r="F16" s="383">
        <f t="shared" si="1"/>
        <v>0</v>
      </c>
      <c r="G16" s="111"/>
      <c r="H16" s="21"/>
      <c r="I16" s="73" t="s">
        <v>77</v>
      </c>
      <c r="J16" s="391"/>
      <c r="K16" s="390"/>
      <c r="L16" s="390"/>
      <c r="M16" s="391"/>
      <c r="N16" s="390"/>
      <c r="O16" s="390"/>
      <c r="P16" s="390">
        <v>7</v>
      </c>
      <c r="Q16" s="390"/>
      <c r="R16" s="390"/>
      <c r="S16" s="390"/>
      <c r="T16" s="390"/>
      <c r="U16" s="144">
        <f t="shared" si="0"/>
        <v>7</v>
      </c>
      <c r="V16" s="53"/>
      <c r="W16" s="276"/>
    </row>
    <row r="17" spans="1:23" ht="15.75" thickBot="1" x14ac:dyDescent="0.3">
      <c r="A17" s="73" t="s">
        <v>78</v>
      </c>
      <c r="B17" s="53"/>
      <c r="C17" s="53">
        <v>1</v>
      </c>
      <c r="D17" s="53"/>
      <c r="E17" s="49">
        <v>4</v>
      </c>
      <c r="F17" s="383">
        <f t="shared" si="1"/>
        <v>5</v>
      </c>
      <c r="G17" s="111"/>
      <c r="H17" s="21"/>
      <c r="I17" s="73" t="s">
        <v>78</v>
      </c>
      <c r="J17" s="391">
        <v>22</v>
      </c>
      <c r="K17" s="390"/>
      <c r="L17" s="390">
        <v>24</v>
      </c>
      <c r="M17" s="391"/>
      <c r="N17" s="390"/>
      <c r="O17" s="390">
        <v>1</v>
      </c>
      <c r="P17" s="390">
        <v>17</v>
      </c>
      <c r="Q17" s="390">
        <v>1</v>
      </c>
      <c r="R17" s="390">
        <v>3</v>
      </c>
      <c r="S17" s="390">
        <v>1</v>
      </c>
      <c r="T17" s="390">
        <v>4</v>
      </c>
      <c r="U17" s="144">
        <f t="shared" si="0"/>
        <v>73</v>
      </c>
      <c r="V17" s="53"/>
      <c r="W17" s="276"/>
    </row>
    <row r="18" spans="1:23" ht="15.75" thickBot="1" x14ac:dyDescent="0.3">
      <c r="A18" s="73" t="s">
        <v>79</v>
      </c>
      <c r="B18" s="53"/>
      <c r="C18" s="53"/>
      <c r="D18" s="53"/>
      <c r="E18" s="49"/>
      <c r="F18" s="383">
        <f t="shared" si="1"/>
        <v>0</v>
      </c>
      <c r="G18" s="388">
        <f>SUM(F12:F17)/6</f>
        <v>0.83333333333333337</v>
      </c>
      <c r="H18" s="21"/>
      <c r="I18" s="73" t="s">
        <v>79</v>
      </c>
      <c r="J18" s="391"/>
      <c r="K18" s="390"/>
      <c r="L18" s="390"/>
      <c r="M18" s="391"/>
      <c r="N18" s="390"/>
      <c r="O18" s="390"/>
      <c r="P18" s="390"/>
      <c r="Q18" s="390"/>
      <c r="R18" s="390"/>
      <c r="S18" s="390"/>
      <c r="T18" s="390"/>
      <c r="U18" s="144">
        <f t="shared" si="0"/>
        <v>0</v>
      </c>
      <c r="V18" s="74">
        <f>SUM(U12:U17)/6</f>
        <v>91.666666666666671</v>
      </c>
      <c r="W18" s="276"/>
    </row>
    <row r="19" spans="1:23" ht="15.75" thickBot="1" x14ac:dyDescent="0.3">
      <c r="A19" s="73" t="s">
        <v>80</v>
      </c>
      <c r="B19" s="53"/>
      <c r="C19" s="53"/>
      <c r="D19" s="53"/>
      <c r="E19" s="49"/>
      <c r="F19" s="383">
        <f t="shared" si="1"/>
        <v>0</v>
      </c>
      <c r="G19" s="388">
        <f>SUM(F13:F18)/6</f>
        <v>0.83333333333333337</v>
      </c>
      <c r="H19" s="21"/>
      <c r="I19" s="73" t="s">
        <v>80</v>
      </c>
      <c r="J19" s="125"/>
      <c r="K19" s="53"/>
      <c r="L19" s="53"/>
      <c r="M19" s="125"/>
      <c r="N19" s="53"/>
      <c r="O19" s="53"/>
      <c r="P19" s="53"/>
      <c r="Q19" s="53"/>
      <c r="R19" s="53"/>
      <c r="S19" s="53"/>
      <c r="T19" s="53"/>
      <c r="U19" s="144">
        <f t="shared" si="0"/>
        <v>0</v>
      </c>
      <c r="V19" s="74">
        <f>SUM(U13:U18)/6</f>
        <v>39.166666666666664</v>
      </c>
      <c r="W19" s="276"/>
    </row>
    <row r="20" spans="1:23" ht="15.75" thickBot="1" x14ac:dyDescent="0.3">
      <c r="A20" s="73" t="s">
        <v>81</v>
      </c>
      <c r="B20" s="53"/>
      <c r="C20" s="53"/>
      <c r="D20" s="53"/>
      <c r="E20" s="49"/>
      <c r="F20" s="383">
        <f t="shared" si="1"/>
        <v>0</v>
      </c>
      <c r="G20" s="388">
        <f>SUM(F14:F19)/6</f>
        <v>0.83333333333333337</v>
      </c>
      <c r="H20" s="21"/>
      <c r="I20" s="73" t="s">
        <v>81</v>
      </c>
      <c r="J20" s="125"/>
      <c r="K20" s="53"/>
      <c r="L20" s="53"/>
      <c r="M20" s="125"/>
      <c r="N20" s="53"/>
      <c r="O20" s="53"/>
      <c r="P20" s="53"/>
      <c r="Q20" s="53"/>
      <c r="R20" s="53"/>
      <c r="S20" s="53"/>
      <c r="T20" s="53"/>
      <c r="U20" s="144">
        <f t="shared" si="0"/>
        <v>0</v>
      </c>
      <c r="V20" s="74">
        <f t="shared" ref="V20:V23" si="2">SUM(U14:U19)/6</f>
        <v>17.5</v>
      </c>
      <c r="W20" s="276"/>
    </row>
    <row r="21" spans="1:23" ht="15.75" thickBot="1" x14ac:dyDescent="0.3">
      <c r="A21" s="73" t="s">
        <v>82</v>
      </c>
      <c r="B21" s="75"/>
      <c r="C21" s="53"/>
      <c r="D21" s="53"/>
      <c r="E21" s="49"/>
      <c r="F21" s="383">
        <f t="shared" si="1"/>
        <v>0</v>
      </c>
      <c r="G21" s="388">
        <f t="shared" ref="G21:G23" si="3">SUM(F15:F20)/6</f>
        <v>0.83333333333333337</v>
      </c>
      <c r="H21" s="21"/>
      <c r="I21" s="73" t="s">
        <v>82</v>
      </c>
      <c r="J21" s="125"/>
      <c r="K21" s="74"/>
      <c r="L21" s="74"/>
      <c r="M21" s="125"/>
      <c r="N21" s="53"/>
      <c r="O21" s="53"/>
      <c r="P21" s="53"/>
      <c r="Q21" s="53"/>
      <c r="R21" s="53"/>
      <c r="S21" s="53"/>
      <c r="T21" s="53"/>
      <c r="U21" s="144">
        <f t="shared" si="0"/>
        <v>0</v>
      </c>
      <c r="V21" s="74">
        <f t="shared" si="2"/>
        <v>16.5</v>
      </c>
      <c r="W21" s="276"/>
    </row>
    <row r="22" spans="1:23" ht="15.75" thickBot="1" x14ac:dyDescent="0.3">
      <c r="A22" s="73" t="s">
        <v>83</v>
      </c>
      <c r="B22" s="76"/>
      <c r="C22" s="53"/>
      <c r="D22" s="53"/>
      <c r="E22" s="49"/>
      <c r="F22" s="383">
        <f t="shared" si="1"/>
        <v>0</v>
      </c>
      <c r="G22" s="388">
        <f t="shared" si="3"/>
        <v>0.83333333333333337</v>
      </c>
      <c r="H22" s="21"/>
      <c r="I22" s="73" t="s">
        <v>83</v>
      </c>
      <c r="J22" s="125"/>
      <c r="K22" s="74"/>
      <c r="L22" s="74"/>
      <c r="M22" s="125"/>
      <c r="N22" s="53"/>
      <c r="O22" s="53"/>
      <c r="P22" s="53"/>
      <c r="Q22" s="53"/>
      <c r="R22" s="53"/>
      <c r="S22" s="53"/>
      <c r="T22" s="53"/>
      <c r="U22" s="144">
        <f t="shared" si="0"/>
        <v>0</v>
      </c>
      <c r="V22" s="74">
        <f t="shared" si="2"/>
        <v>13.333333333333334</v>
      </c>
      <c r="W22" s="276"/>
    </row>
    <row r="23" spans="1:23" ht="15.75" thickBot="1" x14ac:dyDescent="0.3">
      <c r="A23" s="77" t="s">
        <v>84</v>
      </c>
      <c r="B23" s="57"/>
      <c r="C23" s="57"/>
      <c r="D23" s="58"/>
      <c r="E23" s="13"/>
      <c r="F23" s="297">
        <f t="shared" si="1"/>
        <v>0</v>
      </c>
      <c r="G23" s="388">
        <f t="shared" si="3"/>
        <v>0.83333333333333337</v>
      </c>
      <c r="H23" s="21"/>
      <c r="I23" s="147" t="s">
        <v>84</v>
      </c>
      <c r="J23" s="146"/>
      <c r="K23" s="126"/>
      <c r="L23" s="126"/>
      <c r="M23" s="127"/>
      <c r="N23" s="57"/>
      <c r="O23" s="57"/>
      <c r="P23" s="57"/>
      <c r="Q23" s="57"/>
      <c r="R23" s="57"/>
      <c r="S23" s="57"/>
      <c r="T23" s="57"/>
      <c r="U23" s="144">
        <f t="shared" si="0"/>
        <v>0</v>
      </c>
      <c r="V23" s="74">
        <f t="shared" si="2"/>
        <v>12.166666666666666</v>
      </c>
      <c r="W23" s="276"/>
    </row>
    <row r="24" spans="1:23" ht="15.75" thickBot="1" x14ac:dyDescent="0.3">
      <c r="A24" s="78" t="s">
        <v>85</v>
      </c>
      <c r="B24" s="79">
        <f>SUM(B13:B23)</f>
        <v>0</v>
      </c>
      <c r="C24" s="79">
        <f>SUM(C13:C23)</f>
        <v>1</v>
      </c>
      <c r="D24" s="79">
        <f>SUM(D13:D23)</f>
        <v>0</v>
      </c>
      <c r="E24" s="81"/>
      <c r="F24" s="81"/>
      <c r="G24" s="80">
        <f>+AVERAGE(G18:G23)</f>
        <v>0.83333333333333337</v>
      </c>
      <c r="H24" s="21"/>
      <c r="I24" s="128" t="s">
        <v>85</v>
      </c>
      <c r="J24" s="80"/>
      <c r="K24" s="80"/>
      <c r="L24" s="129"/>
      <c r="M24" s="130">
        <f>SUM(M13:M23)</f>
        <v>13</v>
      </c>
      <c r="N24" s="79">
        <f>SUM(N13:N23)</f>
        <v>0</v>
      </c>
      <c r="O24" s="79">
        <f>SUM(O13:O23)</f>
        <v>72</v>
      </c>
      <c r="P24" s="79">
        <f>SUM(P13:P23)</f>
        <v>75</v>
      </c>
      <c r="Q24" s="79"/>
      <c r="R24" s="79"/>
      <c r="S24" s="79"/>
      <c r="T24" s="79">
        <f>SUM(T13:T23)</f>
        <v>4</v>
      </c>
      <c r="U24" s="131"/>
      <c r="V24" s="80">
        <f>+AVERAGE(V18:V23)</f>
        <v>31.722222222222225</v>
      </c>
      <c r="W24" s="276"/>
    </row>
    <row r="25" spans="1:23" ht="30" customHeight="1" thickBot="1" x14ac:dyDescent="0.3">
      <c r="A25" s="558" t="s">
        <v>95</v>
      </c>
      <c r="B25" s="559"/>
      <c r="C25" s="559"/>
      <c r="D25" s="559"/>
      <c r="E25" s="559"/>
      <c r="F25" s="560"/>
      <c r="G25" s="82" t="b">
        <f>IF(G24&gt;=1000,"GRAN GENERADOR",IF(AND(G24&gt;=100,G24&lt;1000),"MEDIANO GENERADOR",IF(AND(G24&gt;=10,G24&lt;100),"PEQUEÑO GENERADOR")))</f>
        <v>0</v>
      </c>
      <c r="H25" s="21"/>
      <c r="I25" s="564" t="s">
        <v>95</v>
      </c>
      <c r="J25" s="565"/>
      <c r="K25" s="565"/>
      <c r="L25" s="565"/>
      <c r="M25" s="565"/>
      <c r="N25" s="565"/>
      <c r="O25" s="565"/>
      <c r="P25" s="565"/>
      <c r="Q25" s="565"/>
      <c r="R25" s="565"/>
      <c r="S25" s="565"/>
      <c r="T25" s="565"/>
      <c r="U25" s="566"/>
      <c r="V25" s="82" t="str">
        <f>IF(V24&gt;=1000,"GRAN GENERADOR",IF(AND(V24&gt;=100,V24&lt;1000),"MEDIANO GENERADOR",IF(AND(V24&gt;=10,V24&lt;100),"PEQUEÑO GENERADOR")))</f>
        <v>PEQUEÑO GENERADOR</v>
      </c>
      <c r="W25" s="276"/>
    </row>
    <row r="26" spans="1:23" x14ac:dyDescent="0.25">
      <c r="A26" s="277"/>
      <c r="B26" s="112"/>
      <c r="C26" s="112"/>
      <c r="D26" s="112"/>
      <c r="E26" s="112"/>
      <c r="F26" s="112"/>
      <c r="G26" s="112"/>
      <c r="H26" s="112"/>
      <c r="I26" s="112"/>
      <c r="J26" s="112"/>
      <c r="K26" s="112"/>
      <c r="L26" s="112"/>
      <c r="M26" s="112"/>
      <c r="N26" s="112"/>
      <c r="O26" s="112"/>
      <c r="P26" s="112"/>
      <c r="Q26" s="112"/>
      <c r="R26" s="112"/>
      <c r="S26" s="112"/>
      <c r="T26" s="112"/>
      <c r="U26" s="112"/>
      <c r="V26" s="112"/>
      <c r="W26" s="276"/>
    </row>
    <row r="27" spans="1:23" x14ac:dyDescent="0.25">
      <c r="A27" s="277"/>
      <c r="B27" s="112"/>
      <c r="C27" s="112"/>
      <c r="D27" s="112"/>
      <c r="E27" s="112"/>
      <c r="F27" s="112"/>
      <c r="G27" s="112"/>
      <c r="H27" s="112"/>
      <c r="I27" s="112"/>
      <c r="J27" s="112"/>
      <c r="K27" s="112"/>
      <c r="L27" s="112"/>
      <c r="M27" s="112"/>
      <c r="N27" s="112"/>
      <c r="O27" s="112"/>
      <c r="P27" s="112"/>
      <c r="Q27" s="112"/>
      <c r="R27" s="112"/>
      <c r="S27" s="112"/>
      <c r="T27" s="112"/>
      <c r="U27" s="112"/>
      <c r="V27" s="112"/>
      <c r="W27" s="276"/>
    </row>
    <row r="28" spans="1:23" x14ac:dyDescent="0.25">
      <c r="A28" s="277"/>
      <c r="B28" s="112"/>
      <c r="C28" s="112"/>
      <c r="D28" s="112"/>
      <c r="E28" s="112"/>
      <c r="F28" s="112"/>
      <c r="G28" s="112"/>
      <c r="H28" s="112"/>
      <c r="I28" s="112"/>
      <c r="J28" s="112"/>
      <c r="K28" s="112"/>
      <c r="L28" s="112"/>
      <c r="M28" s="112"/>
      <c r="N28" s="112"/>
      <c r="O28" s="112"/>
      <c r="P28" s="112"/>
      <c r="Q28" s="112"/>
      <c r="R28" s="112"/>
      <c r="S28" s="112"/>
      <c r="T28" s="112"/>
      <c r="U28" s="112"/>
      <c r="V28" s="112"/>
      <c r="W28" s="276"/>
    </row>
    <row r="29" spans="1:23" x14ac:dyDescent="0.25">
      <c r="A29" s="277"/>
      <c r="B29" s="112"/>
      <c r="C29" s="112"/>
      <c r="D29" s="112"/>
      <c r="E29" s="112"/>
      <c r="F29" s="112"/>
      <c r="G29" s="112"/>
      <c r="H29" s="112"/>
      <c r="I29" s="112"/>
      <c r="J29" s="112"/>
      <c r="K29" s="112"/>
      <c r="L29" s="112"/>
      <c r="M29" s="112"/>
      <c r="N29" s="112"/>
      <c r="O29" s="112"/>
      <c r="P29" s="112"/>
      <c r="Q29" s="112"/>
      <c r="R29" s="112"/>
      <c r="S29" s="112"/>
      <c r="T29" s="112"/>
      <c r="U29" s="112"/>
      <c r="V29" s="112"/>
      <c r="W29" s="276"/>
    </row>
    <row r="30" spans="1:23" x14ac:dyDescent="0.25">
      <c r="A30" s="277"/>
      <c r="B30" s="112"/>
      <c r="C30" s="112"/>
      <c r="D30" s="112"/>
      <c r="E30" s="112"/>
      <c r="F30" s="112"/>
      <c r="G30" s="112"/>
      <c r="H30" s="112"/>
      <c r="I30" s="112"/>
      <c r="J30" s="112"/>
      <c r="K30" s="112"/>
      <c r="L30" s="112"/>
      <c r="M30" s="112"/>
      <c r="N30" s="112"/>
      <c r="O30" s="112"/>
      <c r="P30" s="112"/>
      <c r="Q30" s="112"/>
      <c r="R30" s="112"/>
      <c r="S30" s="112"/>
      <c r="T30" s="112"/>
      <c r="U30" s="112"/>
      <c r="V30" s="112"/>
      <c r="W30" s="276"/>
    </row>
    <row r="31" spans="1:23" x14ac:dyDescent="0.25">
      <c r="A31" s="277"/>
      <c r="B31" s="112"/>
      <c r="C31" s="112"/>
      <c r="D31" s="112"/>
      <c r="E31" s="112"/>
      <c r="F31" s="112"/>
      <c r="G31" s="112"/>
      <c r="H31" s="112"/>
      <c r="I31" s="112"/>
      <c r="J31" s="112"/>
      <c r="K31" s="112"/>
      <c r="L31" s="112"/>
      <c r="M31" s="112"/>
      <c r="N31" s="112"/>
      <c r="O31" s="112"/>
      <c r="P31" s="112"/>
      <c r="Q31" s="112"/>
      <c r="R31" s="112"/>
      <c r="S31" s="112"/>
      <c r="T31" s="112"/>
      <c r="U31" s="112"/>
      <c r="V31" s="112"/>
      <c r="W31" s="276"/>
    </row>
    <row r="32" spans="1:23" x14ac:dyDescent="0.25">
      <c r="A32" s="277"/>
      <c r="B32" s="112"/>
      <c r="C32" s="112"/>
      <c r="D32" s="112"/>
      <c r="E32" s="112"/>
      <c r="F32" s="112"/>
      <c r="G32" s="112"/>
      <c r="H32" s="112"/>
      <c r="I32" s="112"/>
      <c r="J32" s="112"/>
      <c r="K32" s="112"/>
      <c r="L32" s="112"/>
      <c r="M32" s="112"/>
      <c r="N32" s="112"/>
      <c r="O32" s="112"/>
      <c r="P32" s="112"/>
      <c r="Q32" s="112"/>
      <c r="R32" s="112"/>
      <c r="S32" s="112"/>
      <c r="T32" s="112"/>
      <c r="U32" s="112"/>
      <c r="V32" s="112"/>
      <c r="W32" s="276"/>
    </row>
    <row r="33" spans="1:23" x14ac:dyDescent="0.25">
      <c r="A33" s="277"/>
      <c r="B33" s="112"/>
      <c r="C33" s="112"/>
      <c r="D33" s="112"/>
      <c r="E33" s="112"/>
      <c r="F33" s="112"/>
      <c r="G33" s="112"/>
      <c r="H33" s="112"/>
      <c r="I33" s="112"/>
      <c r="J33" s="112"/>
      <c r="K33" s="112"/>
      <c r="L33" s="112"/>
      <c r="M33" s="112"/>
      <c r="N33" s="112"/>
      <c r="O33" s="112"/>
      <c r="P33" s="112"/>
      <c r="Q33" s="112"/>
      <c r="R33" s="112"/>
      <c r="S33" s="112"/>
      <c r="T33" s="112"/>
      <c r="U33" s="112"/>
      <c r="V33" s="112"/>
      <c r="W33" s="276"/>
    </row>
    <row r="34" spans="1:23" x14ac:dyDescent="0.25">
      <c r="A34" s="277"/>
      <c r="B34" s="112"/>
      <c r="C34" s="112"/>
      <c r="D34" s="112"/>
      <c r="E34" s="112"/>
      <c r="F34" s="112"/>
      <c r="G34" s="112"/>
      <c r="H34" s="112"/>
      <c r="I34" s="112"/>
      <c r="J34" s="112"/>
      <c r="K34" s="112"/>
      <c r="L34" s="112"/>
      <c r="M34" s="112"/>
      <c r="N34" s="112"/>
      <c r="O34" s="112"/>
      <c r="P34" s="112"/>
      <c r="Q34" s="112"/>
      <c r="R34" s="112"/>
      <c r="S34" s="112"/>
      <c r="T34" s="112"/>
      <c r="U34" s="112"/>
      <c r="V34" s="112"/>
      <c r="W34" s="276"/>
    </row>
    <row r="35" spans="1:23" x14ac:dyDescent="0.25">
      <c r="A35" s="277"/>
      <c r="B35" s="112"/>
      <c r="C35" s="112"/>
      <c r="D35" s="112"/>
      <c r="E35" s="112"/>
      <c r="F35" s="112"/>
      <c r="G35" s="112"/>
      <c r="H35" s="112"/>
      <c r="I35" s="112"/>
      <c r="J35" s="112"/>
      <c r="K35" s="112"/>
      <c r="L35" s="112"/>
      <c r="M35" s="112"/>
      <c r="N35" s="112"/>
      <c r="O35" s="112"/>
      <c r="P35" s="112"/>
      <c r="Q35" s="112"/>
      <c r="R35" s="112"/>
      <c r="S35" s="112"/>
      <c r="T35" s="112"/>
      <c r="U35" s="112"/>
      <c r="V35" s="112"/>
      <c r="W35" s="276"/>
    </row>
    <row r="36" spans="1:23" x14ac:dyDescent="0.25">
      <c r="A36" s="277"/>
      <c r="B36" s="112"/>
      <c r="C36" s="112"/>
      <c r="D36" s="112"/>
      <c r="E36" s="112"/>
      <c r="F36" s="112"/>
      <c r="G36" s="112"/>
      <c r="H36" s="112"/>
      <c r="I36" s="112"/>
      <c r="J36" s="112"/>
      <c r="K36" s="112"/>
      <c r="L36" s="112"/>
      <c r="M36" s="112"/>
      <c r="N36" s="112"/>
      <c r="O36" s="112"/>
      <c r="P36" s="112"/>
      <c r="Q36" s="112"/>
      <c r="R36" s="112"/>
      <c r="S36" s="112"/>
      <c r="T36" s="112"/>
      <c r="U36" s="112"/>
      <c r="V36" s="112"/>
      <c r="W36" s="276"/>
    </row>
    <row r="37" spans="1:23" x14ac:dyDescent="0.25">
      <c r="A37" s="277"/>
      <c r="B37" s="112"/>
      <c r="C37" s="112"/>
      <c r="D37" s="112"/>
      <c r="E37" s="112"/>
      <c r="F37" s="112"/>
      <c r="G37" s="112"/>
      <c r="H37" s="112"/>
      <c r="I37" s="112"/>
      <c r="J37" s="112"/>
      <c r="K37" s="112"/>
      <c r="L37" s="112"/>
      <c r="M37" s="112"/>
      <c r="N37" s="112"/>
      <c r="O37" s="112"/>
      <c r="P37" s="112"/>
      <c r="Q37" s="112"/>
      <c r="R37" s="112"/>
      <c r="S37" s="112"/>
      <c r="T37" s="112"/>
      <c r="U37" s="112"/>
      <c r="V37" s="112"/>
      <c r="W37" s="276"/>
    </row>
    <row r="38" spans="1:23" x14ac:dyDescent="0.25">
      <c r="A38" s="277"/>
      <c r="B38" s="112"/>
      <c r="C38" s="112"/>
      <c r="D38" s="112"/>
      <c r="E38" s="112"/>
      <c r="F38" s="112"/>
      <c r="G38" s="112"/>
      <c r="H38" s="112"/>
      <c r="I38" s="112"/>
      <c r="J38" s="112"/>
      <c r="K38" s="112"/>
      <c r="L38" s="112"/>
      <c r="M38" s="112"/>
      <c r="N38" s="112"/>
      <c r="O38" s="112"/>
      <c r="P38" s="112"/>
      <c r="Q38" s="112"/>
      <c r="R38" s="112"/>
      <c r="S38" s="112"/>
      <c r="T38" s="112"/>
      <c r="U38" s="112"/>
      <c r="V38" s="112"/>
      <c r="W38" s="276"/>
    </row>
    <row r="39" spans="1:23" x14ac:dyDescent="0.25">
      <c r="A39" s="277"/>
      <c r="B39" s="112"/>
      <c r="C39" s="112"/>
      <c r="D39" s="112"/>
      <c r="E39" s="112"/>
      <c r="F39" s="112"/>
      <c r="G39" s="112"/>
      <c r="H39" s="112"/>
      <c r="I39" s="112"/>
      <c r="J39" s="112"/>
      <c r="K39" s="112"/>
      <c r="L39" s="112"/>
      <c r="M39" s="112"/>
      <c r="N39" s="112"/>
      <c r="O39" s="112"/>
      <c r="P39" s="112"/>
      <c r="Q39" s="112"/>
      <c r="R39" s="112"/>
      <c r="S39" s="112"/>
      <c r="T39" s="112"/>
      <c r="U39" s="112"/>
      <c r="V39" s="112"/>
      <c r="W39" s="276"/>
    </row>
    <row r="40" spans="1:23" x14ac:dyDescent="0.25">
      <c r="A40" s="277"/>
      <c r="B40" s="112"/>
      <c r="C40" s="112"/>
      <c r="D40" s="112"/>
      <c r="E40" s="112"/>
      <c r="F40" s="112"/>
      <c r="G40" s="112"/>
      <c r="H40" s="112"/>
      <c r="I40" s="112"/>
      <c r="J40" s="112"/>
      <c r="K40" s="112"/>
      <c r="L40" s="112"/>
      <c r="M40" s="112"/>
      <c r="N40" s="112"/>
      <c r="O40" s="112"/>
      <c r="P40" s="112"/>
      <c r="Q40" s="112"/>
      <c r="R40" s="112"/>
      <c r="S40" s="112"/>
      <c r="T40" s="112"/>
      <c r="U40" s="112"/>
      <c r="V40" s="112"/>
      <c r="W40" s="276"/>
    </row>
    <row r="41" spans="1:23" x14ac:dyDescent="0.25">
      <c r="A41" s="277"/>
      <c r="B41" s="112"/>
      <c r="C41" s="112"/>
      <c r="D41" s="112"/>
      <c r="E41" s="112"/>
      <c r="F41" s="112"/>
      <c r="G41" s="112"/>
      <c r="H41" s="112"/>
      <c r="I41" s="112"/>
      <c r="J41" s="112"/>
      <c r="K41" s="112"/>
      <c r="L41" s="112"/>
      <c r="M41" s="112"/>
      <c r="N41" s="112"/>
      <c r="O41" s="112"/>
      <c r="P41" s="112"/>
      <c r="Q41" s="112"/>
      <c r="R41" s="112"/>
      <c r="S41" s="112"/>
      <c r="T41" s="112"/>
      <c r="U41" s="112"/>
      <c r="V41" s="112"/>
      <c r="W41" s="276"/>
    </row>
    <row r="42" spans="1:23" x14ac:dyDescent="0.25">
      <c r="A42" s="277"/>
      <c r="B42" s="112"/>
      <c r="C42" s="112"/>
      <c r="D42" s="112"/>
      <c r="E42" s="112"/>
      <c r="F42" s="112"/>
      <c r="G42" s="112"/>
      <c r="H42" s="112"/>
      <c r="I42" s="112"/>
      <c r="J42" s="112"/>
      <c r="K42" s="112"/>
      <c r="L42" s="112"/>
      <c r="M42" s="112"/>
      <c r="N42" s="112"/>
      <c r="O42" s="112"/>
      <c r="P42" s="112"/>
      <c r="Q42" s="112"/>
      <c r="R42" s="112"/>
      <c r="S42" s="112"/>
      <c r="T42" s="112"/>
      <c r="U42" s="112"/>
      <c r="V42" s="112"/>
      <c r="W42" s="276"/>
    </row>
    <row r="43" spans="1:23" x14ac:dyDescent="0.25">
      <c r="A43" s="277"/>
      <c r="B43" s="112"/>
      <c r="C43" s="112"/>
      <c r="D43" s="112"/>
      <c r="E43" s="112"/>
      <c r="F43" s="112"/>
      <c r="G43" s="112"/>
      <c r="H43" s="112"/>
      <c r="I43" s="112"/>
      <c r="J43" s="112"/>
      <c r="K43" s="112"/>
      <c r="L43" s="112"/>
      <c r="M43" s="112"/>
      <c r="N43" s="112"/>
      <c r="O43" s="112"/>
      <c r="P43" s="112"/>
      <c r="Q43" s="112"/>
      <c r="R43" s="112"/>
      <c r="S43" s="112"/>
      <c r="T43" s="112"/>
      <c r="U43" s="112"/>
      <c r="V43" s="112"/>
      <c r="W43" s="276"/>
    </row>
    <row r="44" spans="1:23" x14ac:dyDescent="0.25">
      <c r="A44" s="277"/>
      <c r="B44" s="112"/>
      <c r="C44" s="112"/>
      <c r="D44" s="112"/>
      <c r="E44" s="112"/>
      <c r="F44" s="112"/>
      <c r="G44" s="112"/>
      <c r="H44" s="112"/>
      <c r="I44" s="112"/>
      <c r="J44" s="112"/>
      <c r="K44" s="112"/>
      <c r="L44" s="112"/>
      <c r="M44" s="112"/>
      <c r="N44" s="112"/>
      <c r="O44" s="112"/>
      <c r="P44" s="112"/>
      <c r="Q44" s="112"/>
      <c r="R44" s="112"/>
      <c r="S44" s="112"/>
      <c r="T44" s="112"/>
      <c r="U44" s="112"/>
      <c r="V44" s="112"/>
      <c r="W44" s="276"/>
    </row>
    <row r="45" spans="1:23" x14ac:dyDescent="0.25">
      <c r="A45" s="277"/>
      <c r="B45" s="112"/>
      <c r="C45" s="112"/>
      <c r="D45" s="112"/>
      <c r="E45" s="112"/>
      <c r="F45" s="112"/>
      <c r="G45" s="112"/>
      <c r="H45" s="112"/>
      <c r="I45" s="112"/>
      <c r="J45" s="112"/>
      <c r="K45" s="112"/>
      <c r="L45" s="112"/>
      <c r="M45" s="112"/>
      <c r="N45" s="112"/>
      <c r="O45" s="112"/>
      <c r="P45" s="112"/>
      <c r="Q45" s="112"/>
      <c r="R45" s="112"/>
      <c r="S45" s="112"/>
      <c r="T45" s="112"/>
      <c r="U45" s="112"/>
      <c r="V45" s="112"/>
      <c r="W45" s="276"/>
    </row>
    <row r="46" spans="1:23" x14ac:dyDescent="0.25">
      <c r="A46" s="277"/>
      <c r="B46" s="112"/>
      <c r="C46" s="112"/>
      <c r="D46" s="112"/>
      <c r="E46" s="112"/>
      <c r="F46" s="112"/>
      <c r="G46" s="112"/>
      <c r="H46" s="112"/>
      <c r="I46" s="112"/>
      <c r="J46" s="112"/>
      <c r="K46" s="112"/>
      <c r="L46" s="112"/>
      <c r="M46" s="112"/>
      <c r="N46" s="112"/>
      <c r="O46" s="112"/>
      <c r="P46" s="112"/>
      <c r="Q46" s="112"/>
      <c r="R46" s="112"/>
      <c r="S46" s="112"/>
      <c r="T46" s="112"/>
      <c r="U46" s="112"/>
      <c r="V46" s="112"/>
      <c r="W46" s="276"/>
    </row>
    <row r="47" spans="1:23" ht="15.75" thickBot="1" x14ac:dyDescent="0.3">
      <c r="A47" s="278"/>
      <c r="B47" s="279"/>
      <c r="C47" s="279"/>
      <c r="D47" s="279"/>
      <c r="E47" s="279"/>
      <c r="F47" s="279"/>
      <c r="G47" s="279"/>
      <c r="H47" s="279"/>
      <c r="I47" s="279"/>
      <c r="J47" s="279"/>
      <c r="K47" s="279"/>
      <c r="L47" s="279"/>
      <c r="M47" s="279"/>
      <c r="N47" s="279"/>
      <c r="O47" s="279"/>
      <c r="P47" s="279"/>
      <c r="Q47" s="279"/>
      <c r="R47" s="279"/>
      <c r="S47" s="279"/>
      <c r="T47" s="279"/>
      <c r="U47" s="279"/>
      <c r="V47" s="279"/>
      <c r="W47" s="280"/>
    </row>
  </sheetData>
  <sheetProtection sheet="1" objects="1" scenarios="1" selectLockedCells="1" selectUnlockedCells="1"/>
  <mergeCells count="12">
    <mergeCell ref="A1:C4"/>
    <mergeCell ref="A10:G10"/>
    <mergeCell ref="I10:V10"/>
    <mergeCell ref="A25:F25"/>
    <mergeCell ref="I25:U25"/>
    <mergeCell ref="P1:W1"/>
    <mergeCell ref="P2:W2"/>
    <mergeCell ref="P3:W4"/>
    <mergeCell ref="D1:O1"/>
    <mergeCell ref="D2:O2"/>
    <mergeCell ref="D3:O3"/>
    <mergeCell ref="D4:O4"/>
  </mergeCells>
  <pageMargins left="0.7" right="0.7" top="0.75" bottom="0.75" header="0.3" footer="0.3"/>
  <pageSetup scale="35" orientation="landscape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0"/>
  <sheetViews>
    <sheetView view="pageBreakPreview" zoomScale="60" zoomScaleNormal="100" workbookViewId="0">
      <selection sqref="A1:B4"/>
    </sheetView>
  </sheetViews>
  <sheetFormatPr baseColWidth="10" defaultRowHeight="15" x14ac:dyDescent="0.25"/>
  <cols>
    <col min="1" max="1" width="13" customWidth="1"/>
    <col min="2" max="2" width="13.28515625" customWidth="1"/>
    <col min="3" max="3" width="15.42578125" customWidth="1"/>
    <col min="4" max="4" width="12.140625" customWidth="1"/>
    <col min="5" max="5" width="7.85546875" customWidth="1"/>
    <col min="6" max="6" width="12.28515625" customWidth="1"/>
    <col min="7" max="7" width="13.42578125" customWidth="1"/>
    <col min="8" max="9" width="13.7109375" customWidth="1"/>
    <col min="10" max="10" width="14.7109375" customWidth="1"/>
    <col min="11" max="11" width="14.28515625" customWidth="1"/>
    <col min="12" max="12" width="4.42578125" customWidth="1"/>
  </cols>
  <sheetData>
    <row r="1" spans="1:12" ht="15.75" thickBot="1" x14ac:dyDescent="0.3">
      <c r="A1" s="437"/>
      <c r="B1" s="439"/>
      <c r="C1" s="437" t="s">
        <v>140</v>
      </c>
      <c r="D1" s="438"/>
      <c r="E1" s="438"/>
      <c r="F1" s="438"/>
      <c r="G1" s="438"/>
      <c r="H1" s="439"/>
      <c r="I1" s="437" t="s">
        <v>143</v>
      </c>
      <c r="J1" s="438"/>
      <c r="K1" s="438"/>
      <c r="L1" s="439"/>
    </row>
    <row r="2" spans="1:12" ht="29.25" customHeight="1" thickBot="1" x14ac:dyDescent="0.3">
      <c r="A2" s="440"/>
      <c r="B2" s="442"/>
      <c r="C2" s="452" t="s">
        <v>141</v>
      </c>
      <c r="D2" s="453"/>
      <c r="E2" s="453"/>
      <c r="F2" s="453"/>
      <c r="G2" s="453"/>
      <c r="H2" s="454"/>
      <c r="I2" s="449" t="s">
        <v>146</v>
      </c>
      <c r="J2" s="466"/>
      <c r="K2" s="466"/>
      <c r="L2" s="467"/>
    </row>
    <row r="3" spans="1:12" x14ac:dyDescent="0.25">
      <c r="A3" s="440"/>
      <c r="B3" s="442"/>
      <c r="C3" s="437" t="s">
        <v>142</v>
      </c>
      <c r="D3" s="438"/>
      <c r="E3" s="438"/>
      <c r="F3" s="438"/>
      <c r="G3" s="438"/>
      <c r="H3" s="439"/>
      <c r="I3" s="538" t="s">
        <v>155</v>
      </c>
      <c r="J3" s="539"/>
      <c r="K3" s="539"/>
      <c r="L3" s="540"/>
    </row>
    <row r="4" spans="1:12" ht="15.75" customHeight="1" thickBot="1" x14ac:dyDescent="0.3">
      <c r="A4" s="443"/>
      <c r="B4" s="445"/>
      <c r="C4" s="434" t="s">
        <v>144</v>
      </c>
      <c r="D4" s="435"/>
      <c r="E4" s="435"/>
      <c r="F4" s="435"/>
      <c r="G4" s="435"/>
      <c r="H4" s="436"/>
      <c r="I4" s="452"/>
      <c r="J4" s="453"/>
      <c r="K4" s="453"/>
      <c r="L4" s="454"/>
    </row>
    <row r="5" spans="1:12" x14ac:dyDescent="0.25">
      <c r="A5" s="263"/>
      <c r="B5" s="264"/>
      <c r="C5" s="264"/>
      <c r="D5" s="264"/>
      <c r="E5" s="264"/>
      <c r="F5" s="264"/>
      <c r="G5" s="264"/>
      <c r="H5" s="264"/>
      <c r="I5" s="264"/>
      <c r="J5" s="264"/>
      <c r="K5" s="264"/>
      <c r="L5" s="267"/>
    </row>
    <row r="6" spans="1:12" x14ac:dyDescent="0.25">
      <c r="A6" s="263"/>
      <c r="B6" s="264"/>
      <c r="C6" s="264"/>
      <c r="D6" s="264"/>
      <c r="E6" s="264"/>
      <c r="F6" s="264"/>
      <c r="G6" s="264"/>
      <c r="H6" s="264"/>
      <c r="I6" s="264"/>
      <c r="J6" s="264"/>
      <c r="K6" s="264"/>
      <c r="L6" s="267"/>
    </row>
    <row r="7" spans="1:12" x14ac:dyDescent="0.25">
      <c r="A7" s="263"/>
      <c r="B7" s="264"/>
      <c r="C7" s="264"/>
      <c r="D7" s="264"/>
      <c r="E7" s="264"/>
      <c r="F7" s="264"/>
      <c r="G7" s="264"/>
      <c r="H7" s="264"/>
      <c r="I7" s="264"/>
      <c r="J7" s="264"/>
      <c r="K7" s="264"/>
      <c r="L7" s="267"/>
    </row>
    <row r="8" spans="1:12" ht="15.75" thickBot="1" x14ac:dyDescent="0.3">
      <c r="A8" s="263"/>
      <c r="B8" s="264"/>
      <c r="C8" s="264"/>
      <c r="D8" s="264"/>
      <c r="E8" s="264"/>
      <c r="F8" s="264"/>
      <c r="G8" s="264"/>
      <c r="H8" s="264"/>
      <c r="I8" s="264"/>
      <c r="J8" s="264"/>
      <c r="K8" s="264"/>
      <c r="L8" s="267"/>
    </row>
    <row r="9" spans="1:12" ht="16.5" customHeight="1" thickBot="1" x14ac:dyDescent="0.3">
      <c r="A9" s="570" t="s">
        <v>102</v>
      </c>
      <c r="B9" s="571"/>
      <c r="C9" s="571"/>
      <c r="D9" s="572"/>
      <c r="E9" s="264"/>
      <c r="F9" s="573" t="s">
        <v>103</v>
      </c>
      <c r="G9" s="574"/>
      <c r="H9" s="574"/>
      <c r="I9" s="574"/>
      <c r="J9" s="574"/>
      <c r="K9" s="575"/>
      <c r="L9" s="267"/>
    </row>
    <row r="10" spans="1:12" ht="15.75" thickBot="1" x14ac:dyDescent="0.3">
      <c r="A10" s="114" t="s">
        <v>65</v>
      </c>
      <c r="B10" s="132" t="s">
        <v>105</v>
      </c>
      <c r="C10" s="63" t="s">
        <v>106</v>
      </c>
      <c r="D10" s="65" t="s">
        <v>85</v>
      </c>
      <c r="E10" s="264"/>
      <c r="F10" s="114" t="s">
        <v>65</v>
      </c>
      <c r="G10" s="132" t="s">
        <v>105</v>
      </c>
      <c r="H10" s="133" t="s">
        <v>106</v>
      </c>
      <c r="I10" s="134" t="s">
        <v>107</v>
      </c>
      <c r="J10" s="135" t="s">
        <v>108</v>
      </c>
      <c r="K10" s="136" t="s">
        <v>85</v>
      </c>
      <c r="L10" s="267"/>
    </row>
    <row r="11" spans="1:12" ht="15.75" thickBot="1" x14ac:dyDescent="0.3">
      <c r="A11" s="137" t="s">
        <v>73</v>
      </c>
      <c r="B11" s="11">
        <v>0</v>
      </c>
      <c r="C11" s="11">
        <v>0</v>
      </c>
      <c r="D11" s="37">
        <f>+B11+C11</f>
        <v>0</v>
      </c>
      <c r="E11" s="264"/>
      <c r="F11" s="137" t="s">
        <v>73</v>
      </c>
      <c r="G11" s="11">
        <v>0</v>
      </c>
      <c r="H11" s="36">
        <v>0</v>
      </c>
      <c r="I11" s="11">
        <v>0</v>
      </c>
      <c r="J11" s="37">
        <v>0</v>
      </c>
      <c r="K11" s="37">
        <f>+SUM(G11:J11)</f>
        <v>0</v>
      </c>
      <c r="L11" s="267"/>
    </row>
    <row r="12" spans="1:12" ht="15.75" thickBot="1" x14ac:dyDescent="0.3">
      <c r="A12" s="137" t="s">
        <v>74</v>
      </c>
      <c r="B12" s="11">
        <v>0</v>
      </c>
      <c r="C12" s="11">
        <v>0</v>
      </c>
      <c r="D12" s="37">
        <f t="shared" ref="D12:D22" si="0">+B12+C12</f>
        <v>0</v>
      </c>
      <c r="E12" s="264"/>
      <c r="F12" s="137" t="s">
        <v>74</v>
      </c>
      <c r="G12" s="11">
        <v>0</v>
      </c>
      <c r="H12" s="36">
        <v>1</v>
      </c>
      <c r="I12" s="11">
        <v>0</v>
      </c>
      <c r="J12" s="37">
        <v>0</v>
      </c>
      <c r="K12" s="37">
        <f t="shared" ref="K12:K22" si="1">+SUM(G12:J12)</f>
        <v>1</v>
      </c>
      <c r="L12" s="267"/>
    </row>
    <row r="13" spans="1:12" ht="15.75" thickBot="1" x14ac:dyDescent="0.3">
      <c r="A13" s="137" t="s">
        <v>75</v>
      </c>
      <c r="B13" s="11">
        <v>0</v>
      </c>
      <c r="C13" s="11">
        <v>0</v>
      </c>
      <c r="D13" s="37">
        <f t="shared" si="0"/>
        <v>0</v>
      </c>
      <c r="E13" s="264"/>
      <c r="F13" s="137" t="s">
        <v>75</v>
      </c>
      <c r="G13" s="11">
        <v>0</v>
      </c>
      <c r="H13" s="36">
        <v>0</v>
      </c>
      <c r="I13" s="11">
        <v>0</v>
      </c>
      <c r="J13" s="37">
        <v>0</v>
      </c>
      <c r="K13" s="37">
        <f t="shared" si="1"/>
        <v>0</v>
      </c>
      <c r="L13" s="267"/>
    </row>
    <row r="14" spans="1:12" ht="15.75" thickBot="1" x14ac:dyDescent="0.3">
      <c r="A14" s="72" t="s">
        <v>76</v>
      </c>
      <c r="B14" s="11">
        <v>0</v>
      </c>
      <c r="C14" s="11">
        <v>0</v>
      </c>
      <c r="D14" s="37">
        <f t="shared" si="0"/>
        <v>0</v>
      </c>
      <c r="E14" s="264"/>
      <c r="F14" s="72" t="s">
        <v>76</v>
      </c>
      <c r="G14" s="11">
        <v>0</v>
      </c>
      <c r="H14" s="11">
        <v>0</v>
      </c>
      <c r="I14" s="11">
        <v>0</v>
      </c>
      <c r="J14" s="11">
        <v>0</v>
      </c>
      <c r="K14" s="37">
        <f t="shared" si="1"/>
        <v>0</v>
      </c>
      <c r="L14" s="267"/>
    </row>
    <row r="15" spans="1:12" ht="15.75" thickBot="1" x14ac:dyDescent="0.3">
      <c r="A15" s="73" t="s">
        <v>77</v>
      </c>
      <c r="B15" s="11">
        <v>0</v>
      </c>
      <c r="C15" s="11">
        <v>0</v>
      </c>
      <c r="D15" s="37">
        <f t="shared" si="0"/>
        <v>0</v>
      </c>
      <c r="E15" s="264"/>
      <c r="F15" s="73" t="s">
        <v>77</v>
      </c>
      <c r="G15" s="11">
        <v>0</v>
      </c>
      <c r="H15" s="11">
        <v>0</v>
      </c>
      <c r="I15" s="11">
        <v>0</v>
      </c>
      <c r="J15" s="11">
        <v>0</v>
      </c>
      <c r="K15" s="37">
        <f t="shared" si="1"/>
        <v>0</v>
      </c>
      <c r="L15" s="267"/>
    </row>
    <row r="16" spans="1:12" ht="15.75" thickBot="1" x14ac:dyDescent="0.3">
      <c r="A16" s="73" t="s">
        <v>78</v>
      </c>
      <c r="B16" s="11">
        <v>0</v>
      </c>
      <c r="C16" s="11">
        <v>0</v>
      </c>
      <c r="D16" s="37">
        <f t="shared" si="0"/>
        <v>0</v>
      </c>
      <c r="E16" s="264"/>
      <c r="F16" s="73" t="s">
        <v>78</v>
      </c>
      <c r="G16" s="11">
        <v>0</v>
      </c>
      <c r="H16" s="11">
        <v>0</v>
      </c>
      <c r="I16" s="11">
        <v>0</v>
      </c>
      <c r="J16" s="11">
        <v>0</v>
      </c>
      <c r="K16" s="37">
        <f t="shared" si="1"/>
        <v>0</v>
      </c>
      <c r="L16" s="267"/>
    </row>
    <row r="17" spans="1:12" ht="15.75" thickBot="1" x14ac:dyDescent="0.3">
      <c r="A17" s="73" t="s">
        <v>79</v>
      </c>
      <c r="B17" s="11"/>
      <c r="C17" s="11"/>
      <c r="D17" s="37">
        <f t="shared" si="0"/>
        <v>0</v>
      </c>
      <c r="E17" s="264"/>
      <c r="F17" s="73" t="s">
        <v>79</v>
      </c>
      <c r="G17" s="11"/>
      <c r="H17" s="11"/>
      <c r="I17" s="11"/>
      <c r="J17" s="11"/>
      <c r="K17" s="37">
        <f t="shared" si="1"/>
        <v>0</v>
      </c>
      <c r="L17" s="267"/>
    </row>
    <row r="18" spans="1:12" ht="15.75" thickBot="1" x14ac:dyDescent="0.3">
      <c r="A18" s="73" t="s">
        <v>80</v>
      </c>
      <c r="B18" s="11"/>
      <c r="C18" s="11"/>
      <c r="D18" s="37">
        <f t="shared" si="0"/>
        <v>0</v>
      </c>
      <c r="E18" s="264"/>
      <c r="F18" s="73" t="s">
        <v>80</v>
      </c>
      <c r="G18" s="11"/>
      <c r="H18" s="11"/>
      <c r="I18" s="11"/>
      <c r="J18" s="11"/>
      <c r="K18" s="37">
        <f t="shared" si="1"/>
        <v>0</v>
      </c>
      <c r="L18" s="267"/>
    </row>
    <row r="19" spans="1:12" ht="15.75" thickBot="1" x14ac:dyDescent="0.3">
      <c r="A19" s="73" t="s">
        <v>81</v>
      </c>
      <c r="B19" s="11"/>
      <c r="C19" s="11"/>
      <c r="D19" s="37">
        <f t="shared" si="0"/>
        <v>0</v>
      </c>
      <c r="E19" s="264"/>
      <c r="F19" s="73" t="s">
        <v>81</v>
      </c>
      <c r="G19" s="11"/>
      <c r="H19" s="11"/>
      <c r="I19" s="11"/>
      <c r="J19" s="11"/>
      <c r="K19" s="37">
        <f t="shared" si="1"/>
        <v>0</v>
      </c>
      <c r="L19" s="267"/>
    </row>
    <row r="20" spans="1:12" ht="15.75" thickBot="1" x14ac:dyDescent="0.3">
      <c r="A20" s="73" t="s">
        <v>82</v>
      </c>
      <c r="B20" s="11"/>
      <c r="C20" s="11"/>
      <c r="D20" s="37">
        <f t="shared" si="0"/>
        <v>0</v>
      </c>
      <c r="E20" s="264"/>
      <c r="F20" s="73" t="s">
        <v>82</v>
      </c>
      <c r="G20" s="11"/>
      <c r="H20" s="11"/>
      <c r="I20" s="11"/>
      <c r="J20" s="11"/>
      <c r="K20" s="37">
        <f t="shared" si="1"/>
        <v>0</v>
      </c>
      <c r="L20" s="267"/>
    </row>
    <row r="21" spans="1:12" ht="15.75" thickBot="1" x14ac:dyDescent="0.3">
      <c r="A21" s="73" t="s">
        <v>83</v>
      </c>
      <c r="B21" s="11"/>
      <c r="C21" s="11"/>
      <c r="D21" s="37">
        <f t="shared" si="0"/>
        <v>0</v>
      </c>
      <c r="E21" s="264"/>
      <c r="F21" s="73" t="s">
        <v>83</v>
      </c>
      <c r="G21" s="11"/>
      <c r="H21" s="11"/>
      <c r="I21" s="11"/>
      <c r="J21" s="11"/>
      <c r="K21" s="37">
        <f t="shared" si="1"/>
        <v>0</v>
      </c>
      <c r="L21" s="267"/>
    </row>
    <row r="22" spans="1:12" ht="15.75" thickBot="1" x14ac:dyDescent="0.3">
      <c r="A22" s="77" t="s">
        <v>84</v>
      </c>
      <c r="B22" s="11"/>
      <c r="C22" s="11"/>
      <c r="D22" s="37">
        <f t="shared" si="0"/>
        <v>0</v>
      </c>
      <c r="E22" s="264"/>
      <c r="F22" s="77" t="s">
        <v>84</v>
      </c>
      <c r="G22" s="11"/>
      <c r="H22" s="11"/>
      <c r="I22" s="11"/>
      <c r="J22" s="11"/>
      <c r="K22" s="37">
        <f t="shared" si="1"/>
        <v>0</v>
      </c>
      <c r="L22" s="267"/>
    </row>
    <row r="23" spans="1:12" ht="15.75" thickBot="1" x14ac:dyDescent="0.3">
      <c r="A23" s="78" t="s">
        <v>85</v>
      </c>
      <c r="B23" s="11">
        <f>+SUM(B11:B22)</f>
        <v>0</v>
      </c>
      <c r="C23" s="11">
        <f>+SUM(C11:C22)</f>
        <v>0</v>
      </c>
      <c r="D23" s="11">
        <f>+SUM(D11:D22)</f>
        <v>0</v>
      </c>
      <c r="E23" s="264"/>
      <c r="F23" s="78" t="s">
        <v>85</v>
      </c>
      <c r="G23" s="11">
        <f>+SUM(G11:G22)</f>
        <v>0</v>
      </c>
      <c r="H23" s="11">
        <f t="shared" ref="H23:K23" si="2">+SUM(H11:H22)</f>
        <v>1</v>
      </c>
      <c r="I23" s="11">
        <f t="shared" si="2"/>
        <v>0</v>
      </c>
      <c r="J23" s="11">
        <f t="shared" si="2"/>
        <v>0</v>
      </c>
      <c r="K23" s="11">
        <f t="shared" si="2"/>
        <v>1</v>
      </c>
      <c r="L23" s="267"/>
    </row>
    <row r="24" spans="1:12" x14ac:dyDescent="0.25">
      <c r="A24" s="263"/>
      <c r="B24" s="264"/>
      <c r="C24" s="264"/>
      <c r="D24" s="264"/>
      <c r="E24" s="264"/>
      <c r="F24" s="264"/>
      <c r="G24" s="264"/>
      <c r="H24" s="264"/>
      <c r="I24" s="264"/>
      <c r="J24" s="264"/>
      <c r="K24" s="264"/>
      <c r="L24" s="267"/>
    </row>
    <row r="25" spans="1:12" x14ac:dyDescent="0.25">
      <c r="A25" s="263"/>
      <c r="B25" s="264"/>
      <c r="C25" s="264"/>
      <c r="D25" s="264"/>
      <c r="E25" s="264"/>
      <c r="F25" s="264"/>
      <c r="G25" s="264"/>
      <c r="H25" s="264"/>
      <c r="I25" s="264"/>
      <c r="J25" s="264"/>
      <c r="K25" s="264"/>
      <c r="L25" s="267"/>
    </row>
    <row r="26" spans="1:12" x14ac:dyDescent="0.25">
      <c r="A26" s="263"/>
      <c r="B26" s="264"/>
      <c r="C26" s="264"/>
      <c r="D26" s="264"/>
      <c r="E26" s="264"/>
      <c r="F26" s="264"/>
      <c r="G26" s="264"/>
      <c r="H26" s="264"/>
      <c r="I26" s="264"/>
      <c r="J26" s="264"/>
      <c r="K26" s="264"/>
      <c r="L26" s="267"/>
    </row>
    <row r="27" spans="1:12" x14ac:dyDescent="0.25">
      <c r="A27" s="263"/>
      <c r="B27" s="264"/>
      <c r="C27" s="264"/>
      <c r="D27" s="264"/>
      <c r="E27" s="264"/>
      <c r="F27" s="264"/>
      <c r="G27" s="264"/>
      <c r="H27" s="264"/>
      <c r="I27" s="264"/>
      <c r="J27" s="264"/>
      <c r="K27" s="264"/>
      <c r="L27" s="267"/>
    </row>
    <row r="28" spans="1:12" x14ac:dyDescent="0.25">
      <c r="A28" s="263"/>
      <c r="B28" s="264"/>
      <c r="C28" s="264"/>
      <c r="D28" s="264"/>
      <c r="E28" s="264"/>
      <c r="F28" s="264"/>
      <c r="G28" s="264"/>
      <c r="H28" s="264"/>
      <c r="I28" s="264"/>
      <c r="J28" s="264"/>
      <c r="K28" s="264"/>
      <c r="L28" s="267"/>
    </row>
    <row r="29" spans="1:12" x14ac:dyDescent="0.25">
      <c r="A29" s="263"/>
      <c r="B29" s="264"/>
      <c r="C29" s="264"/>
      <c r="D29" s="264"/>
      <c r="E29" s="264"/>
      <c r="F29" s="264"/>
      <c r="G29" s="264"/>
      <c r="H29" s="264"/>
      <c r="I29" s="264"/>
      <c r="J29" s="264"/>
      <c r="K29" s="264"/>
      <c r="L29" s="267"/>
    </row>
    <row r="30" spans="1:12" x14ac:dyDescent="0.25">
      <c r="A30" s="263"/>
      <c r="B30" s="264"/>
      <c r="C30" s="264"/>
      <c r="D30" s="264"/>
      <c r="E30" s="264"/>
      <c r="F30" s="264"/>
      <c r="G30" s="264"/>
      <c r="H30" s="264"/>
      <c r="I30" s="264"/>
      <c r="J30" s="264"/>
      <c r="K30" s="264"/>
      <c r="L30" s="267"/>
    </row>
    <row r="31" spans="1:12" x14ac:dyDescent="0.25">
      <c r="A31" s="263"/>
      <c r="B31" s="264"/>
      <c r="C31" s="264"/>
      <c r="D31" s="264"/>
      <c r="E31" s="264"/>
      <c r="F31" s="264"/>
      <c r="G31" s="264"/>
      <c r="H31" s="264"/>
      <c r="I31" s="264"/>
      <c r="J31" s="264"/>
      <c r="K31" s="264"/>
      <c r="L31" s="267"/>
    </row>
    <row r="32" spans="1:12" x14ac:dyDescent="0.25">
      <c r="A32" s="263"/>
      <c r="B32" s="264"/>
      <c r="C32" s="264"/>
      <c r="D32" s="264"/>
      <c r="E32" s="264"/>
      <c r="F32" s="264"/>
      <c r="G32" s="264"/>
      <c r="H32" s="264"/>
      <c r="I32" s="264"/>
      <c r="J32" s="264"/>
      <c r="K32" s="264"/>
      <c r="L32" s="267"/>
    </row>
    <row r="33" spans="1:12" x14ac:dyDescent="0.25">
      <c r="A33" s="263"/>
      <c r="B33" s="264"/>
      <c r="C33" s="264"/>
      <c r="D33" s="264"/>
      <c r="E33" s="264"/>
      <c r="F33" s="264"/>
      <c r="G33" s="264"/>
      <c r="H33" s="264"/>
      <c r="I33" s="264"/>
      <c r="J33" s="264"/>
      <c r="K33" s="264"/>
      <c r="L33" s="267"/>
    </row>
    <row r="34" spans="1:12" x14ac:dyDescent="0.25">
      <c r="A34" s="263"/>
      <c r="B34" s="264"/>
      <c r="C34" s="264"/>
      <c r="D34" s="264"/>
      <c r="E34" s="264"/>
      <c r="F34" s="264"/>
      <c r="G34" s="264"/>
      <c r="H34" s="264"/>
      <c r="I34" s="264"/>
      <c r="J34" s="264"/>
      <c r="K34" s="264"/>
      <c r="L34" s="267"/>
    </row>
    <row r="35" spans="1:12" x14ac:dyDescent="0.25">
      <c r="A35" s="263"/>
      <c r="B35" s="264"/>
      <c r="C35" s="264"/>
      <c r="D35" s="264"/>
      <c r="E35" s="264"/>
      <c r="F35" s="264"/>
      <c r="G35" s="264"/>
      <c r="H35" s="264"/>
      <c r="I35" s="264"/>
      <c r="J35" s="264"/>
      <c r="K35" s="264"/>
      <c r="L35" s="267"/>
    </row>
    <row r="36" spans="1:12" x14ac:dyDescent="0.25">
      <c r="A36" s="263"/>
      <c r="B36" s="264"/>
      <c r="C36" s="264"/>
      <c r="D36" s="264"/>
      <c r="E36" s="264"/>
      <c r="F36" s="264"/>
      <c r="G36" s="264"/>
      <c r="H36" s="264"/>
      <c r="I36" s="264"/>
      <c r="J36" s="264"/>
      <c r="K36" s="264"/>
      <c r="L36" s="267"/>
    </row>
    <row r="37" spans="1:12" x14ac:dyDescent="0.25">
      <c r="A37" s="263"/>
      <c r="B37" s="264"/>
      <c r="C37" s="264"/>
      <c r="D37" s="264"/>
      <c r="E37" s="264"/>
      <c r="F37" s="264"/>
      <c r="G37" s="264"/>
      <c r="H37" s="264"/>
      <c r="I37" s="264"/>
      <c r="J37" s="264"/>
      <c r="K37" s="264"/>
      <c r="L37" s="267"/>
    </row>
    <row r="38" spans="1:12" x14ac:dyDescent="0.25">
      <c r="A38" s="263"/>
      <c r="B38" s="264"/>
      <c r="C38" s="264"/>
      <c r="D38" s="264"/>
      <c r="E38" s="264"/>
      <c r="F38" s="264"/>
      <c r="G38" s="264"/>
      <c r="H38" s="264"/>
      <c r="I38" s="264"/>
      <c r="J38" s="264"/>
      <c r="K38" s="264"/>
      <c r="L38" s="267"/>
    </row>
    <row r="39" spans="1:12" x14ac:dyDescent="0.25">
      <c r="A39" s="263"/>
      <c r="B39" s="264"/>
      <c r="C39" s="264"/>
      <c r="D39" s="264"/>
      <c r="E39" s="264"/>
      <c r="F39" s="264"/>
      <c r="G39" s="264"/>
      <c r="H39" s="264"/>
      <c r="I39" s="264"/>
      <c r="J39" s="264"/>
      <c r="K39" s="264"/>
      <c r="L39" s="267"/>
    </row>
    <row r="40" spans="1:12" ht="15.75" thickBot="1" x14ac:dyDescent="0.3">
      <c r="A40" s="268"/>
      <c r="B40" s="269"/>
      <c r="C40" s="269"/>
      <c r="D40" s="269"/>
      <c r="E40" s="269"/>
      <c r="F40" s="269"/>
      <c r="G40" s="269"/>
      <c r="H40" s="269"/>
      <c r="I40" s="269"/>
      <c r="J40" s="269"/>
      <c r="K40" s="269"/>
      <c r="L40" s="270"/>
    </row>
  </sheetData>
  <sheetProtection sheet="1" objects="1" scenarios="1" selectLockedCells="1" selectUnlockedCells="1"/>
  <mergeCells count="10">
    <mergeCell ref="A1:B4"/>
    <mergeCell ref="A9:D9"/>
    <mergeCell ref="F9:K9"/>
    <mergeCell ref="C1:H1"/>
    <mergeCell ref="C2:H2"/>
    <mergeCell ref="C3:H3"/>
    <mergeCell ref="C4:H4"/>
    <mergeCell ref="I1:L1"/>
    <mergeCell ref="I2:L2"/>
    <mergeCell ref="I3:L4"/>
  </mergeCells>
  <pageMargins left="0.7" right="0.7" top="0.75" bottom="0.75" header="0.3" footer="0.3"/>
  <pageSetup scale="62" orientation="landscape" horizontalDpi="300" verticalDpi="300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5"/>
  <sheetViews>
    <sheetView view="pageBreakPreview" zoomScale="60" zoomScaleNormal="100" workbookViewId="0">
      <selection activeCell="C12" sqref="C12"/>
    </sheetView>
  </sheetViews>
  <sheetFormatPr baseColWidth="10" defaultRowHeight="15" x14ac:dyDescent="0.25"/>
  <cols>
    <col min="2" max="2" width="18.28515625" customWidth="1"/>
    <col min="7" max="7" width="11.42578125" customWidth="1"/>
  </cols>
  <sheetData>
    <row r="1" spans="1:11" ht="15.75" thickBot="1" x14ac:dyDescent="0.3">
      <c r="A1" s="437"/>
      <c r="B1" s="439"/>
      <c r="C1" s="437" t="s">
        <v>140</v>
      </c>
      <c r="D1" s="438"/>
      <c r="E1" s="438"/>
      <c r="F1" s="438"/>
      <c r="G1" s="439"/>
      <c r="H1" s="446" t="s">
        <v>143</v>
      </c>
      <c r="I1" s="447"/>
      <c r="J1" s="447"/>
      <c r="K1" s="448"/>
    </row>
    <row r="2" spans="1:11" ht="30" customHeight="1" thickBot="1" x14ac:dyDescent="0.3">
      <c r="A2" s="440"/>
      <c r="B2" s="442"/>
      <c r="C2" s="452" t="s">
        <v>141</v>
      </c>
      <c r="D2" s="453"/>
      <c r="E2" s="453"/>
      <c r="F2" s="453"/>
      <c r="G2" s="454"/>
      <c r="H2" s="449" t="s">
        <v>146</v>
      </c>
      <c r="I2" s="466"/>
      <c r="J2" s="466"/>
      <c r="K2" s="467"/>
    </row>
    <row r="3" spans="1:11" ht="18.75" customHeight="1" x14ac:dyDescent="0.25">
      <c r="A3" s="440"/>
      <c r="B3" s="442"/>
      <c r="C3" s="437" t="s">
        <v>142</v>
      </c>
      <c r="D3" s="438"/>
      <c r="E3" s="438"/>
      <c r="F3" s="438"/>
      <c r="G3" s="439"/>
      <c r="H3" s="538" t="s">
        <v>158</v>
      </c>
      <c r="I3" s="539"/>
      <c r="J3" s="539"/>
      <c r="K3" s="540"/>
    </row>
    <row r="4" spans="1:11" ht="15.75" thickBot="1" x14ac:dyDescent="0.3">
      <c r="A4" s="443"/>
      <c r="B4" s="445"/>
      <c r="C4" s="434" t="s">
        <v>144</v>
      </c>
      <c r="D4" s="435"/>
      <c r="E4" s="435"/>
      <c r="F4" s="435"/>
      <c r="G4" s="436"/>
      <c r="H4" s="452"/>
      <c r="I4" s="453"/>
      <c r="J4" s="453"/>
      <c r="K4" s="454"/>
    </row>
    <row r="5" spans="1:11" x14ac:dyDescent="0.25">
      <c r="A5" s="263"/>
      <c r="B5" s="264"/>
      <c r="C5" s="264"/>
      <c r="D5" s="264"/>
      <c r="E5" s="264"/>
      <c r="F5" s="264"/>
      <c r="G5" s="264"/>
      <c r="H5" s="264"/>
      <c r="I5" s="264"/>
      <c r="J5" s="264"/>
      <c r="K5" s="267"/>
    </row>
    <row r="6" spans="1:11" x14ac:dyDescent="0.25">
      <c r="A6" s="263"/>
      <c r="B6" s="264"/>
      <c r="C6" s="264"/>
      <c r="D6" s="264"/>
      <c r="E6" s="264"/>
      <c r="F6" s="264"/>
      <c r="G6" s="264"/>
      <c r="H6" s="264"/>
      <c r="I6" s="264"/>
      <c r="J6" s="264"/>
      <c r="K6" s="267"/>
    </row>
    <row r="7" spans="1:11" x14ac:dyDescent="0.25">
      <c r="A7" s="263"/>
      <c r="B7" s="264"/>
      <c r="C7" s="264"/>
      <c r="D7" s="264"/>
      <c r="E7" s="264"/>
      <c r="F7" s="264"/>
      <c r="G7" s="264"/>
      <c r="H7" s="264"/>
      <c r="I7" s="264"/>
      <c r="J7" s="264"/>
      <c r="K7" s="267"/>
    </row>
    <row r="8" spans="1:11" x14ac:dyDescent="0.25">
      <c r="A8" s="263"/>
      <c r="B8" s="264"/>
      <c r="C8" s="264"/>
      <c r="D8" s="264"/>
      <c r="E8" s="264"/>
      <c r="F8" s="264"/>
      <c r="G8" s="264"/>
      <c r="H8" s="264"/>
      <c r="I8" s="264"/>
      <c r="J8" s="264"/>
      <c r="K8" s="267"/>
    </row>
    <row r="9" spans="1:11" ht="15.75" thickBot="1" x14ac:dyDescent="0.3">
      <c r="A9" s="263"/>
      <c r="B9" s="264"/>
      <c r="C9" s="264"/>
      <c r="D9" s="264"/>
      <c r="E9" s="264"/>
      <c r="F9" s="264"/>
      <c r="G9" s="264"/>
      <c r="H9" s="264"/>
      <c r="I9" s="264"/>
      <c r="J9" s="264"/>
      <c r="K9" s="267"/>
    </row>
    <row r="10" spans="1:11" ht="31.5" customHeight="1" thickBot="1" x14ac:dyDescent="0.3">
      <c r="A10" s="263"/>
      <c r="B10" s="290" t="s">
        <v>15</v>
      </c>
      <c r="C10" s="288" t="s">
        <v>147</v>
      </c>
      <c r="D10" s="289" t="s">
        <v>148</v>
      </c>
      <c r="E10" s="264"/>
      <c r="F10" s="264"/>
      <c r="G10" s="264"/>
      <c r="H10" s="264"/>
      <c r="I10" s="264"/>
      <c r="J10" s="264"/>
      <c r="K10" s="267"/>
    </row>
    <row r="11" spans="1:11" x14ac:dyDescent="0.25">
      <c r="A11" s="263"/>
      <c r="B11" s="283" t="s">
        <v>1</v>
      </c>
      <c r="C11" s="282">
        <v>0</v>
      </c>
      <c r="D11" s="281">
        <v>0</v>
      </c>
      <c r="E11" s="264"/>
      <c r="F11" s="264"/>
      <c r="G11" s="264"/>
      <c r="H11" s="264"/>
      <c r="I11" s="264"/>
      <c r="J11" s="264"/>
      <c r="K11" s="267"/>
    </row>
    <row r="12" spans="1:11" x14ac:dyDescent="0.25">
      <c r="A12" s="263"/>
      <c r="B12" s="283" t="s">
        <v>4</v>
      </c>
      <c r="C12" s="282">
        <f>646+293</f>
        <v>939</v>
      </c>
      <c r="D12" s="284">
        <v>17</v>
      </c>
      <c r="E12" s="264"/>
      <c r="F12" s="264"/>
      <c r="G12" s="264"/>
      <c r="H12" s="264"/>
      <c r="I12" s="264"/>
      <c r="J12" s="264"/>
      <c r="K12" s="267"/>
    </row>
    <row r="13" spans="1:11" x14ac:dyDescent="0.25">
      <c r="A13" s="263"/>
      <c r="B13" s="283" t="s">
        <v>5</v>
      </c>
      <c r="C13" s="282">
        <v>0</v>
      </c>
      <c r="D13" s="284">
        <v>0</v>
      </c>
      <c r="E13" s="264"/>
      <c r="F13" s="264"/>
      <c r="G13" s="264"/>
      <c r="H13" s="264"/>
      <c r="I13" s="264"/>
      <c r="J13" s="264"/>
      <c r="K13" s="267"/>
    </row>
    <row r="14" spans="1:11" x14ac:dyDescent="0.25">
      <c r="A14" s="263"/>
      <c r="B14" s="283" t="s">
        <v>6</v>
      </c>
      <c r="C14" s="282">
        <v>0</v>
      </c>
      <c r="D14" s="284">
        <v>0</v>
      </c>
      <c r="E14" s="264"/>
      <c r="F14" s="264"/>
      <c r="G14" s="264"/>
      <c r="H14" s="264"/>
      <c r="I14" s="264"/>
      <c r="J14" s="264"/>
      <c r="K14" s="267"/>
    </row>
    <row r="15" spans="1:11" x14ac:dyDescent="0.25">
      <c r="A15" s="263"/>
      <c r="B15" s="283" t="s">
        <v>7</v>
      </c>
      <c r="C15" s="282">
        <v>0</v>
      </c>
      <c r="D15" s="284">
        <v>0</v>
      </c>
      <c r="E15" s="264"/>
      <c r="F15" s="264"/>
      <c r="G15" s="264"/>
      <c r="H15" s="264"/>
      <c r="I15" s="264"/>
      <c r="J15" s="264"/>
      <c r="K15" s="267"/>
    </row>
    <row r="16" spans="1:11" x14ac:dyDescent="0.25">
      <c r="A16" s="263"/>
      <c r="B16" s="283" t="s">
        <v>8</v>
      </c>
      <c r="C16" s="282">
        <v>0</v>
      </c>
      <c r="D16" s="284">
        <v>0</v>
      </c>
      <c r="E16" s="264"/>
      <c r="F16" s="264"/>
      <c r="G16" s="264"/>
      <c r="H16" s="264"/>
      <c r="I16" s="264"/>
      <c r="J16" s="264"/>
      <c r="K16" s="267"/>
    </row>
    <row r="17" spans="1:11" x14ac:dyDescent="0.25">
      <c r="A17" s="263"/>
      <c r="B17" s="283" t="s">
        <v>9</v>
      </c>
      <c r="C17" s="282"/>
      <c r="D17" s="284"/>
      <c r="E17" s="264"/>
      <c r="F17" s="264"/>
      <c r="G17" s="264"/>
      <c r="H17" s="264"/>
      <c r="I17" s="264"/>
      <c r="J17" s="264"/>
      <c r="K17" s="267"/>
    </row>
    <row r="18" spans="1:11" x14ac:dyDescent="0.25">
      <c r="A18" s="263"/>
      <c r="B18" s="283" t="s">
        <v>10</v>
      </c>
      <c r="C18" s="282"/>
      <c r="D18" s="284"/>
      <c r="E18" s="264"/>
      <c r="F18" s="264"/>
      <c r="G18" s="264"/>
      <c r="H18" s="264"/>
      <c r="I18" s="264"/>
      <c r="J18" s="264"/>
      <c r="K18" s="267"/>
    </row>
    <row r="19" spans="1:11" x14ac:dyDescent="0.25">
      <c r="A19" s="263"/>
      <c r="B19" s="283" t="s">
        <v>11</v>
      </c>
      <c r="C19" s="282"/>
      <c r="D19" s="284"/>
      <c r="E19" s="264"/>
      <c r="F19" s="264"/>
      <c r="G19" s="264"/>
      <c r="H19" s="264"/>
      <c r="I19" s="264"/>
      <c r="J19" s="264"/>
      <c r="K19" s="267"/>
    </row>
    <row r="20" spans="1:11" x14ac:dyDescent="0.25">
      <c r="A20" s="263"/>
      <c r="B20" s="283" t="s">
        <v>12</v>
      </c>
      <c r="C20" s="282"/>
      <c r="D20" s="284"/>
      <c r="E20" s="264"/>
      <c r="F20" s="264"/>
      <c r="G20" s="264"/>
      <c r="H20" s="264"/>
      <c r="I20" s="264"/>
      <c r="J20" s="264"/>
      <c r="K20" s="267"/>
    </row>
    <row r="21" spans="1:11" x14ac:dyDescent="0.25">
      <c r="A21" s="263"/>
      <c r="B21" s="283" t="s">
        <v>13</v>
      </c>
      <c r="C21" s="282"/>
      <c r="D21" s="284"/>
      <c r="E21" s="264"/>
      <c r="F21" s="264"/>
      <c r="G21" s="264"/>
      <c r="H21" s="264"/>
      <c r="I21" s="264"/>
      <c r="J21" s="264"/>
      <c r="K21" s="267"/>
    </row>
    <row r="22" spans="1:11" ht="15.75" thickBot="1" x14ac:dyDescent="0.3">
      <c r="A22" s="263"/>
      <c r="B22" s="285" t="s">
        <v>14</v>
      </c>
      <c r="C22" s="286"/>
      <c r="D22" s="287"/>
      <c r="E22" s="264"/>
      <c r="F22" s="264"/>
      <c r="G22" s="264"/>
      <c r="H22" s="264"/>
      <c r="I22" s="264"/>
      <c r="J22" s="264"/>
      <c r="K22" s="267"/>
    </row>
    <row r="23" spans="1:11" x14ac:dyDescent="0.25">
      <c r="A23" s="263"/>
      <c r="B23" s="264"/>
      <c r="C23" s="264"/>
      <c r="D23" s="264"/>
      <c r="E23" s="264"/>
      <c r="F23" s="264"/>
      <c r="G23" s="264"/>
      <c r="H23" s="264"/>
      <c r="I23" s="264"/>
      <c r="J23" s="264"/>
      <c r="K23" s="267"/>
    </row>
    <row r="24" spans="1:11" x14ac:dyDescent="0.25">
      <c r="A24" s="263"/>
      <c r="B24" s="264"/>
      <c r="C24" s="264"/>
      <c r="D24" s="264"/>
      <c r="E24" s="264"/>
      <c r="F24" s="264"/>
      <c r="G24" s="264"/>
      <c r="H24" s="264"/>
      <c r="I24" s="264"/>
      <c r="J24" s="264"/>
      <c r="K24" s="267"/>
    </row>
    <row r="25" spans="1:11" ht="15.75" thickBot="1" x14ac:dyDescent="0.3">
      <c r="A25" s="268"/>
      <c r="B25" s="269"/>
      <c r="C25" s="269"/>
      <c r="D25" s="269"/>
      <c r="E25" s="269"/>
      <c r="F25" s="269"/>
      <c r="G25" s="269"/>
      <c r="H25" s="269"/>
      <c r="I25" s="269"/>
      <c r="J25" s="269"/>
      <c r="K25" s="270"/>
    </row>
  </sheetData>
  <sheetProtection sheet="1" objects="1" scenarios="1" selectLockedCells="1" selectUnlockedCells="1"/>
  <mergeCells count="8">
    <mergeCell ref="A1:B4"/>
    <mergeCell ref="H1:K1"/>
    <mergeCell ref="H2:K2"/>
    <mergeCell ref="H3:K4"/>
    <mergeCell ref="C1:G1"/>
    <mergeCell ref="C2:G2"/>
    <mergeCell ref="C3:G3"/>
    <mergeCell ref="C4:G4"/>
  </mergeCells>
  <pageMargins left="0.7" right="0.7" top="0.75" bottom="0.75" header="0.3" footer="0.3"/>
  <pageSetup scale="73" orientation="landscape" horizontalDpi="300" verticalDpi="300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5"/>
  <sheetViews>
    <sheetView view="pageBreakPreview" zoomScale="60" zoomScaleNormal="100" workbookViewId="0">
      <selection sqref="A1:B4"/>
    </sheetView>
  </sheetViews>
  <sheetFormatPr baseColWidth="10" defaultRowHeight="15" x14ac:dyDescent="0.25"/>
  <cols>
    <col min="2" max="2" width="14" customWidth="1"/>
    <col min="3" max="3" width="14.28515625" customWidth="1"/>
  </cols>
  <sheetData>
    <row r="1" spans="1:12" ht="15.75" thickBot="1" x14ac:dyDescent="0.3">
      <c r="A1" s="437"/>
      <c r="B1" s="439"/>
      <c r="C1" s="437" t="s">
        <v>140</v>
      </c>
      <c r="D1" s="438"/>
      <c r="E1" s="438"/>
      <c r="F1" s="438"/>
      <c r="G1" s="438"/>
      <c r="H1" s="439"/>
      <c r="I1" s="437" t="s">
        <v>143</v>
      </c>
      <c r="J1" s="438"/>
      <c r="K1" s="438"/>
      <c r="L1" s="439"/>
    </row>
    <row r="2" spans="1:12" ht="15.75" thickBot="1" x14ac:dyDescent="0.3">
      <c r="A2" s="440"/>
      <c r="B2" s="442"/>
      <c r="C2" s="452" t="s">
        <v>141</v>
      </c>
      <c r="D2" s="453"/>
      <c r="E2" s="453"/>
      <c r="F2" s="453"/>
      <c r="G2" s="453"/>
      <c r="H2" s="454"/>
      <c r="I2" s="449" t="s">
        <v>146</v>
      </c>
      <c r="J2" s="466"/>
      <c r="K2" s="466"/>
      <c r="L2" s="467"/>
    </row>
    <row r="3" spans="1:12" x14ac:dyDescent="0.25">
      <c r="A3" s="440"/>
      <c r="B3" s="442"/>
      <c r="C3" s="437" t="s">
        <v>142</v>
      </c>
      <c r="D3" s="438"/>
      <c r="E3" s="438"/>
      <c r="F3" s="438"/>
      <c r="G3" s="438"/>
      <c r="H3" s="439"/>
      <c r="I3" s="538" t="s">
        <v>159</v>
      </c>
      <c r="J3" s="539"/>
      <c r="K3" s="539"/>
      <c r="L3" s="540"/>
    </row>
    <row r="4" spans="1:12" ht="15.75" thickBot="1" x14ac:dyDescent="0.3">
      <c r="A4" s="443"/>
      <c r="B4" s="445"/>
      <c r="C4" s="434" t="s">
        <v>144</v>
      </c>
      <c r="D4" s="435"/>
      <c r="E4" s="435"/>
      <c r="F4" s="435"/>
      <c r="G4" s="435"/>
      <c r="H4" s="436"/>
      <c r="I4" s="452"/>
      <c r="J4" s="453"/>
      <c r="K4" s="453"/>
      <c r="L4" s="454"/>
    </row>
    <row r="5" spans="1:12" x14ac:dyDescent="0.25">
      <c r="A5" s="263"/>
      <c r="B5" s="264"/>
      <c r="C5" s="264"/>
      <c r="D5" s="264"/>
      <c r="E5" s="264"/>
      <c r="F5" s="264"/>
      <c r="G5" s="264"/>
      <c r="H5" s="264"/>
      <c r="I5" s="264"/>
      <c r="J5" s="264"/>
      <c r="K5" s="264"/>
      <c r="L5" s="267"/>
    </row>
    <row r="6" spans="1:12" x14ac:dyDescent="0.25">
      <c r="A6" s="263"/>
      <c r="B6" s="264"/>
      <c r="C6" s="264"/>
      <c r="D6" s="264"/>
      <c r="E6" s="264"/>
      <c r="F6" s="264"/>
      <c r="G6" s="264"/>
      <c r="H6" s="264"/>
      <c r="I6" s="264"/>
      <c r="J6" s="264"/>
      <c r="K6" s="264"/>
      <c r="L6" s="267"/>
    </row>
    <row r="7" spans="1:12" x14ac:dyDescent="0.25">
      <c r="A7" s="263"/>
      <c r="B7" s="264"/>
      <c r="C7" s="264"/>
      <c r="D7" s="264"/>
      <c r="E7" s="264"/>
      <c r="F7" s="264"/>
      <c r="G7" s="264"/>
      <c r="H7" s="264"/>
      <c r="I7" s="264"/>
      <c r="J7" s="264"/>
      <c r="K7" s="264"/>
      <c r="L7" s="267"/>
    </row>
    <row r="8" spans="1:12" x14ac:dyDescent="0.25">
      <c r="A8" s="263"/>
      <c r="B8" s="264"/>
      <c r="C8" s="264"/>
      <c r="D8" s="264"/>
      <c r="E8" s="264"/>
      <c r="F8" s="264"/>
      <c r="G8" s="264"/>
      <c r="H8" s="264"/>
      <c r="I8" s="264"/>
      <c r="J8" s="264"/>
      <c r="K8" s="264"/>
      <c r="L8" s="267"/>
    </row>
    <row r="9" spans="1:12" ht="15.75" thickBot="1" x14ac:dyDescent="0.3">
      <c r="A9" s="263"/>
      <c r="B9" s="264"/>
      <c r="C9" s="264"/>
      <c r="D9" s="264"/>
      <c r="E9" s="264"/>
      <c r="F9" s="264"/>
      <c r="G9" s="264"/>
      <c r="H9" s="264"/>
      <c r="I9" s="264"/>
      <c r="J9" s="264"/>
      <c r="K9" s="264"/>
      <c r="L9" s="267"/>
    </row>
    <row r="10" spans="1:12" ht="30.75" thickBot="1" x14ac:dyDescent="0.3">
      <c r="A10" s="20"/>
      <c r="B10" s="290" t="s">
        <v>15</v>
      </c>
      <c r="C10" s="289" t="s">
        <v>149</v>
      </c>
      <c r="D10" s="264"/>
      <c r="E10" s="264"/>
      <c r="F10" s="264"/>
      <c r="G10" s="264"/>
      <c r="H10" s="264"/>
      <c r="I10" s="264"/>
      <c r="J10" s="264"/>
      <c r="K10" s="264"/>
      <c r="L10" s="267"/>
    </row>
    <row r="11" spans="1:12" x14ac:dyDescent="0.25">
      <c r="A11" s="263"/>
      <c r="B11" s="283" t="s">
        <v>1</v>
      </c>
      <c r="C11" s="284">
        <v>6</v>
      </c>
      <c r="D11" s="264"/>
      <c r="E11" s="264"/>
      <c r="F11" s="264"/>
      <c r="G11" s="264"/>
      <c r="H11" s="264"/>
      <c r="I11" s="264"/>
      <c r="J11" s="264"/>
      <c r="K11" s="264"/>
      <c r="L11" s="267"/>
    </row>
    <row r="12" spans="1:12" x14ac:dyDescent="0.25">
      <c r="A12" s="263"/>
      <c r="B12" s="283" t="s">
        <v>4</v>
      </c>
      <c r="C12" s="284">
        <v>7</v>
      </c>
      <c r="D12" s="264"/>
      <c r="E12" s="264"/>
      <c r="F12" s="264"/>
      <c r="G12" s="264"/>
      <c r="H12" s="264"/>
      <c r="I12" s="264"/>
      <c r="J12" s="264"/>
      <c r="K12" s="264"/>
      <c r="L12" s="267"/>
    </row>
    <row r="13" spans="1:12" x14ac:dyDescent="0.25">
      <c r="A13" s="263"/>
      <c r="B13" s="283" t="s">
        <v>5</v>
      </c>
      <c r="C13" s="284">
        <v>5</v>
      </c>
      <c r="D13" s="264"/>
      <c r="E13" s="264"/>
      <c r="F13" s="264"/>
      <c r="G13" s="264"/>
      <c r="H13" s="264"/>
      <c r="I13" s="264"/>
      <c r="J13" s="264"/>
      <c r="K13" s="264"/>
      <c r="L13" s="267"/>
    </row>
    <row r="14" spans="1:12" x14ac:dyDescent="0.25">
      <c r="A14" s="263"/>
      <c r="B14" s="283" t="s">
        <v>6</v>
      </c>
      <c r="C14" s="284">
        <v>0</v>
      </c>
      <c r="D14" s="264"/>
      <c r="E14" s="264"/>
      <c r="F14" s="264"/>
      <c r="G14" s="264"/>
      <c r="H14" s="264"/>
      <c r="I14" s="264"/>
      <c r="J14" s="264"/>
      <c r="K14" s="264"/>
      <c r="L14" s="267"/>
    </row>
    <row r="15" spans="1:12" x14ac:dyDescent="0.25">
      <c r="A15" s="263"/>
      <c r="B15" s="283" t="s">
        <v>7</v>
      </c>
      <c r="C15" s="284">
        <v>0</v>
      </c>
      <c r="D15" s="264"/>
      <c r="E15" s="264"/>
      <c r="F15" s="264"/>
      <c r="G15" s="264"/>
      <c r="H15" s="264"/>
      <c r="I15" s="264"/>
      <c r="J15" s="264"/>
      <c r="K15" s="264"/>
      <c r="L15" s="267"/>
    </row>
    <row r="16" spans="1:12" x14ac:dyDescent="0.25">
      <c r="A16" s="263"/>
      <c r="B16" s="283" t="s">
        <v>8</v>
      </c>
      <c r="C16" s="284">
        <v>0</v>
      </c>
      <c r="D16" s="264"/>
      <c r="E16" s="264"/>
      <c r="F16" s="264"/>
      <c r="G16" s="264"/>
      <c r="H16" s="264"/>
      <c r="I16" s="264"/>
      <c r="J16" s="264"/>
      <c r="K16" s="264"/>
      <c r="L16" s="267"/>
    </row>
    <row r="17" spans="1:12" x14ac:dyDescent="0.25">
      <c r="A17" s="263"/>
      <c r="B17" s="283" t="s">
        <v>9</v>
      </c>
      <c r="C17" s="284"/>
      <c r="D17" s="264"/>
      <c r="E17" s="264"/>
      <c r="F17" s="264"/>
      <c r="G17" s="264"/>
      <c r="H17" s="264"/>
      <c r="I17" s="264"/>
      <c r="J17" s="264"/>
      <c r="K17" s="264"/>
      <c r="L17" s="267"/>
    </row>
    <row r="18" spans="1:12" x14ac:dyDescent="0.25">
      <c r="A18" s="263"/>
      <c r="B18" s="283" t="s">
        <v>10</v>
      </c>
      <c r="C18" s="284"/>
      <c r="D18" s="264"/>
      <c r="E18" s="264"/>
      <c r="F18" s="264"/>
      <c r="G18" s="264"/>
      <c r="H18" s="264"/>
      <c r="I18" s="264"/>
      <c r="J18" s="264"/>
      <c r="K18" s="264"/>
      <c r="L18" s="267"/>
    </row>
    <row r="19" spans="1:12" x14ac:dyDescent="0.25">
      <c r="A19" s="263"/>
      <c r="B19" s="283" t="s">
        <v>11</v>
      </c>
      <c r="C19" s="284"/>
      <c r="D19" s="264"/>
      <c r="E19" s="264"/>
      <c r="F19" s="264"/>
      <c r="G19" s="264"/>
      <c r="H19" s="264"/>
      <c r="I19" s="264"/>
      <c r="J19" s="264"/>
      <c r="K19" s="264"/>
      <c r="L19" s="267"/>
    </row>
    <row r="20" spans="1:12" x14ac:dyDescent="0.25">
      <c r="A20" s="263"/>
      <c r="B20" s="283" t="s">
        <v>12</v>
      </c>
      <c r="C20" s="284"/>
      <c r="D20" s="264"/>
      <c r="E20" s="264"/>
      <c r="F20" s="264"/>
      <c r="G20" s="264"/>
      <c r="H20" s="264"/>
      <c r="I20" s="264"/>
      <c r="J20" s="264"/>
      <c r="K20" s="264"/>
      <c r="L20" s="267"/>
    </row>
    <row r="21" spans="1:12" x14ac:dyDescent="0.25">
      <c r="A21" s="263"/>
      <c r="B21" s="283" t="s">
        <v>13</v>
      </c>
      <c r="C21" s="284"/>
      <c r="D21" s="264"/>
      <c r="E21" s="264"/>
      <c r="F21" s="264"/>
      <c r="G21" s="264"/>
      <c r="H21" s="264"/>
      <c r="I21" s="264"/>
      <c r="J21" s="264"/>
      <c r="K21" s="264"/>
      <c r="L21" s="267"/>
    </row>
    <row r="22" spans="1:12" ht="15.75" thickBot="1" x14ac:dyDescent="0.3">
      <c r="A22" s="263"/>
      <c r="B22" s="285" t="s">
        <v>14</v>
      </c>
      <c r="C22" s="287"/>
      <c r="D22" s="264"/>
      <c r="E22" s="264"/>
      <c r="F22" s="264"/>
      <c r="G22" s="264"/>
      <c r="H22" s="264"/>
      <c r="I22" s="264"/>
      <c r="J22" s="264"/>
      <c r="K22" s="264"/>
      <c r="L22" s="267"/>
    </row>
    <row r="23" spans="1:12" x14ac:dyDescent="0.25">
      <c r="A23" s="263"/>
      <c r="B23" s="264"/>
      <c r="C23" s="264"/>
      <c r="D23" s="264"/>
      <c r="E23" s="264"/>
      <c r="F23" s="264"/>
      <c r="G23" s="264"/>
      <c r="H23" s="264"/>
      <c r="I23" s="264"/>
      <c r="J23" s="264"/>
      <c r="K23" s="264"/>
      <c r="L23" s="267"/>
    </row>
    <row r="24" spans="1:12" x14ac:dyDescent="0.25">
      <c r="A24" s="263"/>
      <c r="B24" s="264"/>
      <c r="C24" s="264"/>
      <c r="D24" s="264"/>
      <c r="E24" s="264"/>
      <c r="F24" s="264"/>
      <c r="G24" s="264"/>
      <c r="H24" s="264"/>
      <c r="I24" s="264"/>
      <c r="J24" s="264"/>
      <c r="K24" s="264"/>
      <c r="L24" s="267"/>
    </row>
    <row r="25" spans="1:12" ht="15.75" thickBot="1" x14ac:dyDescent="0.3">
      <c r="A25" s="268"/>
      <c r="B25" s="269"/>
      <c r="C25" s="269"/>
      <c r="D25" s="269"/>
      <c r="E25" s="269"/>
      <c r="F25" s="269"/>
      <c r="G25" s="269"/>
      <c r="H25" s="269"/>
      <c r="I25" s="269"/>
      <c r="J25" s="269"/>
      <c r="K25" s="269"/>
      <c r="L25" s="270"/>
    </row>
  </sheetData>
  <sheetProtection sheet="1" objects="1" scenarios="1" selectLockedCells="1" selectUnlockedCells="1"/>
  <mergeCells count="8">
    <mergeCell ref="A1:B4"/>
    <mergeCell ref="C1:H1"/>
    <mergeCell ref="I1:L1"/>
    <mergeCell ref="C2:H2"/>
    <mergeCell ref="I2:L2"/>
    <mergeCell ref="C3:H3"/>
    <mergeCell ref="I3:L4"/>
    <mergeCell ref="C4:H4"/>
  </mergeCells>
  <pageMargins left="0.7" right="0.7" top="0.75" bottom="0.75" header="0.3" footer="0.3"/>
  <pageSetup scale="64" orientation="landscape" horizontalDpi="300" verticalDpi="30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5F01DC7A1EEAC49BD9BD06F1E2848E5" ma:contentTypeVersion="12" ma:contentTypeDescription="Crear nuevo documento." ma:contentTypeScope="" ma:versionID="c27366cbeffbb5348d14187880762068">
  <xsd:schema xmlns:xsd="http://www.w3.org/2001/XMLSchema" xmlns:xs="http://www.w3.org/2001/XMLSchema" xmlns:p="http://schemas.microsoft.com/office/2006/metadata/properties" xmlns:ns2="f3fd3fb8-5eaa-4af1-b04c-68cbcc097b6b" xmlns:ns3="4c005be5-a76b-498b-b56b-d752a86a9e92" targetNamespace="http://schemas.microsoft.com/office/2006/metadata/properties" ma:root="true" ma:fieldsID="4815a9a27763b8c6e74908e46a923198" ns2:_="" ns3:_="">
    <xsd:import namespace="f3fd3fb8-5eaa-4af1-b04c-68cbcc097b6b"/>
    <xsd:import namespace="4c005be5-a76b-498b-b56b-d752a86a9e9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3fd3fb8-5eaa-4af1-b04c-68cbcc097b6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c005be5-a76b-498b-b56b-d752a86a9e92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C49C1EA-3AFF-4F5D-84F0-91CF2354894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244EDF7-5FEB-470C-9FA0-EBED2107CB23}">
  <ds:schemaRefs>
    <ds:schemaRef ds:uri="http://schemas.microsoft.com/office/2006/documentManagement/types"/>
    <ds:schemaRef ds:uri="http://purl.org/dc/dcmitype/"/>
    <ds:schemaRef ds:uri="http://www.w3.org/XML/1998/namespace"/>
    <ds:schemaRef ds:uri="http://purl.org/dc/terms/"/>
    <ds:schemaRef ds:uri="http://schemas.openxmlformats.org/package/2006/metadata/core-properties"/>
    <ds:schemaRef ds:uri="f3fd3fb8-5eaa-4af1-b04c-68cbcc097b6b"/>
    <ds:schemaRef ds:uri="http://purl.org/dc/elements/1.1/"/>
    <ds:schemaRef ds:uri="http://schemas.microsoft.com/office/2006/metadata/properties"/>
    <ds:schemaRef ds:uri="http://schemas.microsoft.com/office/infopath/2007/PartnerControls"/>
    <ds:schemaRef ds:uri="4c005be5-a76b-498b-b56b-d752a86a9e92"/>
  </ds:schemaRefs>
</ds:datastoreItem>
</file>

<file path=customXml/itemProps3.xml><?xml version="1.0" encoding="utf-8"?>
<ds:datastoreItem xmlns:ds="http://schemas.openxmlformats.org/officeDocument/2006/customXml" ds:itemID="{DB1266F4-30CA-4341-B666-00CB90BE2ED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3fd3fb8-5eaa-4af1-b04c-68cbcc097b6b"/>
    <ds:schemaRef ds:uri="4c005be5-a76b-498b-b56b-d752a86a9e9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15</vt:i4>
      </vt:variant>
      <vt:variant>
        <vt:lpstr>Rangos con nombre</vt:lpstr>
      </vt:variant>
      <vt:variant>
        <vt:i4>5</vt:i4>
      </vt:variant>
    </vt:vector>
  </HeadingPairs>
  <TitlesOfParts>
    <vt:vector size="20" baseType="lpstr">
      <vt:lpstr>INICIO</vt:lpstr>
      <vt:lpstr>INDICADORES</vt:lpstr>
      <vt:lpstr>AGUA</vt:lpstr>
      <vt:lpstr>MENSUAL AGUA</vt:lpstr>
      <vt:lpstr>ENERGIA</vt:lpstr>
      <vt:lpstr>MENSUAL ENERGIA</vt:lpstr>
      <vt:lpstr>GAS</vt:lpstr>
      <vt:lpstr>MENSUAL GAS</vt:lpstr>
      <vt:lpstr>COMBUSTIBLE</vt:lpstr>
      <vt:lpstr>MENSUAL COMBUSTIBLE</vt:lpstr>
      <vt:lpstr>APROVECHABLES</vt:lpstr>
      <vt:lpstr>PELIGROSOS</vt:lpstr>
      <vt:lpstr>ESPECIALES</vt:lpstr>
      <vt:lpstr>CONSUMO SOSTENIBLE</vt:lpstr>
      <vt:lpstr>MOVILIDAD SOSTENIBLE</vt:lpstr>
      <vt:lpstr>APROVECHABLES!Área_de_impresión</vt:lpstr>
      <vt:lpstr>INICIO!Área_de_impresión</vt:lpstr>
      <vt:lpstr>'MENSUAL COMBUSTIBLE'!Área_de_impresión</vt:lpstr>
      <vt:lpstr>'MENSUAL ENERGIA'!Área_de_impresión</vt:lpstr>
      <vt:lpstr>'MENSUAL GAS'!Área_de_impresión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 Bohorquez Piedrahita</dc:creator>
  <cp:lastModifiedBy>Diana Paola Granados</cp:lastModifiedBy>
  <cp:lastPrinted>2020-08-06T15:10:46Z</cp:lastPrinted>
  <dcterms:created xsi:type="dcterms:W3CDTF">2020-02-03T14:03:35Z</dcterms:created>
  <dcterms:modified xsi:type="dcterms:W3CDTF">2020-08-06T15:36:10Z</dcterms:modified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0x010100C5F01DC7A1EEAC49BD9BD06F1E2848E5</vt:lpwstr>
  </property>
</Properties>
</file>