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drawings/drawing2.xml" ContentType="application/vnd.openxmlformats-officedocument.drawing+xml"/>
  <Override PartName="/xl/tables/table6.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hidePivotFieldList="1" defaultThemeVersion="124226"/>
  <mc:AlternateContent xmlns:mc="http://schemas.openxmlformats.org/markup-compatibility/2006">
    <mc:Choice Requires="x15">
      <x15ac:absPath xmlns:x15ac="http://schemas.microsoft.com/office/spreadsheetml/2010/11/ac" url="C:\Users\JASAN\OneDrive\Documentos\EJECUCION-NOV\Publicación Riesgo Corrupcion\"/>
    </mc:Choice>
  </mc:AlternateContent>
  <xr:revisionPtr revIDLastSave="0" documentId="13_ncr:1_{43AA42EF-163D-4C69-BDFA-CAA4BBF48769}" xr6:coauthVersionLast="47" xr6:coauthVersionMax="47" xr10:uidLastSave="{00000000-0000-0000-0000-000000000000}"/>
  <workbookProtection workbookAlgorithmName="SHA-512" workbookHashValue="VUEbj3/IX0jeynqqOYMdVvuivSxDCxBpsCRvoCqyc6J8JZ2/geygEV4ZAllxR194lH1zFQsyzml0o+nLkKMZtg==" workbookSaltValue="VFfiiUGuZRVwSPu+9L9N+g==" workbookSpinCount="100000" lockStructure="1"/>
  <bookViews>
    <workbookView xWindow="-120" yWindow="-120" windowWidth="20730" windowHeight="11040" tabRatio="898" firstSheet="2" activeTab="2" xr2:uid="{00000000-000D-0000-FFFF-FFFF00000000}"/>
  </bookViews>
  <sheets>
    <sheet name="Opciones Tratamiento" sheetId="16" state="hidden" r:id="rId1"/>
    <sheet name="Hoja1" sheetId="11" state="hidden" r:id="rId2"/>
    <sheet name="Mapa final" sheetId="1" r:id="rId3"/>
    <sheet name="Tabla Impacto" sheetId="13" state="hidden" r:id="rId4"/>
    <sheet name="Matriz Calor Inherente" sheetId="18" state="hidden" r:id="rId5"/>
    <sheet name="Matriz Calor Residual" sheetId="19" state="hidden" r:id="rId6"/>
    <sheet name="Estrategias de Tratamiento" sheetId="20" state="hidden" r:id="rId7"/>
    <sheet name="Hoja5" sheetId="28" state="hidden" r:id="rId8"/>
    <sheet name="Formulas" sheetId="26" state="hidden" r:id="rId9"/>
    <sheet name="Hoja4" sheetId="27" state="hidden" r:id="rId10"/>
    <sheet name="Hoja2" sheetId="22" state="hidden" r:id="rId11"/>
    <sheet name="Hoja3" sheetId="23" state="hidden" r:id="rId12"/>
    <sheet name="Tabla Valoración controles" sheetId="15" state="hidden" r:id="rId13"/>
  </sheets>
  <externalReferences>
    <externalReference r:id="rId14"/>
  </externalReferences>
  <definedNames>
    <definedName name="Autoridad">[1]Listas!$BB$2:$BB$3</definedName>
    <definedName name="Como_se_realiza">[1]Listas!$BE$2:$BE$3</definedName>
    <definedName name="Dir_o_Ofic">[1]Mapa_de_Riesgos!$C$9</definedName>
    <definedName name="Evidencia">[1]Listas!$BG$2:$BG$4</definedName>
    <definedName name="Macro_Procesos">[1]Listas!$A$2:$A$5</definedName>
    <definedName name="Periodicidad">[1]Listas!$AZ$2:$AZ$11</definedName>
    <definedName name="Periodicidad_Control">[1]Listas!$BC$2:$BC$3</definedName>
    <definedName name="Propósito">[1]Listas!$BD$2:$BD$4</definedName>
    <definedName name="Que_pasa_Observaciones">[1]Listas!$BF$2:$BF$3</definedName>
    <definedName name="Responsable">[1]Listas!$BA$2:$BA$3</definedName>
    <definedName name="Tipología_de_Riesgos">[1]Listas!$AD$2:$AD$11</definedName>
  </definedNames>
  <calcPr calcId="191028"/>
  <pivotCaches>
    <pivotCache cacheId="0" r:id="rId1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55" i="1" l="1"/>
  <c r="O56" i="1"/>
  <c r="O39" i="1"/>
  <c r="O40" i="1"/>
  <c r="O54" i="1"/>
  <c r="O53" i="1" l="1"/>
  <c r="O52" i="1"/>
  <c r="O51" i="1" l="1"/>
  <c r="O50" i="1"/>
  <c r="O49" i="1" l="1"/>
  <c r="O48" i="1"/>
  <c r="O47" i="1" l="1"/>
  <c r="O46" i="1"/>
  <c r="O45" i="1"/>
  <c r="O44" i="1"/>
  <c r="O43" i="1"/>
  <c r="O42" i="1"/>
  <c r="O41" i="1"/>
  <c r="O38" i="1" l="1"/>
  <c r="O37" i="1" l="1"/>
  <c r="O36" i="1"/>
  <c r="O28" i="1" l="1"/>
  <c r="O27" i="1"/>
  <c r="O26" i="1"/>
  <c r="O24" i="1" l="1"/>
  <c r="AL50" i="18" l="1"/>
  <c r="AJ50" i="18"/>
  <c r="AF50" i="18"/>
  <c r="AD50" i="18"/>
  <c r="Z50" i="18"/>
  <c r="X50" i="18"/>
  <c r="T50" i="18"/>
  <c r="R50" i="18"/>
  <c r="N50" i="18"/>
  <c r="L50" i="18"/>
  <c r="AL42" i="18"/>
  <c r="AJ42" i="18"/>
  <c r="AF42" i="18"/>
  <c r="AD42" i="18"/>
  <c r="Z42" i="18"/>
  <c r="X42" i="18"/>
  <c r="T42" i="18"/>
  <c r="R42" i="18"/>
  <c r="N42" i="18"/>
  <c r="L42" i="18"/>
  <c r="AL34" i="18"/>
  <c r="AJ34" i="18"/>
  <c r="AF34" i="18"/>
  <c r="AD34" i="18"/>
  <c r="Z34" i="18"/>
  <c r="X34" i="18"/>
  <c r="T34" i="18"/>
  <c r="R34" i="18"/>
  <c r="N34" i="18"/>
  <c r="L34" i="18"/>
  <c r="AL26" i="18"/>
  <c r="AJ26" i="18"/>
  <c r="AF26" i="18"/>
  <c r="AD26" i="18"/>
  <c r="Z26" i="18"/>
  <c r="X26" i="18"/>
  <c r="T26" i="18"/>
  <c r="R26" i="18"/>
  <c r="N26" i="18"/>
  <c r="L26" i="18"/>
  <c r="AL18" i="18"/>
  <c r="AJ18" i="18"/>
  <c r="AF18" i="18"/>
  <c r="AD18" i="18"/>
  <c r="Z18" i="18"/>
  <c r="X18" i="18"/>
  <c r="T18" i="18"/>
  <c r="R18" i="18"/>
  <c r="N18" i="18"/>
  <c r="L18" i="18"/>
  <c r="B239" i="13" a="1"/>
  <c r="B239" i="13" s="1"/>
  <c r="F237" i="13"/>
  <c r="F236" i="13"/>
  <c r="F235" i="13"/>
  <c r="F234" i="13"/>
  <c r="F233" i="13"/>
  <c r="F232" i="13"/>
  <c r="F231" i="13"/>
  <c r="F230" i="13"/>
  <c r="F229" i="13"/>
  <c r="F228" i="13"/>
  <c r="F227" i="13"/>
  <c r="F226" i="13"/>
  <c r="F225" i="13"/>
  <c r="F224" i="13"/>
  <c r="F223" i="13"/>
  <c r="F222" i="13"/>
  <c r="F221" i="13"/>
  <c r="X52" i="13"/>
  <c r="W52" i="13"/>
  <c r="W53" i="13" s="1"/>
  <c r="V52" i="13"/>
  <c r="U52" i="13"/>
  <c r="U53" i="13" s="1"/>
  <c r="T52" i="13"/>
  <c r="S52" i="13"/>
  <c r="S53" i="13" s="1"/>
  <c r="R52" i="13"/>
  <c r="Q52" i="13"/>
  <c r="Q53" i="13" s="1"/>
  <c r="P52" i="13"/>
  <c r="O52" i="13"/>
  <c r="O53" i="13" s="1"/>
  <c r="N52" i="13"/>
  <c r="M52" i="13"/>
  <c r="M53" i="13" s="1"/>
  <c r="L52" i="13"/>
  <c r="K52" i="13"/>
  <c r="K53" i="13" s="1"/>
  <c r="J52" i="13"/>
  <c r="I52" i="13"/>
  <c r="I53" i="13" s="1"/>
  <c r="H52" i="13"/>
  <c r="G52" i="13"/>
  <c r="G53" i="13" s="1"/>
  <c r="F52" i="13"/>
  <c r="E52" i="13"/>
  <c r="E53" i="13" s="1"/>
  <c r="W29" i="13"/>
  <c r="U29" i="13"/>
  <c r="S29" i="13"/>
  <c r="Q29" i="13"/>
  <c r="O29" i="13"/>
  <c r="M29" i="13"/>
  <c r="K29" i="13"/>
  <c r="I29" i="13"/>
  <c r="G29" i="13"/>
  <c r="E29" i="13"/>
  <c r="H221" i="13" l="1"/>
  <c r="AB36" i="18"/>
  <c r="J30" i="18"/>
  <c r="AJ46" i="18"/>
  <c r="AF38" i="18"/>
  <c r="R24" i="18"/>
  <c r="AB34" i="18"/>
  <c r="J48" i="18"/>
  <c r="X28" i="18"/>
  <c r="J26" i="18" l="1"/>
  <c r="J50" i="18"/>
  <c r="V50" i="18"/>
  <c r="P42" i="18"/>
  <c r="AB26" i="18"/>
  <c r="AB18" i="18"/>
  <c r="AB42" i="18"/>
  <c r="AB50" i="18"/>
  <c r="J34" i="18"/>
  <c r="V18" i="18"/>
  <c r="V26" i="18"/>
  <c r="P34" i="18"/>
  <c r="P50" i="18"/>
  <c r="AH18" i="18"/>
  <c r="P18" i="18"/>
  <c r="V34" i="18"/>
  <c r="J46" i="18"/>
  <c r="AH14" i="18"/>
  <c r="J22" i="18"/>
  <c r="AH30" i="18"/>
  <c r="AH50" i="18"/>
  <c r="AH42" i="18"/>
  <c r="J42" i="18"/>
  <c r="J18" i="18"/>
  <c r="V42" i="18"/>
  <c r="AH26" i="18"/>
  <c r="AF48" i="18"/>
  <c r="T24" i="18"/>
  <c r="AL32" i="18"/>
  <c r="AD40" i="18"/>
  <c r="AJ40" i="18"/>
  <c r="R16" i="18"/>
  <c r="L32" i="18"/>
  <c r="R32" i="18"/>
  <c r="AD24" i="18"/>
  <c r="P40" i="18"/>
  <c r="AB16" i="18"/>
  <c r="V24" i="18"/>
  <c r="AB32" i="18"/>
  <c r="J24" i="18"/>
  <c r="J40" i="18"/>
  <c r="V48" i="18"/>
  <c r="AH32" i="18"/>
  <c r="P24" i="18"/>
  <c r="P16" i="18"/>
  <c r="AB24" i="18"/>
  <c r="AH24" i="18"/>
  <c r="P32" i="18"/>
  <c r="AB40" i="18"/>
  <c r="J32" i="18"/>
  <c r="P48" i="18"/>
  <c r="V16" i="18"/>
  <c r="AH40" i="18"/>
  <c r="AB48" i="18"/>
  <c r="V40" i="18"/>
  <c r="AH48" i="18"/>
  <c r="J16" i="18"/>
  <c r="AH16" i="18"/>
  <c r="V32" i="18"/>
  <c r="Z22" i="18"/>
  <c r="T46" i="18"/>
  <c r="AF30" i="18"/>
  <c r="AL14" i="18"/>
  <c r="N38" i="18"/>
  <c r="N22" i="18"/>
  <c r="T22" i="18"/>
  <c r="N14" i="18"/>
  <c r="Z14" i="18"/>
  <c r="N46" i="18"/>
  <c r="Z46" i="18"/>
  <c r="AF14" i="18"/>
  <c r="Z30" i="18"/>
  <c r="AJ38" i="18"/>
  <c r="L46" i="18"/>
  <c r="AD38" i="18"/>
  <c r="L30" i="18"/>
  <c r="X46" i="18"/>
  <c r="AD30" i="18"/>
  <c r="X14" i="18"/>
  <c r="R14" i="18"/>
  <c r="R30" i="18"/>
  <c r="R46" i="18"/>
  <c r="L22" i="18"/>
  <c r="AD22" i="18"/>
  <c r="AB14" i="18"/>
  <c r="V30" i="18"/>
  <c r="AB30" i="18"/>
  <c r="V46" i="18"/>
  <c r="AB46" i="18"/>
  <c r="P22" i="18"/>
  <c r="P46" i="18"/>
  <c r="AH38" i="18"/>
  <c r="V14" i="18"/>
  <c r="V22" i="18"/>
  <c r="J38" i="18"/>
  <c r="P38" i="18"/>
  <c r="V38" i="18"/>
  <c r="AH46" i="18"/>
  <c r="J14" i="18"/>
  <c r="P14" i="18"/>
  <c r="AB22" i="18"/>
  <c r="AH22" i="18"/>
  <c r="P30" i="18"/>
  <c r="AB38" i="18"/>
  <c r="AL20" i="18"/>
  <c r="AF44" i="18"/>
  <c r="Z20" i="18"/>
  <c r="AL28" i="18"/>
  <c r="N36" i="18"/>
  <c r="T36" i="18"/>
  <c r="N12" i="18"/>
  <c r="AL44" i="18"/>
  <c r="N28" i="18"/>
  <c r="AF20" i="18"/>
  <c r="T28" i="18"/>
  <c r="T44" i="18"/>
  <c r="Z28" i="18"/>
  <c r="Z44" i="18"/>
  <c r="AF12" i="18"/>
  <c r="AL12" i="18"/>
  <c r="Z36" i="18"/>
  <c r="T12" i="18"/>
  <c r="Z12" i="18"/>
  <c r="AL36" i="18"/>
  <c r="AF36" i="18"/>
  <c r="N44" i="18"/>
  <c r="T20" i="18"/>
  <c r="AF28" i="18"/>
  <c r="N20" i="18"/>
  <c r="X44" i="18"/>
  <c r="L20" i="18"/>
  <c r="AD28" i="18"/>
  <c r="R20" i="18"/>
  <c r="T40" i="18"/>
  <c r="R36" i="18"/>
  <c r="AJ28" i="18"/>
  <c r="Z40" i="18"/>
  <c r="X20" i="18"/>
  <c r="L36" i="18"/>
  <c r="R48" i="18"/>
  <c r="X16" i="18"/>
  <c r="L48" i="18"/>
  <c r="N32" i="18"/>
  <c r="T16" i="18"/>
  <c r="AF24" i="18"/>
  <c r="T38" i="18"/>
  <c r="AF46" i="18"/>
  <c r="AL30" i="18"/>
  <c r="AJ20" i="18"/>
  <c r="X36" i="18"/>
  <c r="AJ44" i="18"/>
  <c r="AD14" i="18"/>
  <c r="AJ14" i="18"/>
  <c r="X30" i="18"/>
  <c r="AD16" i="18"/>
  <c r="AJ16" i="18"/>
  <c r="X32" i="18"/>
  <c r="N16" i="18"/>
  <c r="AL48" i="18"/>
  <c r="T48" i="18"/>
  <c r="AL22" i="18"/>
  <c r="Z38" i="18"/>
  <c r="AL46" i="18"/>
  <c r="AJ36" i="18"/>
  <c r="R28" i="18"/>
  <c r="AD36" i="18"/>
  <c r="AD46" i="18"/>
  <c r="AJ30" i="18"/>
  <c r="R22" i="18"/>
  <c r="AD48" i="18"/>
  <c r="AJ32" i="18"/>
  <c r="R40" i="18"/>
  <c r="N40" i="18"/>
  <c r="AL40" i="18"/>
  <c r="AF40" i="18"/>
  <c r="R12" i="18"/>
  <c r="N48" i="18"/>
  <c r="Z16" i="18"/>
  <c r="AF16" i="18"/>
  <c r="AL16" i="18"/>
  <c r="Z32" i="18"/>
  <c r="N30" i="18"/>
  <c r="T14" i="18"/>
  <c r="AF22" i="18"/>
  <c r="L44" i="18"/>
  <c r="R44" i="18"/>
  <c r="X12" i="18"/>
  <c r="L14" i="18"/>
  <c r="X22" i="18"/>
  <c r="L38" i="18"/>
  <c r="R38" i="18"/>
  <c r="AH34" i="18"/>
  <c r="P26" i="18"/>
  <c r="X24" i="18"/>
  <c r="L40" i="18"/>
  <c r="L16" i="18"/>
  <c r="Z24" i="18"/>
  <c r="AD44" i="18"/>
  <c r="AL24" i="18"/>
  <c r="L12" i="18"/>
  <c r="T32" i="18"/>
  <c r="L28" i="18"/>
  <c r="AD20" i="18"/>
  <c r="AD32" i="18"/>
  <c r="L24" i="18"/>
  <c r="X48" i="18"/>
  <c r="AF32" i="18"/>
  <c r="N24" i="18"/>
  <c r="Z48" i="18"/>
  <c r="AL38" i="18"/>
  <c r="T30" i="18"/>
  <c r="AD12" i="18"/>
  <c r="AJ12" i="18"/>
  <c r="AJ22" i="18"/>
  <c r="X38" i="18"/>
  <c r="X40" i="18"/>
  <c r="AJ48" i="18"/>
  <c r="AJ24" i="18"/>
  <c r="AH12" i="18"/>
  <c r="J20" i="18"/>
  <c r="P44" i="18"/>
  <c r="AH36" i="18"/>
  <c r="V12" i="18"/>
  <c r="J44" i="18"/>
  <c r="V28" i="18"/>
  <c r="AB12" i="18"/>
  <c r="V44" i="18"/>
  <c r="AB28" i="18"/>
  <c r="P28" i="18"/>
  <c r="J12" i="18"/>
  <c r="J36" i="18"/>
  <c r="AH20" i="18"/>
  <c r="V36" i="18"/>
  <c r="AH44" i="18"/>
  <c r="AB44" i="18"/>
  <c r="AH28" i="18"/>
  <c r="P20" i="18"/>
  <c r="V20" i="18"/>
  <c r="P36" i="18"/>
  <c r="J28" i="18"/>
  <c r="P12" i="18"/>
  <c r="AB20" i="18"/>
  <c r="AM23" i="19"/>
  <c r="U53" i="19"/>
  <c r="U23" i="19"/>
  <c r="O53" i="19"/>
  <c r="AM13" i="19"/>
  <c r="AG53" i="19"/>
  <c r="U13" i="19"/>
  <c r="AG13" i="19"/>
  <c r="AG23" i="19"/>
  <c r="AA23" i="19"/>
  <c r="AM33" i="19"/>
  <c r="O33" i="19"/>
  <c r="AG33" i="19"/>
  <c r="AM53" i="19"/>
  <c r="AA13" i="19"/>
  <c r="AA43" i="19"/>
  <c r="U43" i="19"/>
  <c r="O43" i="19"/>
  <c r="AA33" i="19"/>
  <c r="AG43" i="19"/>
  <c r="U33" i="19"/>
  <c r="O13" i="19"/>
  <c r="AM43" i="19"/>
  <c r="O23" i="19"/>
  <c r="AA53" i="19"/>
  <c r="J61" i="19" l="1"/>
  <c r="J29" i="19"/>
  <c r="AH27" i="19"/>
  <c r="J26" i="19"/>
  <c r="AH25" i="19"/>
  <c r="V13" i="19"/>
  <c r="V43" i="19"/>
  <c r="P53" i="19"/>
  <c r="AH43" i="19"/>
  <c r="P33" i="19"/>
  <c r="J43" i="19"/>
  <c r="AB23" i="19"/>
  <c r="J23" i="19"/>
  <c r="V23" i="19"/>
  <c r="P23" i="19"/>
  <c r="V33" i="19"/>
  <c r="AH23" i="19"/>
  <c r="AB33" i="19"/>
  <c r="AB53" i="19"/>
  <c r="J53" i="19"/>
  <c r="V53" i="19"/>
  <c r="AB43" i="19"/>
  <c r="AH33" i="19"/>
  <c r="P43" i="19"/>
  <c r="AH53" i="19"/>
  <c r="P13" i="19"/>
  <c r="AH13" i="19"/>
  <c r="J13" i="19"/>
  <c r="J33" i="19"/>
  <c r="AB13" i="19"/>
  <c r="P50" i="19"/>
  <c r="P30" i="19"/>
  <c r="P20" i="19"/>
  <c r="V60" i="19"/>
  <c r="V30" i="19"/>
  <c r="P40" i="19"/>
  <c r="AB20" i="19"/>
  <c r="J60" i="19"/>
  <c r="AH40" i="19"/>
  <c r="J30" i="19"/>
  <c r="AH50" i="19"/>
  <c r="J50" i="19"/>
  <c r="V40" i="19"/>
  <c r="V20" i="19"/>
  <c r="P60" i="19"/>
  <c r="J40" i="19"/>
  <c r="AH30" i="19"/>
  <c r="AB50" i="19"/>
  <c r="AH20" i="19"/>
  <c r="AB40" i="19"/>
  <c r="AB60" i="19"/>
  <c r="AH60" i="19"/>
  <c r="AB30" i="19"/>
  <c r="V50" i="19"/>
  <c r="J20" i="19"/>
  <c r="J59" i="19"/>
  <c r="AH49" i="19"/>
  <c r="J49" i="19"/>
  <c r="AH59" i="19"/>
  <c r="J39" i="19"/>
  <c r="AB39" i="19"/>
  <c r="V49" i="19"/>
  <c r="P39" i="19"/>
  <c r="P29" i="19"/>
  <c r="AB19" i="19"/>
  <c r="J19" i="19"/>
  <c r="V39" i="19"/>
  <c r="P49" i="19"/>
  <c r="AH39" i="19"/>
  <c r="AH52" i="19" l="1"/>
  <c r="AB59" i="19"/>
  <c r="AB29" i="19"/>
  <c r="AH29" i="19"/>
  <c r="AH19" i="19"/>
  <c r="V29" i="19"/>
  <c r="V19" i="19"/>
  <c r="P19" i="19"/>
  <c r="V59" i="19"/>
  <c r="AB49" i="19"/>
  <c r="P59" i="19"/>
  <c r="P58" i="19"/>
  <c r="J18" i="19"/>
  <c r="AB58" i="19"/>
  <c r="V58" i="19"/>
  <c r="V38" i="19"/>
  <c r="J48" i="19"/>
  <c r="J38" i="19"/>
  <c r="AB28" i="19"/>
  <c r="AB18" i="19"/>
  <c r="P28" i="19"/>
  <c r="V28" i="19"/>
  <c r="P18" i="19"/>
  <c r="P38" i="19"/>
  <c r="P48" i="19"/>
  <c r="AH28" i="19"/>
  <c r="J28" i="19"/>
  <c r="AH48" i="19"/>
  <c r="AH17" i="19"/>
  <c r="AB37" i="19"/>
  <c r="P37" i="19"/>
  <c r="AH47" i="19"/>
  <c r="J27" i="19"/>
  <c r="AB47" i="19"/>
  <c r="V37" i="19"/>
  <c r="V47" i="19"/>
  <c r="AB57" i="19"/>
  <c r="AH37" i="19"/>
  <c r="V27" i="19"/>
  <c r="J57" i="19"/>
  <c r="J17" i="19"/>
  <c r="V17" i="19"/>
  <c r="AB36" i="19"/>
  <c r="P26" i="19"/>
  <c r="AH16" i="19"/>
  <c r="V46" i="19"/>
  <c r="V61" i="19"/>
  <c r="V51" i="19"/>
  <c r="J31" i="19"/>
  <c r="AB31" i="19"/>
  <c r="AB21" i="19"/>
  <c r="AB61" i="19"/>
  <c r="J41" i="19"/>
  <c r="P21" i="19"/>
  <c r="AB41" i="19"/>
  <c r="J51" i="19"/>
  <c r="J21" i="19"/>
  <c r="V56" i="19"/>
  <c r="J16" i="19"/>
  <c r="P17" i="19"/>
  <c r="P27" i="19"/>
  <c r="J47" i="19"/>
  <c r="AH41" i="19"/>
  <c r="V31" i="19"/>
  <c r="AB17" i="19"/>
  <c r="AB27" i="19"/>
  <c r="AH21" i="19"/>
  <c r="P16" i="19"/>
  <c r="AB26" i="19"/>
  <c r="AH51" i="19"/>
  <c r="P41" i="19"/>
  <c r="V57" i="19"/>
  <c r="P47" i="19"/>
  <c r="AH57" i="19"/>
  <c r="AB51" i="19"/>
  <c r="V21" i="19"/>
  <c r="AH31" i="19"/>
  <c r="AB56" i="19"/>
  <c r="P46" i="19"/>
  <c r="V26" i="19"/>
  <c r="J56" i="19"/>
  <c r="P31" i="19"/>
  <c r="P51" i="19"/>
  <c r="J36" i="19"/>
  <c r="AB16" i="19"/>
  <c r="P61" i="19"/>
  <c r="AH36" i="19"/>
  <c r="V18" i="19"/>
  <c r="J58" i="19"/>
  <c r="P57" i="19"/>
  <c r="J37" i="19"/>
  <c r="AH61" i="19"/>
  <c r="V41" i="19"/>
  <c r="AH26" i="19"/>
  <c r="K19" i="19"/>
  <c r="AB48" i="19"/>
  <c r="AB38" i="19"/>
  <c r="AH58" i="19"/>
  <c r="V48" i="19"/>
  <c r="AH38" i="19"/>
  <c r="AH18" i="19"/>
  <c r="AC57" i="19"/>
  <c r="P56" i="19"/>
  <c r="AB46" i="19"/>
  <c r="AH56" i="19"/>
  <c r="V16" i="19"/>
  <c r="V36" i="19"/>
  <c r="J46" i="19"/>
  <c r="P36" i="19"/>
  <c r="AH46" i="19"/>
  <c r="J55" i="19"/>
  <c r="AB35" i="19"/>
  <c r="P45" i="19"/>
  <c r="P15" i="19"/>
  <c r="V35" i="19"/>
  <c r="V15" i="19"/>
  <c r="J25" i="19"/>
  <c r="AB45" i="19"/>
  <c r="AH15" i="19"/>
  <c r="V25" i="19"/>
  <c r="J35" i="19"/>
  <c r="AB15" i="19"/>
  <c r="AH55" i="19"/>
  <c r="P35" i="19"/>
  <c r="V52" i="19"/>
  <c r="AH35" i="19"/>
  <c r="AB25" i="19"/>
  <c r="V55" i="19"/>
  <c r="J45" i="19"/>
  <c r="V45" i="19"/>
  <c r="AH45" i="19"/>
  <c r="P25" i="19"/>
  <c r="P55" i="19"/>
  <c r="J15" i="19"/>
  <c r="AB55" i="19"/>
  <c r="AI19" i="19"/>
  <c r="AC41" i="19"/>
  <c r="W51" i="19"/>
  <c r="AI41" i="19"/>
  <c r="AI51" i="19"/>
  <c r="AI21" i="19"/>
  <c r="K61" i="19"/>
  <c r="Q41" i="19"/>
  <c r="K21" i="19"/>
  <c r="Q21" i="19"/>
  <c r="Q31" i="19"/>
  <c r="AC51" i="19"/>
  <c r="AI61" i="19"/>
  <c r="K41" i="19"/>
  <c r="K51" i="19"/>
  <c r="K31" i="19"/>
  <c r="Q51" i="19"/>
  <c r="W61" i="19"/>
  <c r="W31" i="19"/>
  <c r="AC61" i="19"/>
  <c r="AC21" i="19"/>
  <c r="AC31" i="19"/>
  <c r="W41" i="19"/>
  <c r="W21" i="19"/>
  <c r="Q61" i="19"/>
  <c r="AI31" i="19"/>
  <c r="R51" i="19"/>
  <c r="AD21" i="19"/>
  <c r="AJ41" i="19"/>
  <c r="R31" i="19"/>
  <c r="L41" i="19"/>
  <c r="AJ31" i="19"/>
  <c r="X31" i="19"/>
  <c r="AD61" i="19"/>
  <c r="X41" i="19"/>
  <c r="AD51" i="19"/>
  <c r="X21" i="19"/>
  <c r="R61" i="19"/>
  <c r="L51" i="19"/>
  <c r="R21" i="19"/>
  <c r="AJ61" i="19"/>
  <c r="AD31" i="19"/>
  <c r="AD41" i="19"/>
  <c r="X61" i="19"/>
  <c r="X51" i="19"/>
  <c r="AJ51" i="19"/>
  <c r="L21" i="19"/>
  <c r="R41" i="19"/>
  <c r="L61" i="19"/>
  <c r="AJ21" i="19"/>
  <c r="L31" i="19"/>
  <c r="W29" i="19"/>
  <c r="W59" i="19"/>
  <c r="K57" i="19"/>
  <c r="K37" i="19"/>
  <c r="AI17" i="19"/>
  <c r="AC17" i="19"/>
  <c r="Q47" i="19"/>
  <c r="K47" i="19"/>
  <c r="Q27" i="19"/>
  <c r="W47" i="19"/>
  <c r="W17" i="19"/>
  <c r="K17" i="19"/>
  <c r="AC37" i="19"/>
  <c r="Q57" i="19"/>
  <c r="AI47" i="19"/>
  <c r="W37" i="19"/>
  <c r="AI27" i="19"/>
  <c r="AH42" i="19"/>
  <c r="P22" i="19"/>
  <c r="AB22" i="19"/>
  <c r="AH22" i="19"/>
  <c r="AH12" i="19"/>
  <c r="AH32" i="19"/>
  <c r="J22" i="19"/>
  <c r="R43" i="19"/>
  <c r="V22" i="19"/>
  <c r="AB12" i="19"/>
  <c r="P32" i="19"/>
  <c r="P52" i="19"/>
  <c r="V12" i="19"/>
  <c r="AB52" i="19"/>
  <c r="V32" i="19"/>
  <c r="P12" i="19"/>
  <c r="P42" i="19"/>
  <c r="J12" i="19"/>
  <c r="J32" i="19"/>
  <c r="V42" i="19"/>
  <c r="AB32" i="19"/>
  <c r="J42" i="19"/>
  <c r="AB42" i="19"/>
  <c r="J52" i="19"/>
  <c r="AJ13" i="19"/>
  <c r="AJ23" i="19"/>
  <c r="AD43" i="19"/>
  <c r="X13" i="19"/>
  <c r="R13" i="19"/>
  <c r="X53" i="19"/>
  <c r="L43" i="19"/>
  <c r="X43" i="19"/>
  <c r="AD33" i="19"/>
  <c r="X33" i="19" l="1"/>
  <c r="R23" i="19"/>
  <c r="L53" i="19"/>
  <c r="AJ33" i="19"/>
  <c r="L13" i="19"/>
  <c r="AJ43" i="19"/>
  <c r="R53" i="19"/>
  <c r="AD23" i="19"/>
  <c r="AD53" i="19"/>
  <c r="L23" i="19"/>
  <c r="X23" i="19"/>
  <c r="L33" i="19"/>
  <c r="AD13" i="19"/>
  <c r="R33" i="19"/>
  <c r="AJ53" i="19"/>
  <c r="AK16" i="19"/>
  <c r="R22" i="19"/>
  <c r="AI29" i="19"/>
  <c r="AC19" i="19"/>
  <c r="K59" i="19"/>
  <c r="W49" i="19"/>
  <c r="AC59" i="19"/>
  <c r="Q59" i="19"/>
  <c r="AI59" i="19"/>
  <c r="Q19" i="19"/>
  <c r="AI49" i="19"/>
  <c r="AE60" i="19"/>
  <c r="Q49" i="19"/>
  <c r="AC39" i="19"/>
  <c r="Q39" i="19"/>
  <c r="Q29" i="19"/>
  <c r="W39" i="19"/>
  <c r="K39" i="19"/>
  <c r="AI39" i="19"/>
  <c r="AC29" i="19"/>
  <c r="K29" i="19"/>
  <c r="K49" i="19"/>
  <c r="W19" i="19"/>
  <c r="AC30" i="19"/>
  <c r="AI30" i="19"/>
  <c r="K20" i="19"/>
  <c r="K30" i="19"/>
  <c r="W60" i="19"/>
  <c r="AI20" i="19"/>
  <c r="Q60" i="19"/>
  <c r="K40" i="19"/>
  <c r="Q20" i="19"/>
  <c r="K50" i="19"/>
  <c r="Q30" i="19"/>
  <c r="W40" i="19"/>
  <c r="AC40" i="19"/>
  <c r="AI40" i="19"/>
  <c r="AC50" i="19"/>
  <c r="AC20" i="19"/>
  <c r="W20" i="19"/>
  <c r="Q40" i="19"/>
  <c r="AC60" i="19"/>
  <c r="W30" i="19"/>
  <c r="W50" i="19"/>
  <c r="Q50" i="19"/>
  <c r="K60" i="19"/>
  <c r="AI50" i="19"/>
  <c r="AI60" i="19"/>
  <c r="M29" i="19"/>
  <c r="AC49" i="19"/>
  <c r="AI37" i="19"/>
  <c r="W57" i="19"/>
  <c r="AC27" i="19"/>
  <c r="K27" i="19"/>
  <c r="R38" i="19"/>
  <c r="Y38" i="19"/>
  <c r="AC47" i="19"/>
  <c r="AI57" i="19"/>
  <c r="W27" i="19"/>
  <c r="Q37" i="19"/>
  <c r="Q17" i="19"/>
  <c r="AC18" i="19"/>
  <c r="W58" i="19"/>
  <c r="Q28" i="19"/>
  <c r="AI58" i="19"/>
  <c r="K58" i="19"/>
  <c r="Q48" i="19"/>
  <c r="AI28" i="19"/>
  <c r="AC38" i="19"/>
  <c r="K18" i="19"/>
  <c r="AC48" i="19"/>
  <c r="AI38" i="19"/>
  <c r="K28" i="19"/>
  <c r="Q38" i="19"/>
  <c r="W38" i="19"/>
  <c r="W18" i="19"/>
  <c r="K38" i="19"/>
  <c r="Q58" i="19"/>
  <c r="AC58" i="19"/>
  <c r="W48" i="19"/>
  <c r="AI48" i="19"/>
  <c r="K48" i="19"/>
  <c r="Q18" i="19"/>
  <c r="AC28" i="19"/>
  <c r="W28" i="19"/>
  <c r="AI18" i="19"/>
  <c r="L17" i="19"/>
  <c r="K13" i="19"/>
  <c r="K43" i="19"/>
  <c r="W13" i="19"/>
  <c r="Q13" i="19"/>
  <c r="Q23" i="19"/>
  <c r="W33" i="19"/>
  <c r="AC23" i="19"/>
  <c r="W53" i="19"/>
  <c r="AC13" i="19"/>
  <c r="W43" i="19"/>
  <c r="Q53" i="19"/>
  <c r="AI43" i="19"/>
  <c r="AC33" i="19"/>
  <c r="Q43" i="19"/>
  <c r="W23" i="19"/>
  <c r="AI33" i="19"/>
  <c r="AI23" i="19"/>
  <c r="AC53" i="19"/>
  <c r="AI53" i="19"/>
  <c r="AI13" i="19"/>
  <c r="K23" i="19"/>
  <c r="AC43" i="19"/>
  <c r="Q33" i="19"/>
  <c r="K33" i="19"/>
  <c r="K53" i="19"/>
  <c r="K46" i="19"/>
  <c r="Q36" i="19"/>
  <c r="AI56" i="19"/>
  <c r="Q26" i="19"/>
  <c r="K56" i="19"/>
  <c r="Q16" i="19"/>
  <c r="AC56" i="19"/>
  <c r="Q46" i="19"/>
  <c r="W56" i="19"/>
  <c r="AI16" i="19"/>
  <c r="AC36" i="19"/>
  <c r="W26" i="19"/>
  <c r="AC26" i="19"/>
  <c r="AI36" i="19"/>
  <c r="K26" i="19"/>
  <c r="AC46" i="19"/>
  <c r="W36" i="19"/>
  <c r="AC16" i="19"/>
  <c r="K36" i="19"/>
  <c r="K16" i="19"/>
  <c r="Q56" i="19"/>
  <c r="AI26" i="19"/>
  <c r="W16" i="19"/>
  <c r="W46" i="19"/>
  <c r="AI46" i="19"/>
  <c r="M23" i="19"/>
  <c r="S13" i="19"/>
  <c r="S31" i="19"/>
  <c r="Y21" i="19"/>
  <c r="AE21" i="19"/>
  <c r="M21" i="19"/>
  <c r="Y41" i="19"/>
  <c r="S21" i="19"/>
  <c r="S41" i="19"/>
  <c r="M41" i="19"/>
  <c r="AK21" i="19"/>
  <c r="AE41" i="19"/>
  <c r="Y51" i="19"/>
  <c r="M31" i="19"/>
  <c r="Y61" i="19"/>
  <c r="S61" i="19"/>
  <c r="AK41" i="19"/>
  <c r="AE31" i="19"/>
  <c r="M61" i="19"/>
  <c r="Y31" i="19"/>
  <c r="S51" i="19"/>
  <c r="AK61" i="19"/>
  <c r="AK31" i="19"/>
  <c r="AK51" i="19"/>
  <c r="M51" i="19"/>
  <c r="AE51" i="19"/>
  <c r="AE61" i="19"/>
  <c r="Y53" i="19"/>
  <c r="AK53" i="19"/>
  <c r="M43" i="19"/>
  <c r="AE23" i="19"/>
  <c r="M53" i="19"/>
  <c r="Y13" i="19"/>
  <c r="S43" i="19"/>
  <c r="M33" i="19"/>
  <c r="AK13" i="19"/>
  <c r="AE43" i="19"/>
  <c r="AK43" i="19"/>
  <c r="S53" i="19"/>
  <c r="AK23" i="19"/>
  <c r="Y23" i="19"/>
  <c r="S33" i="19"/>
  <c r="AE53" i="19"/>
  <c r="AE33" i="19"/>
  <c r="AK33" i="19"/>
  <c r="S23" i="19"/>
  <c r="AE13" i="19"/>
  <c r="M13" i="19"/>
  <c r="Y33" i="19"/>
  <c r="Y43" i="19"/>
  <c r="AI42" i="19"/>
  <c r="W32" i="19"/>
  <c r="Q32" i="19"/>
  <c r="AI22" i="19"/>
  <c r="Q42" i="19"/>
  <c r="AC22" i="19"/>
  <c r="K32" i="19"/>
  <c r="W12" i="19"/>
  <c r="AC42" i="19"/>
  <c r="K52" i="19"/>
  <c r="W42" i="19"/>
  <c r="Q12" i="19"/>
  <c r="Q52" i="19"/>
  <c r="AC52" i="19"/>
  <c r="AC32" i="19"/>
  <c r="W52" i="19"/>
  <c r="AI12" i="19"/>
  <c r="K42" i="19"/>
  <c r="AI32" i="19"/>
  <c r="Q22" i="19"/>
  <c r="AC12" i="19"/>
  <c r="K12" i="19"/>
  <c r="AI52" i="19"/>
  <c r="K22" i="19"/>
  <c r="W22" i="19"/>
  <c r="T23" i="19" l="1"/>
  <c r="AD32" i="19"/>
  <c r="AJ32" i="19"/>
  <c r="AJ22" i="19"/>
  <c r="L22" i="19"/>
  <c r="AD22" i="19"/>
  <c r="X12" i="19"/>
  <c r="AJ12" i="19"/>
  <c r="R52" i="19"/>
  <c r="AD52" i="19"/>
  <c r="X52" i="19"/>
  <c r="X32" i="19"/>
  <c r="X42" i="19"/>
  <c r="L52" i="19"/>
  <c r="R42" i="19"/>
  <c r="X22" i="19"/>
  <c r="AJ52" i="19"/>
  <c r="L42" i="19"/>
  <c r="R32" i="19"/>
  <c r="AD12" i="19"/>
  <c r="AD42" i="19"/>
  <c r="L32" i="19"/>
  <c r="L12" i="19"/>
  <c r="AJ42" i="19"/>
  <c r="R12" i="19"/>
  <c r="AK59" i="19"/>
  <c r="AE20" i="19"/>
  <c r="M50" i="19"/>
  <c r="M60" i="19"/>
  <c r="S50" i="19"/>
  <c r="AK30" i="19"/>
  <c r="S19" i="19"/>
  <c r="Y29" i="19"/>
  <c r="R48" i="19"/>
  <c r="M38" i="19"/>
  <c r="Y49" i="19"/>
  <c r="R58" i="19"/>
  <c r="AJ28" i="19"/>
  <c r="R18" i="19"/>
  <c r="AE49" i="19"/>
  <c r="L28" i="19"/>
  <c r="S39" i="19"/>
  <c r="AK48" i="19"/>
  <c r="AJ47" i="19"/>
  <c r="R37" i="19"/>
  <c r="R27" i="19"/>
  <c r="AD47" i="19"/>
  <c r="R17" i="19"/>
  <c r="R57" i="19"/>
  <c r="AD17" i="19"/>
  <c r="AJ17" i="19"/>
  <c r="AJ57" i="19"/>
  <c r="L37" i="19"/>
  <c r="AJ37" i="19"/>
  <c r="AD37" i="19"/>
  <c r="L57" i="19"/>
  <c r="AJ27" i="19"/>
  <c r="L27" i="19"/>
  <c r="AD57" i="19"/>
  <c r="X47" i="19"/>
  <c r="X37" i="19"/>
  <c r="L47" i="19"/>
  <c r="AE30" i="19"/>
  <c r="Y30" i="19"/>
  <c r="M30" i="19"/>
  <c r="Y50" i="19"/>
  <c r="Y40" i="19"/>
  <c r="S60" i="19"/>
  <c r="M40" i="19"/>
  <c r="AE50" i="19"/>
  <c r="S29" i="19"/>
  <c r="M19" i="19"/>
  <c r="AK40" i="19"/>
  <c r="AE40" i="19"/>
  <c r="AK19" i="19"/>
  <c r="N20" i="19"/>
  <c r="S40" i="19"/>
  <c r="Y60" i="19"/>
  <c r="AK20" i="19"/>
  <c r="AE29" i="19"/>
  <c r="Y39" i="19"/>
  <c r="AK29" i="19"/>
  <c r="X30" i="19"/>
  <c r="X20" i="19"/>
  <c r="R40" i="19"/>
  <c r="AD60" i="19"/>
  <c r="L30" i="19"/>
  <c r="L50" i="19"/>
  <c r="R50" i="19"/>
  <c r="L60" i="19"/>
  <c r="AJ20" i="19"/>
  <c r="R30" i="19"/>
  <c r="AJ60" i="19"/>
  <c r="AJ50" i="19"/>
  <c r="AD20" i="19"/>
  <c r="X50" i="19"/>
  <c r="R60" i="19"/>
  <c r="R20" i="19"/>
  <c r="AJ40" i="19"/>
  <c r="AD50" i="19"/>
  <c r="X60" i="19"/>
  <c r="L20" i="19"/>
  <c r="X40" i="19"/>
  <c r="AD30" i="19"/>
  <c r="AJ30" i="19"/>
  <c r="L40" i="19"/>
  <c r="AD40" i="19"/>
  <c r="AK49" i="19"/>
  <c r="AE19" i="19"/>
  <c r="Y20" i="19"/>
  <c r="Y59" i="19"/>
  <c r="S49" i="19"/>
  <c r="M20" i="19"/>
  <c r="AK60" i="19"/>
  <c r="S30" i="19"/>
  <c r="AE59" i="19"/>
  <c r="AK39" i="19"/>
  <c r="S59" i="19"/>
  <c r="M49" i="19"/>
  <c r="AE39" i="19"/>
  <c r="Y19" i="19"/>
  <c r="S20" i="19"/>
  <c r="AK50" i="19"/>
  <c r="M39" i="19"/>
  <c r="M59" i="19"/>
  <c r="AD19" i="19"/>
  <c r="R19" i="19"/>
  <c r="AJ59" i="19"/>
  <c r="AD29" i="19"/>
  <c r="X49" i="19"/>
  <c r="L59" i="19"/>
  <c r="X29" i="19"/>
  <c r="X59" i="19"/>
  <c r="AJ29" i="19"/>
  <c r="X39" i="19"/>
  <c r="R49" i="19"/>
  <c r="L19" i="19"/>
  <c r="L29" i="19"/>
  <c r="AD49" i="19"/>
  <c r="AJ19" i="19"/>
  <c r="L39" i="19"/>
  <c r="AJ49" i="19"/>
  <c r="AD39" i="19"/>
  <c r="AD59" i="19"/>
  <c r="R29" i="19"/>
  <c r="L49" i="19"/>
  <c r="R59" i="19"/>
  <c r="X19" i="19"/>
  <c r="R39" i="19"/>
  <c r="AJ39" i="19"/>
  <c r="L48" i="19"/>
  <c r="X18" i="19"/>
  <c r="AE18" i="19"/>
  <c r="Y48" i="19"/>
  <c r="S28" i="19"/>
  <c r="AJ58" i="19"/>
  <c r="X48" i="19"/>
  <c r="Y28" i="19"/>
  <c r="M28" i="19"/>
  <c r="AE38" i="19"/>
  <c r="AD28" i="19"/>
  <c r="AD58" i="19"/>
  <c r="Y18" i="19"/>
  <c r="S38" i="19"/>
  <c r="AE28" i="19"/>
  <c r="M48" i="19"/>
  <c r="AJ48" i="19"/>
  <c r="L38" i="19"/>
  <c r="AD38" i="19"/>
  <c r="AJ38" i="19"/>
  <c r="L18" i="19"/>
  <c r="AD48" i="19"/>
  <c r="X38" i="19"/>
  <c r="AD18" i="19"/>
  <c r="AK28" i="19"/>
  <c r="AE58" i="19"/>
  <c r="AK58" i="19"/>
  <c r="X58" i="19"/>
  <c r="S18" i="19"/>
  <c r="AE48" i="19"/>
  <c r="S48" i="19"/>
  <c r="M18" i="19"/>
  <c r="X28" i="19"/>
  <c r="M58" i="19"/>
  <c r="L58" i="19"/>
  <c r="AJ18" i="19"/>
  <c r="R28" i="19"/>
  <c r="AK18" i="19"/>
  <c r="AK38" i="19"/>
  <c r="Y58" i="19"/>
  <c r="S58" i="19"/>
  <c r="X57" i="19"/>
  <c r="X27" i="19"/>
  <c r="AD27" i="19"/>
  <c r="X17" i="19"/>
  <c r="R47" i="19"/>
  <c r="N23" i="19"/>
  <c r="AF13" i="19"/>
  <c r="AL23" i="19"/>
  <c r="N33" i="19"/>
  <c r="S36" i="19"/>
  <c r="M46" i="19"/>
  <c r="AF33" i="19"/>
  <c r="AE36" i="19"/>
  <c r="M56" i="19"/>
  <c r="Y46" i="19"/>
  <c r="AK26" i="19"/>
  <c r="M36" i="19"/>
  <c r="M26" i="19"/>
  <c r="T13" i="19"/>
  <c r="AF23" i="19"/>
  <c r="N13" i="19"/>
  <c r="AF53" i="19"/>
  <c r="N43" i="19"/>
  <c r="Z53" i="19"/>
  <c r="T33" i="19"/>
  <c r="Z43" i="19"/>
  <c r="AL33" i="19"/>
  <c r="AL13" i="19"/>
  <c r="AF43" i="19"/>
  <c r="T53" i="19"/>
  <c r="Z23" i="19"/>
  <c r="AL53" i="19"/>
  <c r="Z33" i="19"/>
  <c r="Z13" i="19"/>
  <c r="AL43" i="19"/>
  <c r="N53" i="19"/>
  <c r="T43" i="19"/>
  <c r="Y16" i="19"/>
  <c r="AE56" i="19"/>
  <c r="AE46" i="19"/>
  <c r="AK46" i="19"/>
  <c r="S26" i="19"/>
  <c r="Y26" i="19"/>
  <c r="AK56" i="19"/>
  <c r="Y56" i="19"/>
  <c r="Y36" i="19"/>
  <c r="S56" i="19"/>
  <c r="M16" i="19"/>
  <c r="AE16" i="19"/>
  <c r="S46" i="19"/>
  <c r="S16" i="19"/>
  <c r="AJ36" i="19"/>
  <c r="L26" i="19"/>
  <c r="X36" i="19"/>
  <c r="AJ56" i="19"/>
  <c r="AD16" i="19"/>
  <c r="R46" i="19"/>
  <c r="X46" i="19"/>
  <c r="L46" i="19"/>
  <c r="R36" i="19"/>
  <c r="AD56" i="19"/>
  <c r="X26" i="19"/>
  <c r="AD26" i="19"/>
  <c r="X56" i="19"/>
  <c r="L36" i="19"/>
  <c r="AJ46" i="19"/>
  <c r="AJ26" i="19"/>
  <c r="AD36" i="19"/>
  <c r="L16" i="19"/>
  <c r="X16" i="19"/>
  <c r="R26" i="19"/>
  <c r="AJ16" i="19"/>
  <c r="L56" i="19"/>
  <c r="R56" i="19"/>
  <c r="AD46" i="19"/>
  <c r="R16" i="19"/>
  <c r="AK36" i="19"/>
  <c r="AE26" i="19"/>
  <c r="T31" i="19"/>
  <c r="Z31" i="19"/>
  <c r="AL61" i="19"/>
  <c r="AF51" i="19"/>
  <c r="Z41" i="19"/>
  <c r="T61" i="19"/>
  <c r="N41" i="19"/>
  <c r="N21" i="19"/>
  <c r="AF31" i="19"/>
  <c r="AL51" i="19"/>
  <c r="T51" i="19"/>
  <c r="T41" i="19"/>
  <c r="N31" i="19"/>
  <c r="AL41" i="19"/>
  <c r="Z21" i="19"/>
  <c r="N61" i="19"/>
  <c r="N51" i="19"/>
  <c r="AF41" i="19"/>
  <c r="T21" i="19"/>
  <c r="AF61" i="19"/>
  <c r="Z51" i="19"/>
  <c r="Z61" i="19"/>
  <c r="AF21" i="19"/>
  <c r="AL31" i="19"/>
  <c r="AL21" i="19"/>
  <c r="AK37" i="19"/>
  <c r="AK57" i="19"/>
  <c r="M27" i="19"/>
  <c r="S37" i="19"/>
  <c r="AK47" i="19"/>
  <c r="AE57" i="19"/>
  <c r="S47" i="19"/>
  <c r="S27" i="19"/>
  <c r="AE17" i="19"/>
  <c r="M37" i="19"/>
  <c r="Y37" i="19"/>
  <c r="AK27" i="19"/>
  <c r="AE37" i="19"/>
  <c r="Y27" i="19"/>
  <c r="S17" i="19"/>
  <c r="Y57" i="19"/>
  <c r="M57" i="19"/>
  <c r="M47" i="19"/>
  <c r="AK17" i="19"/>
  <c r="AE27" i="19"/>
  <c r="M17" i="19"/>
  <c r="Y17" i="19"/>
  <c r="S57" i="19"/>
  <c r="Y47" i="19"/>
  <c r="AE47" i="19"/>
  <c r="M22" i="19" l="1"/>
  <c r="S42" i="19"/>
  <c r="Y22" i="19"/>
  <c r="AE22" i="19"/>
  <c r="S32" i="19"/>
  <c r="AK52" i="19"/>
  <c r="AK32" i="19"/>
  <c r="M12" i="19"/>
  <c r="M42" i="19"/>
  <c r="AE12" i="19"/>
  <c r="AK42" i="19"/>
  <c r="S12" i="19"/>
  <c r="M32" i="19"/>
  <c r="AE32" i="19"/>
  <c r="S52" i="19"/>
  <c r="AE52" i="19"/>
  <c r="AE42" i="19"/>
  <c r="M52" i="19"/>
  <c r="Y52" i="19"/>
  <c r="AK22" i="19"/>
  <c r="S22" i="19"/>
  <c r="Y12" i="19"/>
  <c r="AK12" i="19"/>
  <c r="Y42" i="19"/>
  <c r="Y32" i="19"/>
  <c r="AL40" i="19"/>
  <c r="AF40" i="19"/>
  <c r="AG60" i="19"/>
  <c r="AM58" i="19"/>
  <c r="AF60" i="19"/>
  <c r="AF30" i="19"/>
  <c r="Z20" i="19"/>
  <c r="N50" i="19"/>
  <c r="T60" i="19"/>
  <c r="T40" i="19"/>
  <c r="N30" i="19"/>
  <c r="T30" i="19"/>
  <c r="Z30" i="19"/>
  <c r="AL30" i="19"/>
  <c r="AL20" i="19"/>
  <c r="AL50" i="19"/>
  <c r="T50" i="19"/>
  <c r="AF50" i="19"/>
  <c r="AF20" i="19"/>
  <c r="Z50" i="19"/>
  <c r="T20" i="19"/>
  <c r="Z40" i="19"/>
  <c r="Z60" i="19"/>
  <c r="AL60" i="19"/>
  <c r="N60" i="19"/>
  <c r="N40" i="19"/>
  <c r="N49" i="19"/>
  <c r="N59" i="19"/>
  <c r="AL49" i="19"/>
  <c r="N19" i="19"/>
  <c r="Z49" i="19"/>
  <c r="T59" i="19"/>
  <c r="T29" i="19"/>
  <c r="AL39" i="19"/>
  <c r="T39" i="19"/>
  <c r="Z19" i="19"/>
  <c r="AF49" i="19"/>
  <c r="AL29" i="19"/>
  <c r="AF59" i="19"/>
  <c r="AL19" i="19"/>
  <c r="AF19" i="19"/>
  <c r="T19" i="19"/>
  <c r="Z39" i="19"/>
  <c r="N39" i="19"/>
  <c r="AF39" i="19"/>
  <c r="Z29" i="19"/>
  <c r="Z59" i="19"/>
  <c r="AL59" i="19"/>
  <c r="T49" i="19"/>
  <c r="N29" i="19"/>
  <c r="AF29" i="19"/>
  <c r="T28" i="19"/>
  <c r="AL38" i="19"/>
  <c r="Z38" i="19"/>
  <c r="Z18" i="19"/>
  <c r="AF58" i="19"/>
  <c r="T38" i="19"/>
  <c r="N28" i="19"/>
  <c r="AF48" i="19"/>
  <c r="AF28" i="19"/>
  <c r="AF38" i="19"/>
  <c r="T18" i="19"/>
  <c r="AF18" i="19"/>
  <c r="Z48" i="19"/>
  <c r="Z58" i="19"/>
  <c r="Z28" i="19"/>
  <c r="T58" i="19"/>
  <c r="N48" i="19"/>
  <c r="AL28" i="19"/>
  <c r="N18" i="19"/>
  <c r="AL48" i="19"/>
  <c r="N38" i="19"/>
  <c r="N58" i="19"/>
  <c r="AL18" i="19"/>
  <c r="T48" i="19"/>
  <c r="AL58" i="19"/>
  <c r="O41" i="19"/>
  <c r="AA41" i="19"/>
  <c r="U41" i="19"/>
  <c r="O51" i="19"/>
  <c r="AM31" i="19"/>
  <c r="U61" i="19"/>
  <c r="U21" i="19"/>
  <c r="AM61" i="19"/>
  <c r="U31" i="19"/>
  <c r="O61" i="19"/>
  <c r="O21" i="19"/>
  <c r="AM21" i="19"/>
  <c r="AG31" i="19"/>
  <c r="AA51" i="19"/>
  <c r="AA31" i="19"/>
  <c r="AA61" i="19"/>
  <c r="AG41" i="19"/>
  <c r="U51" i="19"/>
  <c r="AA21" i="19"/>
  <c r="AG61" i="19"/>
  <c r="AM41" i="19"/>
  <c r="AM51" i="19"/>
  <c r="AG21" i="19"/>
  <c r="AG51" i="19"/>
  <c r="O31" i="19"/>
  <c r="AA20" i="19"/>
  <c r="AM20" i="19"/>
  <c r="U60" i="19"/>
  <c r="AA50" i="19"/>
  <c r="AM30" i="19"/>
  <c r="U30" i="19"/>
  <c r="AG40" i="19"/>
  <c r="AF17" i="19"/>
  <c r="AF47" i="19"/>
  <c r="N27" i="19"/>
  <c r="Z17" i="19"/>
  <c r="N37" i="19"/>
  <c r="Z27" i="19"/>
  <c r="AL37" i="19"/>
  <c r="T47" i="19"/>
  <c r="AF37" i="19"/>
  <c r="T27" i="19"/>
  <c r="AF27" i="19"/>
  <c r="T37" i="19"/>
  <c r="N47" i="19"/>
  <c r="AL47" i="19"/>
  <c r="T57" i="19"/>
  <c r="AL27" i="19"/>
  <c r="N17" i="19"/>
  <c r="AF57" i="19"/>
  <c r="Z47" i="19"/>
  <c r="AL17" i="19"/>
  <c r="Z57" i="19"/>
  <c r="AL57" i="19"/>
  <c r="N57" i="19"/>
  <c r="T17" i="19"/>
  <c r="Z37" i="19"/>
  <c r="AF36" i="19" l="1"/>
  <c r="AL16" i="19"/>
  <c r="AL36" i="19"/>
  <c r="T36" i="19"/>
  <c r="T26" i="19"/>
  <c r="Z46" i="19"/>
  <c r="AF46" i="19"/>
  <c r="AL46" i="19"/>
  <c r="N26" i="19"/>
  <c r="AF26" i="19"/>
  <c r="T46" i="19"/>
  <c r="T16" i="19"/>
  <c r="N16" i="19"/>
  <c r="Z56" i="19"/>
  <c r="Z36" i="19"/>
  <c r="T56" i="19"/>
  <c r="AF56" i="19"/>
  <c r="N46" i="19"/>
  <c r="N56" i="19"/>
  <c r="AL56" i="19"/>
  <c r="N36" i="19"/>
  <c r="AF16" i="19"/>
  <c r="Z26" i="19"/>
  <c r="Z16" i="19"/>
  <c r="AL26" i="19"/>
  <c r="N42" i="19"/>
  <c r="AL32" i="19"/>
  <c r="Z52" i="19"/>
  <c r="T32" i="19"/>
  <c r="AL22" i="19"/>
  <c r="N32" i="19"/>
  <c r="N22" i="19"/>
  <c r="AL12" i="19"/>
  <c r="T12" i="19"/>
  <c r="T22" i="19"/>
  <c r="AL52" i="19"/>
  <c r="Z12" i="19"/>
  <c r="Z42" i="19"/>
  <c r="AF52" i="19"/>
  <c r="Z32" i="19"/>
  <c r="T52" i="19"/>
  <c r="AF42" i="19"/>
  <c r="T42" i="19"/>
  <c r="N12" i="19"/>
  <c r="AF12" i="19"/>
  <c r="Z22" i="19"/>
  <c r="N52" i="19"/>
  <c r="AL42" i="19"/>
  <c r="AF22" i="19"/>
  <c r="AF32" i="19"/>
  <c r="AA40" i="19"/>
  <c r="O20" i="19"/>
  <c r="AA30" i="19"/>
  <c r="AM40" i="19"/>
  <c r="O30" i="19"/>
  <c r="U38" i="19"/>
  <c r="AG18" i="19"/>
  <c r="AA38" i="19"/>
  <c r="O28" i="19"/>
  <c r="U18" i="19"/>
  <c r="U48" i="19"/>
  <c r="AA48" i="19"/>
  <c r="AA58" i="19"/>
  <c r="AM28" i="19"/>
  <c r="AG28" i="19"/>
  <c r="AG38" i="19"/>
  <c r="AG58" i="19"/>
  <c r="U58" i="19"/>
  <c r="AM48" i="19"/>
  <c r="O48" i="19"/>
  <c r="O18" i="19"/>
  <c r="U28" i="19"/>
  <c r="AG48" i="19"/>
  <c r="AM38" i="19"/>
  <c r="O38" i="19"/>
  <c r="U20" i="19"/>
  <c r="AG30" i="19"/>
  <c r="O50" i="19"/>
  <c r="U40" i="19"/>
  <c r="AA28" i="19"/>
  <c r="AM50" i="19"/>
  <c r="O40" i="19"/>
  <c r="U50" i="19"/>
  <c r="AM18" i="19"/>
  <c r="AM60" i="19"/>
  <c r="AA60" i="19"/>
  <c r="O58" i="19"/>
  <c r="AG50" i="19"/>
  <c r="O60" i="19"/>
  <c r="AG20" i="19"/>
  <c r="AA18" i="19"/>
  <c r="AM19" i="19"/>
  <c r="U59" i="19"/>
  <c r="O19" i="19"/>
  <c r="AG29" i="19"/>
  <c r="O39" i="19"/>
  <c r="U19" i="19"/>
  <c r="AM49" i="19"/>
  <c r="U29" i="19"/>
  <c r="AM59" i="19"/>
  <c r="AG19" i="19"/>
  <c r="U39" i="19"/>
  <c r="U49" i="19"/>
  <c r="AM29" i="19"/>
  <c r="O49" i="19"/>
  <c r="AA39" i="19"/>
  <c r="O29" i="19"/>
  <c r="AA29" i="19"/>
  <c r="AA59" i="19"/>
  <c r="O59" i="19"/>
  <c r="AG59" i="19"/>
  <c r="AA49" i="19"/>
  <c r="AM39" i="19"/>
  <c r="AG49" i="19"/>
  <c r="AG39" i="19"/>
  <c r="AA19" i="19"/>
  <c r="AM37" i="19"/>
  <c r="AA47" i="19"/>
  <c r="U37" i="19"/>
  <c r="AA17" i="19"/>
  <c r="AG37" i="19"/>
  <c r="O37" i="19"/>
  <c r="AM57" i="19"/>
  <c r="AA27" i="19"/>
  <c r="AM47" i="19"/>
  <c r="AG47" i="19"/>
  <c r="AG27" i="19"/>
  <c r="U47" i="19"/>
  <c r="U27" i="19"/>
  <c r="AM17" i="19"/>
  <c r="U57" i="19"/>
  <c r="U17" i="19"/>
  <c r="O57" i="19"/>
  <c r="O27" i="19"/>
  <c r="AG17" i="19"/>
  <c r="AG57" i="19"/>
  <c r="AM27" i="19"/>
  <c r="O17" i="19"/>
  <c r="AA37" i="19"/>
  <c r="O47" i="19"/>
  <c r="AA57" i="19"/>
  <c r="U52" i="19" l="1"/>
  <c r="AG22" i="19"/>
  <c r="AM26" i="19"/>
  <c r="O46" i="19"/>
  <c r="AM56" i="19"/>
  <c r="AG26" i="19"/>
  <c r="AG56" i="19"/>
  <c r="U36" i="19"/>
  <c r="AG16" i="19"/>
  <c r="AG46" i="19"/>
  <c r="U16" i="19"/>
  <c r="U56" i="19"/>
  <c r="AA26" i="19"/>
  <c r="AA46" i="19"/>
  <c r="O26" i="19"/>
  <c r="AM36" i="19"/>
  <c r="AM46" i="19"/>
  <c r="U46" i="19"/>
  <c r="AA16" i="19"/>
  <c r="AA36" i="19"/>
  <c r="U26" i="19"/>
  <c r="O16" i="19"/>
  <c r="AA56" i="19"/>
  <c r="O56" i="19"/>
  <c r="O36" i="19"/>
  <c r="AM16" i="19"/>
  <c r="AG36" i="19"/>
  <c r="AG12" i="19"/>
  <c r="AG52" i="19"/>
  <c r="O22" i="19"/>
  <c r="AM32" i="19"/>
  <c r="AG42" i="19"/>
  <c r="AA22" i="19"/>
  <c r="AA12" i="19"/>
  <c r="AA52" i="19"/>
  <c r="AM52" i="19"/>
  <c r="AA42" i="19"/>
  <c r="O52" i="19"/>
  <c r="AM42" i="19"/>
  <c r="AM12" i="19"/>
  <c r="AA32" i="19"/>
  <c r="U42" i="19"/>
  <c r="AG32" i="19"/>
  <c r="O42" i="19"/>
  <c r="AM22" i="19"/>
  <c r="U22" i="19"/>
  <c r="U12" i="19"/>
  <c r="U32" i="19"/>
  <c r="O32" i="19"/>
  <c r="O12" i="19"/>
  <c r="V44" i="19" l="1"/>
  <c r="AH24" i="19"/>
  <c r="V14" i="19"/>
  <c r="AB14" i="19"/>
  <c r="P14" i="19"/>
  <c r="J14" i="19"/>
  <c r="P34" i="19"/>
  <c r="J44" i="19"/>
  <c r="J54" i="19"/>
  <c r="AH34" i="19"/>
  <c r="V34" i="19"/>
  <c r="AB24" i="19"/>
  <c r="J24" i="19"/>
  <c r="AH14" i="19"/>
  <c r="J34" i="19"/>
  <c r="AB34" i="19"/>
  <c r="P54" i="19"/>
  <c r="AB44" i="19"/>
  <c r="AH44" i="19"/>
  <c r="P44" i="19"/>
  <c r="P24" i="19"/>
  <c r="AB54" i="19"/>
  <c r="V54" i="19"/>
  <c r="AH54" i="19"/>
  <c r="V24" i="19"/>
  <c r="AC55" i="19" l="1"/>
  <c r="K45" i="19"/>
  <c r="AI55" i="19"/>
  <c r="K35" i="19"/>
  <c r="Q25" i="19"/>
  <c r="W45" i="19"/>
  <c r="K15" i="19"/>
  <c r="W35" i="19"/>
  <c r="W55" i="19"/>
  <c r="AC15" i="19"/>
  <c r="AI15" i="19"/>
  <c r="Q15" i="19"/>
  <c r="Q55" i="19"/>
  <c r="W25" i="19"/>
  <c r="K55" i="19"/>
  <c r="AI35" i="19"/>
  <c r="Q45" i="19"/>
  <c r="AC45" i="19"/>
  <c r="AI45" i="19"/>
  <c r="K25" i="19"/>
  <c r="AC25" i="19"/>
  <c r="W15" i="19"/>
  <c r="AI25" i="19"/>
  <c r="Q35" i="19"/>
  <c r="AC35" i="19"/>
  <c r="Q24" i="19"/>
  <c r="AC24" i="19"/>
  <c r="AC54" i="19"/>
  <c r="W24" i="19"/>
  <c r="AC14" i="19"/>
  <c r="W14" i="19"/>
  <c r="AI24" i="19"/>
  <c r="W54" i="19"/>
  <c r="AC44" i="19"/>
  <c r="AI14" i="19"/>
  <c r="K14" i="19"/>
  <c r="Q44" i="19"/>
  <c r="AI44" i="19"/>
  <c r="K44" i="19"/>
  <c r="AC34" i="19"/>
  <c r="K54" i="19"/>
  <c r="Q14" i="19"/>
  <c r="Q34" i="19"/>
  <c r="AI54" i="19"/>
  <c r="AI34" i="19"/>
  <c r="K34" i="19"/>
  <c r="W34" i="19"/>
  <c r="K24" i="19"/>
  <c r="W44" i="19"/>
  <c r="Q54" i="19"/>
  <c r="X24" i="19" l="1"/>
  <c r="AJ24" i="19"/>
  <c r="AJ54" i="19"/>
  <c r="R34" i="19"/>
  <c r="X34" i="19"/>
  <c r="L14" i="19"/>
  <c r="L44" i="19"/>
  <c r="X54" i="19"/>
  <c r="X14" i="19"/>
  <c r="R14" i="19"/>
  <c r="AD54" i="19"/>
  <c r="AD14" i="19"/>
  <c r="X44" i="19"/>
  <c r="AD44" i="19"/>
  <c r="L34" i="19"/>
  <c r="AJ14" i="19"/>
  <c r="AJ44" i="19"/>
  <c r="AJ34" i="19"/>
  <c r="R24" i="19"/>
  <c r="R54" i="19"/>
  <c r="L24" i="19"/>
  <c r="AD34" i="19"/>
  <c r="AD24" i="19"/>
  <c r="L54" i="19"/>
  <c r="R44" i="19"/>
  <c r="AD25" i="19"/>
  <c r="L35" i="19"/>
  <c r="AJ45" i="19"/>
  <c r="R55" i="19"/>
  <c r="R45" i="19"/>
  <c r="AJ15" i="19"/>
  <c r="R35" i="19"/>
  <c r="AD15" i="19"/>
  <c r="X25" i="19"/>
  <c r="AJ25" i="19"/>
  <c r="L15" i="19"/>
  <c r="AD45" i="19"/>
  <c r="X15" i="19"/>
  <c r="X45" i="19"/>
  <c r="L45" i="19"/>
  <c r="AD35" i="19"/>
  <c r="R15" i="19"/>
  <c r="AJ35" i="19"/>
  <c r="L55" i="19"/>
  <c r="AD55" i="19"/>
  <c r="L25" i="19"/>
  <c r="X35" i="19"/>
  <c r="R25" i="19"/>
  <c r="X55" i="19"/>
  <c r="AJ55" i="19"/>
  <c r="Y45" i="19" l="1"/>
  <c r="AK15" i="19"/>
  <c r="S45" i="19"/>
  <c r="S55" i="19"/>
  <c r="AK35" i="19"/>
  <c r="AK25" i="19"/>
  <c r="Y55" i="19"/>
  <c r="AE25" i="19"/>
  <c r="AK55" i="19"/>
  <c r="M45" i="19"/>
  <c r="M15" i="19"/>
  <c r="AK45" i="19"/>
  <c r="Y35" i="19"/>
  <c r="M55" i="19"/>
  <c r="Y25" i="19"/>
  <c r="M35" i="19"/>
  <c r="AE35" i="19"/>
  <c r="S15" i="19"/>
  <c r="AE55" i="19"/>
  <c r="Y15" i="19"/>
  <c r="S35" i="19"/>
  <c r="AE45" i="19"/>
  <c r="M25" i="19"/>
  <c r="S25" i="19"/>
  <c r="AE15" i="19"/>
  <c r="M14" i="19"/>
  <c r="Y54" i="19"/>
  <c r="AK24" i="19"/>
  <c r="AK34" i="19"/>
  <c r="M44" i="19"/>
  <c r="Y14" i="19"/>
  <c r="AE34" i="19"/>
  <c r="Y34" i="19"/>
  <c r="M34" i="19"/>
  <c r="AK44" i="19"/>
  <c r="S54" i="19"/>
  <c r="S14" i="19"/>
  <c r="Y44" i="19"/>
  <c r="M24" i="19"/>
  <c r="AE14" i="19"/>
  <c r="AK54" i="19"/>
  <c r="AE44" i="19"/>
  <c r="Y24" i="19"/>
  <c r="M54" i="19"/>
  <c r="S44" i="19"/>
  <c r="S24" i="19"/>
  <c r="AE24" i="19"/>
  <c r="AE54" i="19"/>
  <c r="AK14" i="19"/>
  <c r="S34" i="19"/>
  <c r="AF44" i="19" l="1"/>
  <c r="T34" i="19"/>
  <c r="N24" i="19"/>
  <c r="AF34" i="19"/>
  <c r="Z24" i="19"/>
  <c r="T54" i="19"/>
  <c r="AF24" i="19"/>
  <c r="AL14" i="19"/>
  <c r="AL24" i="19"/>
  <c r="N34" i="19"/>
  <c r="Z54" i="19"/>
  <c r="T44" i="19"/>
  <c r="T14" i="19"/>
  <c r="Z34" i="19"/>
  <c r="AL34" i="19"/>
  <c r="AF54" i="19"/>
  <c r="Z44" i="19"/>
  <c r="AL44" i="19"/>
  <c r="N44" i="19"/>
  <c r="AL54" i="19"/>
  <c r="T24" i="19"/>
  <c r="N54" i="19"/>
  <c r="Z14" i="19"/>
  <c r="AF14" i="19"/>
  <c r="N14" i="19"/>
  <c r="AL45" i="19"/>
  <c r="Z45" i="19"/>
  <c r="AL35" i="19"/>
  <c r="N55" i="19"/>
  <c r="AF25" i="19"/>
  <c r="AF55" i="19"/>
  <c r="T25" i="19"/>
  <c r="Z15" i="19"/>
  <c r="Z25" i="19"/>
  <c r="N35" i="19"/>
  <c r="N25" i="19"/>
  <c r="T55" i="19"/>
  <c r="AL15" i="19"/>
  <c r="T45" i="19"/>
  <c r="N15" i="19"/>
  <c r="Z55" i="19"/>
  <c r="T35" i="19"/>
  <c r="N45" i="19"/>
  <c r="Z35" i="19"/>
  <c r="AL55" i="19"/>
  <c r="AL25" i="19"/>
  <c r="AF15" i="19"/>
  <c r="AF35" i="19"/>
  <c r="T15" i="19"/>
  <c r="AF45" i="19"/>
  <c r="AG55" i="19" l="1"/>
  <c r="AA15" i="19"/>
  <c r="AM45" i="19"/>
  <c r="U35" i="19"/>
  <c r="O25" i="19"/>
  <c r="AG25" i="19"/>
  <c r="AM55" i="19"/>
  <c r="AA45" i="19"/>
  <c r="AG15" i="19"/>
  <c r="AA25" i="19"/>
  <c r="AA55" i="19"/>
  <c r="AG35" i="19"/>
  <c r="AM35" i="19"/>
  <c r="AM25" i="19"/>
  <c r="U25" i="19"/>
  <c r="AG45" i="19"/>
  <c r="O55" i="19"/>
  <c r="AM15" i="19"/>
  <c r="U45" i="19"/>
  <c r="U15" i="19"/>
  <c r="O45" i="19"/>
  <c r="O15" i="19"/>
  <c r="AA35" i="19"/>
  <c r="U55" i="19"/>
  <c r="O35" i="19"/>
  <c r="O24" i="19"/>
  <c r="AG24" i="19"/>
  <c r="AM54" i="19"/>
  <c r="O14" i="19"/>
  <c r="U34" i="19"/>
  <c r="O44" i="19"/>
  <c r="AM34" i="19"/>
  <c r="AA44" i="19"/>
  <c r="AG54" i="19"/>
  <c r="AM14" i="19"/>
  <c r="U44" i="19"/>
  <c r="AA14" i="19"/>
  <c r="AG34" i="19"/>
  <c r="AA54" i="19"/>
  <c r="U24" i="19"/>
  <c r="AA34" i="19"/>
  <c r="AG44" i="19"/>
  <c r="AG14" i="19"/>
  <c r="AA24" i="19"/>
  <c r="AM44" i="19"/>
  <c r="U54" i="19"/>
  <c r="O34" i="19"/>
  <c r="O54" i="19"/>
  <c r="AM24" i="19"/>
  <c r="U14"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M13" authorId="0" shapeId="0" xr:uid="{FC73CDF6-7C5C-414A-BF14-A5920C0EA2AD}">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<sst xmlns="http://schemas.openxmlformats.org/spreadsheetml/2006/main" count="1161" uniqueCount="675">
  <si>
    <t>Aceptar</t>
  </si>
  <si>
    <t>Afectación Económica</t>
  </si>
  <si>
    <t>Evitar</t>
  </si>
  <si>
    <t>Afectación Reputacional</t>
  </si>
  <si>
    <t>Reducir (transferir)</t>
  </si>
  <si>
    <t>Afectación Económica y Reputacional</t>
  </si>
  <si>
    <t>Reducir (mitigar)</t>
  </si>
  <si>
    <t>Plan de accion (solo para la opción reducir)</t>
  </si>
  <si>
    <t>Finalizado</t>
  </si>
  <si>
    <t>En curso</t>
  </si>
  <si>
    <t>Daños Activos Fisicos</t>
  </si>
  <si>
    <t>Procesos</t>
  </si>
  <si>
    <t>Ejecucion y Administracion de procesos</t>
  </si>
  <si>
    <t>Talento humano</t>
  </si>
  <si>
    <t>Fallas Tecnologicas</t>
  </si>
  <si>
    <t>Tecnología</t>
  </si>
  <si>
    <t>Fraude Externo</t>
  </si>
  <si>
    <t>Infraestructura</t>
  </si>
  <si>
    <t>Fraude Interno</t>
  </si>
  <si>
    <t>Evento externo</t>
  </si>
  <si>
    <t>Relaciones Laborales</t>
  </si>
  <si>
    <t>Usuarios, productos y practicas , organizacionales</t>
  </si>
  <si>
    <t>Daños ambientales</t>
  </si>
  <si>
    <t>Preventivo</t>
  </si>
  <si>
    <t>PROCESO</t>
  </si>
  <si>
    <t>Columna1</t>
  </si>
  <si>
    <t>MISIONAL</t>
  </si>
  <si>
    <t>APOYO</t>
  </si>
  <si>
    <t>EVALUACION</t>
  </si>
  <si>
    <t>Proceso</t>
  </si>
  <si>
    <t>Objetivo</t>
  </si>
  <si>
    <t>Direcc_Téc_u_Oficina</t>
  </si>
  <si>
    <t>Despacho_del_Ministro</t>
  </si>
  <si>
    <t>Oficina_Asesora_de_Planeación</t>
  </si>
  <si>
    <t>Secretaría_General</t>
  </si>
  <si>
    <t>Dirección_de_Posicionamiento_y_Liderazgo_Deportivo</t>
  </si>
  <si>
    <t>Dirección_de_Inspección_Vigilancia_y_Control</t>
  </si>
  <si>
    <t>Dirección_de_Fomento_y_Desarrollo</t>
  </si>
  <si>
    <t>Dirección_de_Recursos_y_Herramientas_del_Sistema_Nacional_del_Deporte</t>
  </si>
  <si>
    <t>Despacho_Viceministro</t>
  </si>
  <si>
    <t>Oficina_Asesora_Jurídica</t>
  </si>
  <si>
    <t>Oficina_de_Control_Interno_Disciplinario</t>
  </si>
  <si>
    <t>Oficina_de_Control_Interno</t>
  </si>
  <si>
    <t>Detectivo</t>
  </si>
  <si>
    <t>Estratégico</t>
  </si>
  <si>
    <t>Planeación Estratégica</t>
  </si>
  <si>
    <t>Establecer el marco estratégico para orientar todas las políticas, planes, programas, proyectos y actuaciones del sector.</t>
  </si>
  <si>
    <t>Gestión</t>
  </si>
  <si>
    <t>GIT Comunicaciones</t>
  </si>
  <si>
    <t>GIT Planeación y Gestión</t>
  </si>
  <si>
    <t>GIT Contratación</t>
  </si>
  <si>
    <t>GIT Deporte de Rendimiento Convencional</t>
  </si>
  <si>
    <t>GIT Deporte Profesional</t>
  </si>
  <si>
    <t>GIT Recreación</t>
  </si>
  <si>
    <t>GIT Centro de Alto Rendimiento - CAR</t>
  </si>
  <si>
    <t>N/A</t>
  </si>
  <si>
    <t>Correctivo</t>
  </si>
  <si>
    <t>Misional</t>
  </si>
  <si>
    <t>Gestión Organizacional</t>
  </si>
  <si>
    <t>Mantener y mejorar continuamente el sistema integrado de gestión (SIG), mediante el cumplimiento de los requisitos de las normas aplicables , con el fin de obtener resultados con eficiencia, eficacia y efectividad en el Sistema Integrado de Gestión.</t>
  </si>
  <si>
    <t>Corrupción</t>
  </si>
  <si>
    <t>GIT Organización Nacional Antidopaje</t>
  </si>
  <si>
    <t>GIT de Seguimiento</t>
  </si>
  <si>
    <t>GIT Gestión Administrativa</t>
  </si>
  <si>
    <t>GIT Centro de Ciencias del Deporte - CCD</t>
  </si>
  <si>
    <t>GIT Deporte Aficionado</t>
  </si>
  <si>
    <t>GIT Deporte Escolar</t>
  </si>
  <si>
    <t>GIT Laboratorio Control al Dopaje</t>
  </si>
  <si>
    <t>Automático</t>
  </si>
  <si>
    <t>Apoyo</t>
  </si>
  <si>
    <t>Gestión de Comunicaciones</t>
  </si>
  <si>
    <t>Establecer lineamientos de comunicación interna y externa dirigido a los diferentes grupos de interés, con el fin de contribuir a la proyección de la imagen institucional y garantizar acceso a la información.</t>
  </si>
  <si>
    <t>Seguridad de la Información</t>
  </si>
  <si>
    <t>GIT de Gestión del Conocimiento e Innovación</t>
  </si>
  <si>
    <t>GIT Gestión Financiera y Presupuestal</t>
  </si>
  <si>
    <t>GIT Programas y Proyectos Deportivos</t>
  </si>
  <si>
    <t>GIT Actuaciones Administrativas</t>
  </si>
  <si>
    <t>GIT Actividad Física</t>
  </si>
  <si>
    <t>GIT Infraestructura</t>
  </si>
  <si>
    <t>Manual</t>
  </si>
  <si>
    <t>Evaluación</t>
  </si>
  <si>
    <t>Formulación y Adopción de Políticas, Planes y Programas</t>
  </si>
  <si>
    <t>Formular y adoptar Políticas Públicas, Planes y Programas en materia de la Recreación, el Deporte, la Actividad física y el Aprovechamiento del tiempo libre en Colombia.</t>
  </si>
  <si>
    <t xml:space="preserve"> GIT Tesorería</t>
  </si>
  <si>
    <t>GIT Deporte de Rendimiento Paralímpico</t>
  </si>
  <si>
    <t>GIT Deporte Social Comunitario</t>
  </si>
  <si>
    <t>Documentado</t>
  </si>
  <si>
    <t>Altos Logros</t>
  </si>
  <si>
    <t>Implementar políticas, planes y programas orientados a la consecución de altos logros para el posicionamiento y liderazgo deportivo del país</t>
  </si>
  <si>
    <t>GIT Talento Humano</t>
  </si>
  <si>
    <t>GIT Desarrollo Psicosocial</t>
  </si>
  <si>
    <t>Sin Documentar</t>
  </si>
  <si>
    <t>Inspección, Vigilancia y Control</t>
  </si>
  <si>
    <t>Ejercer las funciones de inspección, vigilancia y control para formalizar los organismos deportivos y demás entidades que conforman el Sistema Nacional del Deporte.</t>
  </si>
  <si>
    <t>GIT Servicio Integral  al Ciudadano</t>
  </si>
  <si>
    <t>GIT Juegos y Eventos Deportivos</t>
  </si>
  <si>
    <t>Continua</t>
  </si>
  <si>
    <t>Fomento al Desarrollo Humano y Social</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</si>
  <si>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</si>
  <si>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GIT TIC´s</t>
  </si>
  <si>
    <t>Aleatoria</t>
  </si>
  <si>
    <t>Apoyo a la Infraestructura Técnica y Científica</t>
  </si>
  <si>
    <t>Contribuir al mejoramiento y desarrollo del Sistema Nacional del Deporte a través de la infraestructura tecnológica, locativa, científica y de información y de la innovación e investigación en el deporte colombiano.</t>
  </si>
  <si>
    <t>Registro Sustancial</t>
  </si>
  <si>
    <t>Servicio Integral al Ciudadano</t>
  </si>
  <si>
    <t>Gestionar el desarrollo de programas, lineamientos y estrategias para facilitar el acceso de los ciudadanos propiciando las condiciones para el ejercicio efectivo de los derechos y deberes con enfoque diferencial, que influyan en la construcción de una gestión democrática con excelencia centrada en el Servicio Integral al Ciudadano.</t>
  </si>
  <si>
    <t>Registro Material</t>
  </si>
  <si>
    <t>Gestión de TIC´s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</si>
  <si>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</si>
  <si>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Sin registro</t>
  </si>
  <si>
    <t>Gestión de Talento Humano</t>
  </si>
  <si>
    <t>Administrar y desarrollar el talento humano de COLDEPORTES a través de la planeación, ejecución, verificación y mejoramiento de los planes y programas del área con la finalidad de mejorar la calidad de vida de los servidores públicos y tener una planta de personal calificada.</t>
  </si>
  <si>
    <t>Gestión Documental</t>
  </si>
  <si>
    <t>Gestionar las actividades necesarias para la planificación, formulación de lineamientos, planes, programas, tendientes a la recepción, distribución, organización, conservación, acceso, consulta y disposición final de los documentos que reciba o genere la Entidad. Asegurando la disponibilidad, accesibilidad y la conservación de la memoria institucional, realizando seguimiento al cumplimiento de la normatividad vigente.</t>
  </si>
  <si>
    <t>Reducir</t>
  </si>
  <si>
    <t>Adquisiciones de Bienes y Servicios</t>
  </si>
  <si>
    <t>Adelantar procesos contractuales en la adquisición de obras, bienes y servicios dando cumplimiento a los requisitos legales y políticas internas de la Entidad para dar respuesta eficaz a las necesidades de los procesos.</t>
  </si>
  <si>
    <t>Gestión Financiera y Tesorería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</si>
  <si>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</si>
  <si>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Gestión Jurídica</t>
  </si>
  <si>
    <t>Desarrollar las actividades asociadas a la gestión jurídica de la entidad, mediante el cumplimiento de la normatividad vigente aplicable con la finalidad de asegurar la defensa jurídica y prevención de daño antijurídico de la entidad</t>
  </si>
  <si>
    <t>Gestión de Recursos Físicos</t>
  </si>
  <si>
    <t>Gestionar y optimizar obras, bienes y servicios mediante la administración, mantenimiento y control de los bienes muebles e inmuebles necesarios para responder a las necesidades de los procesos estratégicos, misionales y de soporte aplicables a COLDEPORTES.</t>
  </si>
  <si>
    <t>Evaluación Independiente  y Mejora Continua</t>
  </si>
  <si>
    <t>Seguimiento y Evaluación de la Gestión</t>
  </si>
  <si>
    <t>Evaluar el Sistema de Control Interno de la Entidad bajo un enfoque por procesos a través de un examen sistemático, objetivo e independiente de las actividades, operaciones y resultados de los procesos, con el propósito de aportar al mejoramiento continuo de la gestión.</t>
  </si>
  <si>
    <t>Gestión Proceso Disciplinario</t>
  </si>
  <si>
    <t>No iniciada</t>
  </si>
  <si>
    <t>Si</t>
  </si>
  <si>
    <t>No</t>
  </si>
  <si>
    <t>Responsable</t>
  </si>
  <si>
    <t>Acción
(Propósito-Verbo)</t>
  </si>
  <si>
    <t>Complemento
(Como se ejecuta+que pasa con las desviaciones+evidencia)</t>
  </si>
  <si>
    <t>Tipo</t>
  </si>
  <si>
    <t>Implementación</t>
  </si>
  <si>
    <t>Documentación</t>
  </si>
  <si>
    <t>Frecuencia</t>
  </si>
  <si>
    <t>Evidencia</t>
  </si>
  <si>
    <t>Área de Impacto</t>
  </si>
  <si>
    <t>Área de Factores de Riesgo</t>
  </si>
  <si>
    <t>Causa Inmediata</t>
  </si>
  <si>
    <t>Causa Raíz</t>
  </si>
  <si>
    <t>Descripción del Riesgo</t>
  </si>
  <si>
    <t>Clasificación del Riesgo</t>
  </si>
  <si>
    <t>Frecuencia con la cual se realiza la actividad</t>
  </si>
  <si>
    <t>Criterios de impacto</t>
  </si>
  <si>
    <t>Tratamiento</t>
  </si>
  <si>
    <t>Acción</t>
  </si>
  <si>
    <t>Soporte o Evidencia de la Acción</t>
  </si>
  <si>
    <t>Responsable de la ejecución</t>
  </si>
  <si>
    <t>Fecha Implementación</t>
  </si>
  <si>
    <t>Versión: 2</t>
  </si>
  <si>
    <t>DIRECCIONAMIENTO ESTRATÉGICO Y APRENDIZAJE ORGANIZACIONAL</t>
  </si>
  <si>
    <t>Código: DE- FR -002</t>
  </si>
  <si>
    <t xml:space="preserve">Formato 
Mapa de Riesgos </t>
  </si>
  <si>
    <t>Fecha: 15/04/2024</t>
  </si>
  <si>
    <t>Plan de Tratamiento</t>
  </si>
  <si>
    <t>N° Riesgo</t>
  </si>
  <si>
    <t>Consecuencias</t>
  </si>
  <si>
    <t>Probabilidad Residual Final</t>
  </si>
  <si>
    <t>Impacto Residual Final</t>
  </si>
  <si>
    <t>Indicador  Clave del Riesgo</t>
  </si>
  <si>
    <t>Indicador del Desempeño del Control</t>
  </si>
  <si>
    <t>RF-Un bien público</t>
  </si>
  <si>
    <t xml:space="preserve">Daños Activos Fisicos </t>
  </si>
  <si>
    <t>R1</t>
  </si>
  <si>
    <t>Talento Humano</t>
  </si>
  <si>
    <t>Usuarios, productos y practicas, organizacionales</t>
  </si>
  <si>
    <t xml:space="preserve">     El riesgo afecta la imagen de la entidad con algunos usuarios de relevancia frente al logro de los objetivos</t>
  </si>
  <si>
    <t>Con Registro</t>
  </si>
  <si>
    <t xml:space="preserve">Gestión </t>
  </si>
  <si>
    <t>RF-Un interés patrimonial de naturaleza pública</t>
  </si>
  <si>
    <t>Ejecución y administración de procesos</t>
  </si>
  <si>
    <t xml:space="preserve">     Afectación menor a 10 SMLMV .</t>
  </si>
  <si>
    <t>R3</t>
  </si>
  <si>
    <t>Ejecución y Administración de Procesos</t>
  </si>
  <si>
    <t>R4</t>
  </si>
  <si>
    <t>R5</t>
  </si>
  <si>
    <t>R6</t>
  </si>
  <si>
    <t>Punto de Riesgo Fiscal_Actividad Administrativa</t>
  </si>
  <si>
    <t>Sin Registro</t>
  </si>
  <si>
    <t>R7</t>
  </si>
  <si>
    <t>R8</t>
  </si>
  <si>
    <t>R9</t>
  </si>
  <si>
    <t>R10</t>
  </si>
  <si>
    <t>X</t>
  </si>
  <si>
    <t>Nivel</t>
  </si>
  <si>
    <t>Probabilidad</t>
  </si>
  <si>
    <t>Media</t>
  </si>
  <si>
    <t>Alta</t>
  </si>
  <si>
    <t>Muy Alta</t>
  </si>
  <si>
    <t>DETERMINAR EL IMPACTO</t>
  </si>
  <si>
    <r>
      <t xml:space="preserve">
El impacto, entendido como las consecuencias que pueden generarse en la Entidad a partir de la materialización de un riesgo, se establecerá de acuerdo con los criterios relacionados en las siguientes tablas para los riesgos, seguridad de la información y corrupción.
Por favor de clic en el título nivel de  impacto según tipo de riesgo  y analice de acuerdo a las descripciones de los impactos o consecuencias de cada uno de los niveles, cual aplica al riesgo que esta valorando.
                    </t>
    </r>
    <r>
      <rPr>
        <u/>
        <sz val="11"/>
        <color theme="4" tint="-0.249977111117893"/>
        <rFont val="Segoe UI"/>
        <family val="2"/>
      </rPr>
      <t xml:space="preserve">
</t>
    </r>
    <r>
      <rPr>
        <sz val="11"/>
        <color theme="4" tint="-0.249977111117893"/>
        <rFont val="Segoe UI"/>
        <family val="2"/>
      </rPr>
      <t xml:space="preserve">            </t>
    </r>
    <r>
      <rPr>
        <sz val="11"/>
        <color theme="1"/>
        <rFont val="Segoe UI"/>
        <family val="2"/>
      </rPr>
      <t xml:space="preserve">
</t>
    </r>
  </si>
  <si>
    <t xml:space="preserve"> Niveles de Impacto para Riesgos de Corrupción</t>
  </si>
  <si>
    <t xml:space="preserve">Niveles de Impacto para Riesgos de Gestión y de Seguridad de la Información </t>
  </si>
  <si>
    <t xml:space="preserve">Niveles de Impacto para Riesgos  Fiscales </t>
  </si>
  <si>
    <t>Niveles de Impacto para Riesgos en general y de la Seguridad de la Información</t>
  </si>
  <si>
    <r>
      <t xml:space="preserve">Las variables para determinar el impacto son: Afectación económica y la reputacionales.
</t>
    </r>
    <r>
      <rPr>
        <b/>
        <sz val="12"/>
        <color theme="1"/>
        <rFont val="Segoe UI"/>
        <family val="2"/>
      </rPr>
      <t>Nota</t>
    </r>
    <r>
      <rPr>
        <sz val="12"/>
        <color theme="1"/>
        <rFont val="Segoe UI"/>
        <family val="2"/>
      </rPr>
      <t>: Cuando se presenten ambos impactos para un riesgo, tanto económico como reputacional, con diferente niveles se debe tomar el nivel más alto.</t>
    </r>
  </si>
  <si>
    <t>Tabla Criterios para definir el nivel de impacto</t>
  </si>
  <si>
    <t>Afectación Económica (o presupuestal)</t>
  </si>
  <si>
    <t>Pérdida Reputacional</t>
  </si>
  <si>
    <t>Insignificante</t>
  </si>
  <si>
    <t>Leve 20%</t>
  </si>
  <si>
    <t xml:space="preserve">Afectación menor a 10 SMLMV </t>
  </si>
  <si>
    <t>El riesgo afecta la imagen de alguna área de la organización</t>
  </si>
  <si>
    <t>Menor</t>
  </si>
  <si>
    <t xml:space="preserve">Menor-40% </t>
  </si>
  <si>
    <t xml:space="preserve">Entre 10 y 50 SMLMV </t>
  </si>
  <si>
    <t>El riesgo afecta la imagen de la entidad internamente, de conocimiento general, nivel interno, de Alta Dirección y/o miembros del SND</t>
  </si>
  <si>
    <t>Moderado</t>
  </si>
  <si>
    <t>Moderado 60%</t>
  </si>
  <si>
    <t xml:space="preserve">Entre 50 y 100 SMLMV </t>
  </si>
  <si>
    <t>El riesgo afecta la imagen de la entidad con algunos usuarios de relevancia frente al logro de los objetivos</t>
  </si>
  <si>
    <t>Repuestas Corrupción en Moderado</t>
  </si>
  <si>
    <t>Mayor</t>
  </si>
  <si>
    <t>Mayor 80%</t>
  </si>
  <si>
    <t xml:space="preserve">Entre 100 y 500 SMLMV </t>
  </si>
  <si>
    <t>El riesgo afecta la imagen de de la entidad con efecto publicitario sostenido a nivel de sector administrativo, nivel departamental o municipal</t>
  </si>
  <si>
    <t>Repuestas Corrupción en Mayor</t>
  </si>
  <si>
    <t>Catastrófico</t>
  </si>
  <si>
    <t>Catastrófico 100%</t>
  </si>
  <si>
    <t xml:space="preserve">Mayor a 500 SMLMV </t>
  </si>
  <si>
    <t>El riesgo afecta la imagen de la entidad a nivel nacional, con efecto publicitarios sostenible a nivel país</t>
  </si>
  <si>
    <t>Repuestas Corrupción en Catastrófico</t>
  </si>
  <si>
    <t>Afectación_Económica_o_presupuestal</t>
  </si>
  <si>
    <t xml:space="preserve">     El riesgo afecta la imagen de alguna área de la organización</t>
  </si>
  <si>
    <t>Pérdida_Reputacional</t>
  </si>
  <si>
    <t xml:space="preserve">     Entre 10 y 50 SMLMV </t>
  </si>
  <si>
    <t xml:space="preserve">     El riesgo afecta la imagen de la entidad internamente, de conocimiento general, nivel interno, de Alta Dirección y/o miembros del SND</t>
  </si>
  <si>
    <t xml:space="preserve">     Entre 50 y 100 SMLMV </t>
  </si>
  <si>
    <t xml:space="preserve">     Repuestas Corrupción en Moderado</t>
  </si>
  <si>
    <t xml:space="preserve">     Entre 100 y 500 SMLMV </t>
  </si>
  <si>
    <t xml:space="preserve">     El riesgo afecta la imagen de de la entidad con efecto publicitario sostenido a nivel de sector administrativo, nivel departamental o municipal</t>
  </si>
  <si>
    <t xml:space="preserve">     Repuestas Corrupción en Mayor</t>
  </si>
  <si>
    <t xml:space="preserve">     Mayor a 500 SMLMV </t>
  </si>
  <si>
    <t xml:space="preserve">     El riesgo afecta la imagen de la entidad a nivel nacional, con efecto publicitarios sostenible a nivel país</t>
  </si>
  <si>
    <t xml:space="preserve">     Repuestas Corrupción en Catastrófico</t>
  </si>
  <si>
    <t>Niveles de Impacto para Riesgos de Corrupción</t>
  </si>
  <si>
    <t>Para la calificación del impacto de los riesgos clasificados con tipología de corrupción, se deberá responder las siguientes preguntas, con el fin de determinar el nivel de impacto del riesgo en caso de llegarse a materializar. 
Una vez responda las diecinueve (19) preguntas para cada uno de los riesgos de corrupción, automáticamente la presente hoja se establecerá el nivel de impacto del riesgo que se encuentra valorando, segun los rangos descritos a continuación:
Rangos: 
Impacto Moderado --&gt; Si al responder las diecinueve (19) preguntas, se obtienen entre una (1) a cinco (5) preguntas afirmativas, es decir, genera medianas consecuencias sobre la Entidad .
Impacto Mayor --&gt; Si al responder las diecinueve (19) preguntas se obtienen entre seis (6) a once (11) preguntas afirmativas, es decir, genera altas consecuencias sobre la Entidad.
Impacto Catastrófico --&gt; Si al responder las diecinueve (19) preguntas se obtienen entre doce (12) a diecinueve (19) preguntas afirmativas, es decir, genera consecuencias desastrosas para la Entidad</t>
  </si>
  <si>
    <t>N°.</t>
  </si>
  <si>
    <t>Si el riesgo de corrupción se materializa podría…</t>
  </si>
  <si>
    <t>Respuesta</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</si>
  <si>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</si>
  <si>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</si>
  <si>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</si>
  <si>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</si>
  <si>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</si>
  <si>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</si>
  <si>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</si>
  <si>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</si>
  <si>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</si>
  <si>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</si>
  <si>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</si>
  <si>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</si>
  <si>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</si>
  <si>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</si>
  <si>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</si>
  <si>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</si>
  <si>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</si>
  <si>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</si>
  <si>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daño ambiental?</t>
  </si>
  <si>
    <t>Total</t>
  </si>
  <si>
    <t>Nivel de Impacto</t>
  </si>
  <si>
    <t>Niveles de Impacto para Riesgos Fiscales</t>
  </si>
  <si>
    <r>
      <rPr>
        <b/>
        <sz val="11"/>
        <rFont val="Calibri"/>
        <family val="2"/>
        <scheme val="minor"/>
      </rPr>
      <t xml:space="preserve">Área de impacto: </t>
    </r>
    <r>
      <rPr>
        <sz val="11"/>
        <rFont val="Calibri"/>
        <family val="2"/>
        <scheme val="minor"/>
      </rPr>
      <t>es de carácter económico únicamente, sobre el patrimonio público, en caso de materializarse el riesgo fiscal (efecto dañoso sobre bienes o recursos o intereses patrimoniales de naturaleza pública).</t>
    </r>
  </si>
  <si>
    <r>
      <rPr>
        <b/>
        <sz val="11"/>
        <rFont val="Calibri"/>
        <family val="2"/>
        <scheme val="minor"/>
      </rPr>
      <t>Excepciones</t>
    </r>
    <r>
      <rPr>
        <sz val="11"/>
        <rFont val="Calibri"/>
        <family val="2"/>
        <scheme val="minor"/>
      </rPr>
      <t xml:space="preserve">
(i)	Los riesgos de daño antijurídico -riesgo de pago de condenas y conciliaciones.
Los efectos económicos generados por causas exógenas, es decir, no relacionadas con acción u omisión de los gestores públicos, como son hechos de fuerza mayor, caso fortuito o hecho de un tercero 
</t>
    </r>
  </si>
  <si>
    <t xml:space="preserve">Tabla Criterios para definir Àrea de Impacto Econòmico </t>
  </si>
  <si>
    <t xml:space="preserve">Porcentaje </t>
  </si>
  <si>
    <t>Leve</t>
  </si>
  <si>
    <t>Menor-</t>
  </si>
  <si>
    <t xml:space="preserve">Moderado </t>
  </si>
  <si>
    <t xml:space="preserve">Mayor </t>
  </si>
  <si>
    <r>
      <rPr>
        <b/>
        <sz val="12"/>
        <color theme="1"/>
        <rFont val="Arial"/>
        <family val="2"/>
      </rPr>
      <t>NOTA:</t>
    </r>
    <r>
      <rPr>
        <sz val="12"/>
        <color theme="1"/>
        <rFont val="Arial"/>
        <family val="2"/>
      </rPr>
      <t xml:space="preserve"> El riesgo fiscal, puede impactar sobre: los recursos públicos y/o los bienes y/o intereses patrimoniales de naturaleza pública.</t>
    </r>
  </si>
  <si>
    <t>Criterios</t>
  </si>
  <si>
    <t>Subcriterios</t>
  </si>
  <si>
    <t>Afectación Económica o presupuestal</t>
  </si>
  <si>
    <t>Afectación menor a 10 SMLMV .</t>
  </si>
  <si>
    <t xml:space="preserve">El riesgo afecta la imagen de la entidad internamente, de conocimiento general, nivel interno, de Alta Dirección y/o miembros del SND </t>
  </si>
  <si>
    <t>No aplica</t>
  </si>
  <si>
    <t>❌</t>
  </si>
  <si>
    <t>✔</t>
  </si>
  <si>
    <t>MAPA DE CALOR INHERENTE</t>
  </si>
  <si>
    <t>Matriz de Calor Inherente</t>
  </si>
  <si>
    <t>Impacto</t>
  </si>
  <si>
    <t>Muy Alta
100%</t>
  </si>
  <si>
    <t>Extremo</t>
  </si>
  <si>
    <t>Alta
80%</t>
  </si>
  <si>
    <t>Alto</t>
  </si>
  <si>
    <t>Media
60%</t>
  </si>
  <si>
    <t>Baja
40%</t>
  </si>
  <si>
    <t>Bajo</t>
  </si>
  <si>
    <t>Muy Baja
20%</t>
  </si>
  <si>
    <t>Leve
20%</t>
  </si>
  <si>
    <t>Menor
40%</t>
  </si>
  <si>
    <t>Moderado
60%</t>
  </si>
  <si>
    <t>Mayor
80%</t>
  </si>
  <si>
    <t>Catastrófico
100%</t>
  </si>
  <si>
    <t>MAPA DE CALOR RESIDUAL</t>
  </si>
  <si>
    <t xml:space="preserve"> Matriz de Calor Residual</t>
  </si>
  <si>
    <t>ESTRATEGIAS DE TRATAMIENTO</t>
  </si>
  <si>
    <t>NIVEL DE RIESGO RESIDUAL</t>
  </si>
  <si>
    <t>NIVEL DE ACEPTACIÓN</t>
  </si>
  <si>
    <t>OPCIONES DE TRATAMIENTO</t>
  </si>
  <si>
    <t>APROBACIÓN PLAN DE ACCIÓN</t>
  </si>
  <si>
    <t>JUSTIFICACIÓN Y SEGUIMIENTO</t>
  </si>
  <si>
    <t>Inaceptable</t>
  </si>
  <si>
    <t>No asumir la actividad que genera este riesgo</t>
  </si>
  <si>
    <t>Comité Institucional de Coordinación de Control Interno</t>
  </si>
  <si>
    <t>Debido a que representan mayores niveles de probabilidad e impacto que podrían incidir directamente sobre los objetivos estratégicos, se establecerán controles que permitan reducir el riesgo a niveles aceptables, las cuales serán administradas mediante los mapas de riesgos y serán monitoreadas constantemente por los líderes de procesos, generando reportes cuatrimestrales de su monitoreo; a su vez la Oficina Asesora de Planeación desarrollará monitoreo y evaluación de los controles y la Oficina de Control Interno proporcionará un aseguramiento objetivo sobre su efectividad.</t>
  </si>
  <si>
    <t xml:space="preserve">Se deben establecer las acciones que se adelantarán como complemento a los controles establecidos, no necesariamente son controles adicionales. </t>
  </si>
  <si>
    <t>Es viable diligenciar la acción que deriva de esta (ejemplo póliza seguros, terceración), indicando información relevante.</t>
  </si>
  <si>
    <t>Aceptable</t>
  </si>
  <si>
    <t>Líder de Proceso</t>
  </si>
  <si>
    <t>Considerando que son riesgos que presentan una probabilidad reducida y que de llegarse a materializar no afectarían significativamente el cumplimiento de la estrategia, no obstante, estos serán controlados a través de la definición de puntos de control en el desarrollo de las actividades propias del proceso.</t>
  </si>
  <si>
    <t>No se requieren acciones adicionales</t>
  </si>
  <si>
    <t xml:space="preserve">Tipo </t>
  </si>
  <si>
    <t>Evento Externo</t>
  </si>
  <si>
    <t>Daños Activos Físicos</t>
  </si>
  <si>
    <t>Daños Ambientales</t>
  </si>
  <si>
    <t>Efecto Dañoso sobre Bien Público</t>
  </si>
  <si>
    <t>Efecto Dañoso sobre Recurso Publico</t>
  </si>
  <si>
    <t>Punto de Riesgo Fiscal_Actividad Contable y Financiera</t>
  </si>
  <si>
    <t>Efecto Dañoso sobre Bien y/o Recurso Publico</t>
  </si>
  <si>
    <t xml:space="preserve">Punto de Riesgo Fiscal_Etapas de la Contrataciòn </t>
  </si>
  <si>
    <t xml:space="preserve">Efecto Dañoso sobre Interés Patrimonial de Naturaleza Publica </t>
  </si>
  <si>
    <t xml:space="preserve">Punto de Riesgo Fiscal_Actividad de Defensa Judicial </t>
  </si>
  <si>
    <t xml:space="preserve">Fallas Tecnológicas </t>
  </si>
  <si>
    <t xml:space="preserve">Punto de Riesgo Fiscal_Actividad Gestiòn de  Cobro </t>
  </si>
  <si>
    <t>Tabla Atributos de para el diseño del control</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</si>
  <si>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</si>
  <si>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</si>
  <si>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</si>
  <si>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</si>
  <si>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</si>
  <si>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</si>
  <si>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</si>
  <si>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</si>
  <si>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</si>
  <si>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</si>
  <si>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</si>
  <si>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</si>
  <si>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</si>
  <si>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</si>
  <si>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</si>
  <si>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</si>
  <si>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</si>
  <si>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</si>
  <si>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Deporte y Recreación</t>
  </si>
  <si>
    <t>Ministerio del Deporte</t>
  </si>
  <si>
    <t xml:space="preserve">Luz Cristina Lopez Diaz </t>
  </si>
  <si>
    <t xml:space="preserve">Sector: </t>
  </si>
  <si>
    <t>Entidad:</t>
  </si>
  <si>
    <t>Ministro del Deporte:</t>
  </si>
  <si>
    <t>Vigencia:</t>
  </si>
  <si>
    <t>IDENTIFICACIÓN DE LA ENTIDAD</t>
  </si>
  <si>
    <t>Identificación de Riesgos</t>
  </si>
  <si>
    <t>Tipología del Riesgo</t>
  </si>
  <si>
    <t>Riesgo</t>
  </si>
  <si>
    <t>Objetivo del Proceso</t>
  </si>
  <si>
    <t>Análisis del Riesgo Inherente</t>
  </si>
  <si>
    <t>Zona de Riesgo</t>
  </si>
  <si>
    <t xml:space="preserve">Descripción de Controles </t>
  </si>
  <si>
    <t>No. Control</t>
  </si>
  <si>
    <t>Definición del Control</t>
  </si>
  <si>
    <t>R1-Con-1</t>
  </si>
  <si>
    <t>Atributos del Control</t>
  </si>
  <si>
    <t>Evaluación del Riesgo -Nivel del Riesgo Residual</t>
  </si>
  <si>
    <t>Afectacion</t>
  </si>
  <si>
    <t>Zona de Riesgo Final</t>
  </si>
  <si>
    <t>Soporte o evidencia de la acción</t>
  </si>
  <si>
    <t>Fecha implementación</t>
  </si>
  <si>
    <t>R2</t>
  </si>
  <si>
    <t xml:space="preserve">Establecer lineamientos de comunicación interna y externa dirigidos a los grupos de valor, que garanticen el flujo y el acceso a la información, la promoción de la política pública y las decisiones y actuaciones del Ministerio del Deporte, a fin de contribuir a su posicionamiento en el sector.	</t>
  </si>
  <si>
    <t>Gestión Financiera</t>
  </si>
  <si>
    <t>Gestión de los Recursos Físicos</t>
  </si>
  <si>
    <t>Inspección Vigilancia y Control</t>
  </si>
  <si>
    <t>Gestión del Talento Humano</t>
  </si>
  <si>
    <t>Administrar y desarrollar el talento humano de Mindeporte, a través de la planeación, ejecución, verificación y mejoramiento de los planes y programas del área con la finalidad de mejorar la calidad de vida de los servidores públicos y tener una planta de personal calificada.</t>
  </si>
  <si>
    <t>Gestión de TICS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</si>
  <si>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Mindeporte y del Sistema Nacional del Deporte (SND)</t>
  </si>
  <si>
    <t>Adquisición de Bienes y Servicios</t>
  </si>
  <si>
    <t>R12</t>
  </si>
  <si>
    <t xml:space="preserve">Adelantar procesos contractuales en la adquisición de obras, bienes y servicios dando cumplimiento a los requisitos legales y políticas internas de la Entidad para dar respuesta eficaz a las necesidades de los procesos.					
</t>
  </si>
  <si>
    <t>R13</t>
  </si>
  <si>
    <t>R14</t>
  </si>
  <si>
    <t>Implementar políticas, planes y programas orientados a la consecución de altos logros para el posicionamiento y liderazgo deportivo del país.</t>
  </si>
  <si>
    <t>R15</t>
  </si>
  <si>
    <t xml:space="preserve">nvestigar y/o sancionar las conductas de los servidores públicos del Ministerio del Deporte, originadas en el incumplimiento de deberes funcionales, la extralimitación en el ejercicio de derechos y funciones, la violación de los regímenes de prohibiciones, de inhabilidades, incompatibilidades, impedimentos y conflicto de intereses y demás normas imperativas. </t>
  </si>
  <si>
    <t>Evaluación Idependiente y Mejora Contínua</t>
  </si>
  <si>
    <t>R16</t>
  </si>
  <si>
    <t>Evaluar el Sistema de Control Interno de la Entidad bajo un enfoque por procesos, de manera objetiva e independiente de las actividades, operaciones y resultados de los procesos, con la emisión de informes y seguimiento a planes de mejora, cuyo propósito es aportar al mejoramiento continuo de la gestión.</t>
  </si>
  <si>
    <t>R17</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</si>
  <si>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</si>
  <si>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Formulación y Adopción de Políticas Planes y Programas</t>
  </si>
  <si>
    <t>Gestionar y optimizar obras, bienes y servicios mediante la administración, mantenimiento y control de los bienes muebles e inmuebles necesarios para responder a las necesidades de los procesos estratégicos, misionales y de soporte aplicables a Mindeporte"</t>
  </si>
  <si>
    <t xml:space="preserve">Debilidad en el protocolo de atención </t>
  </si>
  <si>
    <t xml:space="preserve">* Imagen institucional
* Insatisfacción de grupo de valor </t>
  </si>
  <si>
    <t xml:space="preserve">Baja </t>
  </si>
  <si>
    <t>Reducir(Mitigar)</t>
  </si>
  <si>
    <t>Documentar un formato de registro diario de las atenciones para los canales presencial, telefónico y chat</t>
  </si>
  <si>
    <t xml:space="preserve">Registro </t>
  </si>
  <si>
    <t>Profesional, técnico o asistencial asignado para la atención de canales</t>
  </si>
  <si>
    <t>01/07/2024 al 30/11/2024</t>
  </si>
  <si>
    <t>(Número de incidencias / Número de cierres de registro de atenciones realizados)x100</t>
  </si>
  <si>
    <t xml:space="preserve">(Número de personas satisfechas / Número de personas que diligencian encuesta de satisfaccion )x100
Fuente:  Encuesta semestral  de satisfacción de canales"
</t>
  </si>
  <si>
    <t>Insuficiencia de personal para  la verificación de bienes en deposito y en servicio. Falta de control sobre el uso de los bienes de propiedad del Ministerio del Deporte.</t>
  </si>
  <si>
    <t>Inexistencia de  procedimientos asociados al proceso de recursos fisicos frente el tema de inventarios.</t>
  </si>
  <si>
    <t>Generar un mapeo constante para anticiparnos a los riesgos de crisis de la comunicación.</t>
  </si>
  <si>
    <t>Actas consejo de redacción</t>
  </si>
  <si>
    <t>Coordinador GIT Comunicaciones</t>
  </si>
  <si>
    <t>30/04/2024 - 30/11/2024</t>
  </si>
  <si>
    <t>Realizar acciones pedagógicas a los colaboradores de la entidad, cuando se requiera sobre la aprobación de la información por PQRSD asociadas a las solicitudes de los medios de comunicación.</t>
  </si>
  <si>
    <t xml:space="preserve">Evidencia de la socialización </t>
  </si>
  <si>
    <t xml:space="preserve">Socializar mediante acciones pedagógicas los lineamientos de comunicación emanados de la Secretaría de Prensa y de la normativa del Gobierno Nacional. </t>
  </si>
  <si>
    <t>Profesional especializado 2028 grado 21</t>
  </si>
  <si>
    <t>Indicador del Desempeño del Control = (# eventos / frecuencia con la cual se realiza la actividad)*100</t>
  </si>
  <si>
    <t>1. Posibles comportamientos no éticos de los empleados
2. Fraude interno (corrupción, soborno)</t>
  </si>
  <si>
    <t>1. Deterioro de la imagen institucional. 
2. Desgaste administrativo por reprocesos.
3. Toma de decisiones con base en información financiera que no sea consistente con la realidad económica y financiera de la Entidad y la normatividad vigente aplicable.
4. Afectación de la información contenida en la Gestión Financiera de la Entidad. 
5. Sanciones Disciplinarias.
6. Realizar extemporáneamente los pagos de las obligaciones adquiridas por la Entidad y/o los reportes de información financiera a entidades obligadas (DIAN-MHCP-CGR-CGN). 
7. No fenecimiento de la Cuenta Fiscal de la Entidad por parte de la Contraloría General de la República - CGR. 
8. Pago de sanciones e intereses de mora por registro inoportuno de las transacciones asociadas a la Gestión Financiera.
9.  Incumplimiento de objetivos y metas institucionales
10. Sanciones de tipo fiscal, penal, disciplinaria y civil impuestas por parte de los entes de control.</t>
  </si>
  <si>
    <t>Cada vez que se requiera, El Coordinador (a) del  GIT Tesorería y/o profesionales designados, debe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para los casos de expedición o modificación de CDP  vía SISEG o formato según corresponda y Registros Presupuestales con la documentación soporte adjunta y para las Ordenes de Pago la verificación visual de la información.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o devolución en SISEG según corresponda</t>
  </si>
  <si>
    <t>Profesionales delegados como enlaces de MIPG del GIT Tesorería.</t>
  </si>
  <si>
    <t>1. 01/04/2024 al 31/08/2024</t>
  </si>
  <si>
    <t>1. 02/01/2024 al 31/12/2024</t>
  </si>
  <si>
    <t>Variación en cantidad de situaciones de favorecimiento materializadas = ((# de situaciones de riesgo materializadas en periodo de monitoreo actual - # de situaciones de riesgo materializadas en periodo de monitoreo anterior)/(# de situaciones de riesgo materializadas en periodo de monitoreo anterior))*100%</t>
  </si>
  <si>
    <t>Cumplimiento del Plan de Tratamiento = (# de actividades finalizadas / # de actividades definidas en el plan de tratamiento) x 100%</t>
  </si>
  <si>
    <t>Intereses particulares que afecten la objetividad  en el proceso de respuesta de las Acciones de Tutela</t>
  </si>
  <si>
    <t>Posibles respuestas a las acciones  de Tutela desarticuladas con la línea Jurídica establecida de acuerdo con la normatividad vigente.</t>
  </si>
  <si>
    <t>Fallos (decisión del juez) en contra de la entidad por omisión de lineamientos jurídicos para responder acciones de tutela causados por la inseguridad jurídica a nivel interno.
Que se generen situaciones con efectos perjudiciales para la Entidad por la emisión de una doble línea jurídica, situación que puede generar en algunos casos un detrimento patrimonial.</t>
  </si>
  <si>
    <t>Correo electrónico establecido por la OAJ</t>
  </si>
  <si>
    <t>Jefe de la Oficina Asesora Juridica</t>
  </si>
  <si>
    <t>Realizar tres (3 )revisiones aleatorias de la aplicación el procedimiento de Acciones de Tutela con el personal de la Oficina Asesora Jurídica.</t>
  </si>
  <si>
    <t>Tres (3) Actas  de las revisiones realizadas.</t>
  </si>
  <si>
    <t>Jefe de la Oficina Asesora Juridica y contratistas asignados para la ejecución de la acción</t>
  </si>
  <si>
    <t>18/04/2024 - 30/11/2024</t>
  </si>
  <si>
    <t>Incluir en la base de datos de la Oficina Asesora Jurídica, el fundamento de derecho empleado para la contestación de tutelas .</t>
  </si>
  <si>
    <t>Profesional contratista asignado para la ejecucion de la actividad.</t>
  </si>
  <si>
    <t>Número de acciones de tutela  en el periodo (cuatrimestre) tramitados conforme a los lineamientos establecidos / Número de acciones de tutela  en el periodo (cuatrimestre) recibidos) *100%</t>
  </si>
  <si>
    <t>Posibilidad de recibir o solicitar cualquier dádiva o beneficio a nombre propio o de terceros por la falta de control sobre la asignacion y traslado de los  bienes de propiedad del Ministerio del Deporte debido a la inexistencia de procedimientos asociados al proceso de recursos fisicos frente al tema de inventario</t>
  </si>
  <si>
    <t>Perdida o daño de elementos a cargo del Almacen
 - Perdida o daño de bienes asignados a Funcionarios  
- Procesos disciplinarios, fiscales y penales.</t>
  </si>
  <si>
    <t>Crear el procedimiento para el seguimiento y control de los inventarios.</t>
  </si>
  <si>
    <t>Procedimineto aprobado en ISOLUCION.</t>
  </si>
  <si>
    <t>Líder del proceso y/o Enlace.</t>
  </si>
  <si>
    <t>(# de elementos asignados/# de elementos en servicio)*100</t>
  </si>
  <si>
    <t>Indicador del Desempeño del Control = ( # de actualizaciones realizadas / frecuencia con la cual se realiza la actividad)*100</t>
  </si>
  <si>
    <t>No cumplir con el procedimiento de  revision de proyectos</t>
  </si>
  <si>
    <t xml:space="preserve">Media </t>
  </si>
  <si>
    <t>R2-Con-1</t>
  </si>
  <si>
    <t>Actualizar procedimiento de revision de proyetos acorde a la resolucion</t>
  </si>
  <si>
    <t>Disponibilidad el procedimiento en la plataforma ISOLUCION</t>
  </si>
  <si>
    <t>Expedición erronea de certificaciones por duplicidad en  la numeración (Código de Barras) asignada a la certificación laboral
Que se reciban  dadivas o se beneficie a nombre propio o de terceros en la expedición de certificaciones laborales.</t>
  </si>
  <si>
    <t>Posibles fallas en la implementación del procedimiento Solicitud y expedición de Certificados Laborales</t>
  </si>
  <si>
    <t>Afectación en la continuidad de la prestación del servicio al ciudadano.  
Afectación a la imagen institucional.
Pérdida de credibilidad del equipo de trabajo y la imagen institucional.  
Posibles acciones judiciales en contra de la Entidad.  
Investigaciones y procesos disciplinarios a la entidad y/o funcionario responsable.</t>
  </si>
  <si>
    <t>R8-Con-1</t>
  </si>
  <si>
    <t>Diariamente ,el Personal a cargo de la actividad GIT Talento Humano., debe Verificar la historia laboral para el diligenciamiento de las funciones y cargos del solicitante,garantizando que las certificaciones laborales generadas por el GIT sea veraz., Generando un codigo de barras unico a cada certificación.. En caso de identificar desviaciones en la ejecución del control, Anular la certificación y generar una nueva con un nuevo codigo de barras.. De la ejecución de los controles se generará la siguiente evidencia: 1. Registro Control de Codificación de Certificados Laborales GH-FR-052. 2 .Registro de entrega de los certificados.</t>
  </si>
  <si>
    <t>Número de comunicaciones presentadas de incumplimiento al procedimiento.</t>
  </si>
  <si>
    <t>R3-Con-2</t>
  </si>
  <si>
    <t>R3-Con-1</t>
  </si>
  <si>
    <t>R4-Con-1</t>
  </si>
  <si>
    <t>R5-Con-1</t>
  </si>
  <si>
    <t>R6-Con-1</t>
  </si>
  <si>
    <t>R6-Con-2</t>
  </si>
  <si>
    <t>R7-Con-1</t>
  </si>
  <si>
    <t>R9-Con-1</t>
  </si>
  <si>
    <t>Se presentan fallas en las estrategias de control de acceso a los sistemas de información de la entidad</t>
  </si>
  <si>
    <t>* Falta de gobernabilidad del proceso Gestión TIC's dentro de la estructura de la organización
* Las dependencias no comunican oportunamente al proceso Gestión TIC's sobre ingresos, salidas y cambios de contratistas a fin de conceder o revocar sus permisos de acceso
* El proceso Gestión TIC's presenta fallas en el seguimiento oportuno a la asignación o eliminación de permisos de acceso a los sistemas de información del Ministerio
* Demoras en la asignación de recursos de inversión y funcionamiento para el GIT TIC's
* Falta de especialistas en seguridad de la información y desarrollo de software para el tratamiento de vulnerabilidades de acceso a los sistemas de información</t>
  </si>
  <si>
    <t>* Deterioro de la imagen institucional
* Procesos legales
* Fugas o pérdidas de información
* Faltas de disponibilidad de los servicios tecnológicos</t>
  </si>
  <si>
    <t>Posibilidad de afectación económica o reputacional por acceder, facilitar el acceso o alterar los datos de los sistemas de información de la entidad con el fin de  beneficiarse a nombre propio o de terceros</t>
  </si>
  <si>
    <t>Cada vez que se requiera, el Coordinador del GIT TIC's verificará que los niveles de acceso  concedidos  a los usuarios correspondan a los solicitados a través de la Mesa de Servicio. En caso de identificar desviaciones en la ejecución del control, notificará a la Mesa de Servicio para que revoque los permisos no solicitados. De la ejecución de los controles se generará la siguiente evidencia: reporte de usuarios y permisos por aplicación.</t>
  </si>
  <si>
    <t>Semestralmente, el Coordinador del GIT TIC's socializará la politica de seguridad de informacion y régimen sancionatorio ante acceso informático indebido vigentes mediante piezas de comunicación y charlas en las que se incluyan tips de seguridad de la información. En caso de identificar desviaciones en la ejecución del control, se remitirá a la visualización de las charlas publicadas en la sección Seguridad de la Información en la Intranet institucional.  De la ejecución de los controles se generará la siguiente evidencia: Listados de asistencia a las socializaciones y cuando aplique a las grabaciones.</t>
  </si>
  <si>
    <t>R10-Con-1</t>
  </si>
  <si>
    <t>R10-Con-2</t>
  </si>
  <si>
    <t>Realizar un plan de trabajo para la revisión y actualización de la documentación asociada al proceso de Gestión TIC's en el Sistema de Gestión de Calidad.</t>
  </si>
  <si>
    <t>Coordinador GIT TIC's</t>
  </si>
  <si>
    <t>Documentación actualizada y aprobada en el Sistema de Gestión de Calidad</t>
  </si>
  <si>
    <t>Documentos aprobados en el Sistema de Gestión de Calidad según el plan de trabajo propuesto</t>
  </si>
  <si>
    <t>Acta de Reunión equipo GIT TIC's
Plan de Trabajo</t>
  </si>
  <si>
    <t>18/04/2024
30/11/2024</t>
  </si>
  <si>
    <t>Acceso indebido a los sistemas de información</t>
  </si>
  <si>
    <t>Porcentaje de incidentes de corrupción demostrados = (# eventos demostrados / #incidencias)*100</t>
  </si>
  <si>
    <t>Investigaciones penales y disciplinarias contra los servidores públicos o contratistas que desempeñan funciones públicas</t>
  </si>
  <si>
    <t>Direccionamiento de procesos de contratación en favor propio o de un tercero</t>
  </si>
  <si>
    <t xml:space="preserve">Alto </t>
  </si>
  <si>
    <t>R11-Con-1</t>
  </si>
  <si>
    <t>R11-Con-2</t>
  </si>
  <si>
    <t>Realizar la actuliazación de la base de contratación cada vez que se realice una nueva solicitud, es decir incluir aquellas que estan en trámite, para garantizar un seguimiento</t>
  </si>
  <si>
    <t>Base de datos de procesos que estan en trámite y no han sido suscritos</t>
  </si>
  <si>
    <t>Coordinador de contratcaión y/o profesional asignado</t>
  </si>
  <si>
    <t>R12-Con-1</t>
  </si>
  <si>
    <t xml:space="preserve">El profesional del GIT de Rendimiento Olimpico designado para implementar el apoyo a la Federaciones deportivas nacionales..
Verificar el cumplimiento de los requisitos de acceso y permanencia para el Apoyo a Federaciones deportivas nacionales (deporte olimpico).
A través del documento que de fè del cumplimiento de los requisitos de acceso y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Apoyo a Federaciones deportivas nacionales (deporte olimpico)
1. Verificar en cumplimiento de la Hoja de Ruta para la contratación Formato del proceso de Bienes y Servicios 
2. Supervisión de los contratos de apoyo a federaciones nacionales 
3. Apoyo a la supervisión  </t>
  </si>
  <si>
    <t xml:space="preserve">El profesional del GIT de Rendimiento Paralimpico designado para implementar el apoyo a la Federaciones deportivas nacionales..
Verificar el cumplimiento de los requisitos de acceso y permanencia para el Apoyo a Federaciones deportivas nacionales (deporte paralimpico).
A través del documento que de fè del cumplimiento de los requisitos de acceso y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Apoyo a Federaciones deportivas nacionales (deporte paralimpico)
1. Verificar en cumplimiento de la Hoja de Ruta para la contratación Formato del proceso de Bienes y Servicios 
2. Supervisión de los contratos de apoyo a federaciones nacionales 
3. Apoyo a la supervisión  </t>
  </si>
  <si>
    <t>El profesional de la Dirección de Posicionamiento y Liderazgo Deportivo (GIT Desarrollo Psicosocial) designado para implementar el programa Atleta Excelencia..
Verificar el cumplimiento de los requisitos de acceso y permanencia para el programa Atleta Excelencia..
De la ejecución de los controles se generará lo siguiente:
Programa Atleta Excelencia                                                                                                        
1. Realizar reuniones de la Comisión Evaluadora para el Programa Atleta Excelencia
2. Validar que los nuevos deportistas incluidos en el Programa Atleta Excelencia cumplan con los requisitos establecitos para pertenecer al programa, paa ello se verifica aleatoriamente  de tamaño de muestra de 85 (700) de pago de seguridad social a traves del operador de pago de planilla.
De la ejecución de los controles se generará la siguiente evidencia: 
- Actas de reuniòn Comisión Evaluadora para el Programa Atleta Excelencia
-  Verificacion aleatoria segun tamaño de muestra 85 (700)  pago de seguridad social a traves del operador de pago de planilla.</t>
  </si>
  <si>
    <t>El profesional de la Dirección de Posicionamiento y Liderazgo Deportivo (GIT Desarrollo Psicosocial) designado para implementar el programa Glorias del Deporte..
Verificar el cumplimiento de los requisitos de acceso y permanencia al programa Glorias del Deporte.
De la ejecución de los controles se generará la siguiente evidencia: 
Programa Glorias del Deporte: 
1.Se deberá verificar el certificado de vigencia de la cédula de ciudadanía; y, en caso de residentes en el exterior, el beneficiario deberá adjuntar al Ministerio del Deporte acreditación de la fe de vida (supervivencia) ante el Consulado de la circunscripción donde se encuentra el connacional; para evitar el pago a beneficiarios fallecidos.
2. En el marco del estudio socioeconómico, se requiere la presentación de documentos que respalden los requisitos de ingreso, permanencia o las causales de exclusión. Posteriormente, se llevará a cabo una verificación de dichos soportes, y se recabará el concepto correspondiente como insumo para la evaluación por parte de la mesa tecnica evaluadora
3. En la proyeccion de la resolucion anual, se debe verificar los registros de calidad , permitiendo subsanar la información en la proyección de la resolución. 
De la ejecución de los controles se generará la siguiente evidencia: 
- Certificado de vigencia de la cédula de ciudadaní/Supervivencia 
- Concepto estudio socioeconómico
-Registros de calidad proyeccion resolucion anual</t>
  </si>
  <si>
    <t>El profesional designado para implementar el programa de escuela de talento del GIT de Talento y Reserva Deportiva..
Verificar el cumplimiento de los requisitos de acceso y permanencia al programa Escuela de Talento.
A través del documento que de fè del cumplimiento de los requisitos de acceso.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Escuela de Talento
1. Verificar en cumplimiento de la Hoja de Ruta para la contratación Formato del proceso de Bienes y Servicios
2. Supervisión de los contratos de Escuela de Talento.
3. Apoyo a la supervisión de contratos.
4. Comité operativo
5. Georeferenciación de deportistas</t>
  </si>
  <si>
    <t xml:space="preserve">El profesional designado para la gestión de los Juegos Deportivos del GIT de Juegos y Eventos..
Verificar el cumplimiento de los requisitos de acceso y permanencia para la organización de juegos..
A través del documento que de fè del cumplimiento de los requisitos de acceso.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Organización de Juegos
1. Documento de intención de participación debidamente firmado.
2. Reporte de  datos de inscritos en las etapas del plan escalonado de inscripción.
</t>
  </si>
  <si>
    <t>El profesional designado para implementar el programa de apoyo a deportistas del GIT de Centro de Ciencias del Deporte.
Verificar que el atleta que atiende el Centro de Ciencias del Deporte sea parte de la población objetivo.
Al personal de atención y prestación de servicios del Centro de Ciencias del Deporte se le socializa el listado de atletas y paraatletas aprobado por la federación deportiva nacional de cada disciplina deportiva.
De la ejecución del control se generará la siguiente evidencia:
1. Listado de deportistas selección Colombia aprobado por la federación.
2. Plan de entrenamiento deportivo.</t>
  </si>
  <si>
    <t>R13-Con-1</t>
  </si>
  <si>
    <t>R13-Con-2</t>
  </si>
  <si>
    <t>R13-Con-3</t>
  </si>
  <si>
    <t>R13-Con-4</t>
  </si>
  <si>
    <t>R13-Con-5</t>
  </si>
  <si>
    <t>R13-Con-6</t>
  </si>
  <si>
    <t>R13-Con-7</t>
  </si>
  <si>
    <t>Dificultades en el proceso de verificación de los requisitos para el acceso y/o permanencia como beneficiario de los programas de atleta excelencia, glorias del deporte, escuela de talentos, o de apoyo a federaciones deportivas nacionales.
Posible manipulacion de soportes y requisitos por parte de los aspirantes para aplicar el incentivo economico</t>
  </si>
  <si>
    <t>Detrimento patrimonial por la inversión de recursos públicos en personas que no hacen parte del grupo de valor del ministerio. 
Afectación a la imagen institucional.
Prestación inadecuada de los servicios.
Insatisfacción de los beneficiarios de los servicios y programas de Altos Logros.
Sanciones por parte de entes de control.
Posibilidad de recibir o solicitar dádivas o beneficios, tanto a nombre propio como en representación de terceros, a través de los programas del proceso de altos logros que se ofrecen como incentivos económicos en el ámbito de la medallería deportiva y los estímulos económicos en los programas "Atleta Excelencia" y "Glorias del Deporte"</t>
  </si>
  <si>
    <t xml:space="preserve">Muy Bajo </t>
  </si>
  <si>
    <t>"Implementar un mecanismo de seguimiento a las acciones planificadas por medio de:
1. Determinación de un mecanismo en SharePoint para el seguimiento, reporte y consolidación de evidencias de aplicación de controles del proceso de Altos Logros".</t>
  </si>
  <si>
    <t>Expediente en SharePoint con seguimientos y soportes cargados.</t>
  </si>
  <si>
    <t>Responsable asignado por el Director de PYLD.</t>
  </si>
  <si>
    <t>30/04/2024 - 30/12/2024</t>
  </si>
  <si>
    <t>Ausencia de controles en la cadena de custodia de los procesos disciplinarios activos.</t>
  </si>
  <si>
    <t xml:space="preserve">Imagen Institucional 
Investigaciones disciplinarias y/o penales
Vulneración del debido proceso
</t>
  </si>
  <si>
    <t>Cada vez que se elabore un proyecto de auto, el proyectista lo remite para revisión y visto bueno de la jefatura, quien verifica si la decisión adoptada se fundamentó con base en el material probatorio que obra en el expediente. En el caso de encontrar inconsistencias se revisa en conjunto el proyecto, se emite la decisión final y se suscribe por la jefatura de la OCID.</t>
  </si>
  <si>
    <t>R14-Con-1</t>
  </si>
  <si>
    <t>R14-Con-2</t>
  </si>
  <si>
    <t>1. El profesional de apoyo de manera mensual coteja el número de folios de los expedientes físicos, respecto de los expedientes digitalizados.</t>
  </si>
  <si>
    <t xml:space="preserve">1. Informe de calidad enviado a la jefatura que se envía los primeros 5 días hábiles del mes vencido. </t>
  </si>
  <si>
    <t>Profesional asignado y Jefe Oficina Control Interno Disciplinario</t>
  </si>
  <si>
    <t>1. 10/062024
1. 10/07/2024
1. 10/08/2024
1. 10/092024
1. 10/10/2024
1. 10/11/2024</t>
  </si>
  <si>
    <t>2. Recordar a los  funcionarios y contratistas de prestación de servicios, en reunión mensual o cuando se requiera,  el cumplimiento de la normatividad aplicable al conflicto de intereses, inhabilidades e incompatibilidades en ejercicio de sus funciones y obligaciones contractuales.</t>
  </si>
  <si>
    <t xml:space="preserve"> Jefe Oficina Control Interno Disciplinario</t>
  </si>
  <si>
    <t xml:space="preserve">
1. 10/062024
1. 10/07/2024
1. 10/08/2024
1. 10/092024
1. 10/10/2024
1. 10/11/2024
</t>
  </si>
  <si>
    <r>
      <t xml:space="preserve">2. Acta de reunión </t>
    </r>
    <r>
      <rPr>
        <b/>
        <sz val="11"/>
        <color theme="1"/>
        <rFont val="Segoe UI"/>
        <family val="2"/>
      </rPr>
      <t xml:space="preserve">CLINICAS JURIDICAS </t>
    </r>
  </si>
  <si>
    <t>1. Posibles comportamientos no éticos y no objetivos de los auditores.
2. Manipulación de resultados de trabajos  de auditoria interna y/o seguimiento normativo, no acordes a la realidad.</t>
  </si>
  <si>
    <t>1) Debilidad en la revisión de los resultados del seguimiento o auditoría interna.
2) Emitir informes del proceso de Evaluación Independiente, sin el cumplimiento de los requisitos establecidos en las políticas, procedimientos, código de ética y estatuto de auditoria interna.</t>
  </si>
  <si>
    <t>1) Pérdida de recursos económicos.
2) Pérdida de credibilidad y confianza en la oficina de control interno.
3) Sanciones y/o procesos disciplinarios por parte de Entes de Control.
4) Favorecimiento de intereses particulares o de un tercero.</t>
  </si>
  <si>
    <t>Cada vez que se requiera el Jefe de la Oficina de Control Interno o quien haga sus veces, debe verificar el cumplimiento de los lineamientos establecidos por el proceso de Evaluación Independiente y Mejora Continua, así como el correcto y oportuno diligenciamiento de los formatos. En caso de identificar desviaciones en la ejecución del control, se solicitan los ajustes al auditor. De la ejecución de los controles se generará la siguiente evidencia: Correo(s) electrónico(s) con la trazabilidad de revisión por el jefe de la Oficina de Control Interno</t>
  </si>
  <si>
    <t>Cada vez que se requiera el Jefe de la Oficina de Control Interno o quien haga sus veces, debe verificar el diligenciamiento del formato EI-FR-018 remitido por el auditor previo a la revisión de los informes, validando si existe algún conflicto de interés de parte del auditor interno que podría afectar la objetividad de los trabajos asignados y a ser ejecutados. En caso de identificar desviaciones en la ejecución del control, tales como una manifestación de posible conflicto de interés, se evalúa el caso y se designa a otro auditor mediante respuesta al auditor. De la ejecución de los controles se generará la siguiente evidencia: formato EI-FR-018 diligenciado por el auditor; aplica correo electrónico en el caso de haber manifestado conflicto de interés y notificación de la reasignación.</t>
  </si>
  <si>
    <t>R15-Con-1</t>
  </si>
  <si>
    <t>R15-Con-2</t>
  </si>
  <si>
    <t>1) Solicitar mesa de trabajo al GIT de TICS para evaluar la viabilidad del desarrollo específico por actividades en el módulo de SISEG (viabilidad presupuestal para creación formatos; cargue de evidencias; cargue de papeles de trabajo; de soportes de respuesta de los auditados, generación de reportes, entre otros).</t>
  </si>
  <si>
    <t>1. Correo de solicitud mesa de trabajo
2. Acta de mesa de trabajo realizada con resultados.</t>
  </si>
  <si>
    <t>Enlace designado de la Oficina de Control Interno para gestión del riesgo</t>
  </si>
  <si>
    <t>(Número de informes sin revisión por el jefe de la oficina de control interno)</t>
  </si>
  <si>
    <t>Indicador del Desempeño del Control =(# de informes finales revisados por el jefe de la OCI / # Total informes emitidos) * 100</t>
  </si>
  <si>
    <t>Falta de idoneidad en los soportes enviados como informacion financiera de los convenios y/o contratos por parte de los encargados de ejecutar los programas en el territorio.</t>
  </si>
  <si>
    <t>R16-Con-1</t>
  </si>
  <si>
    <t>R16-Con-2</t>
  </si>
  <si>
    <t>1. GESDOC enviados a ente ejecutor.
2. Correos electronicos.
3. Informes de Supervision</t>
  </si>
  <si>
    <t>Supervisores GITs Fomento (Actividad Física, Deporte Escolar, Recreación y Deporte Social Comunitario)</t>
  </si>
  <si>
    <t>(# Convenios y/o contratos que cumplen con los requisitos legales y financieros / # Convenios y/o contratos suscritos en el cuatrimestre)*100</t>
  </si>
  <si>
    <t>Desconocimiento de la red de actores para la formulación de políticas públicas.
Falta de participacion ciudadana 
Falta de espacios de participación.</t>
  </si>
  <si>
    <t>Falta de identificación de actores</t>
  </si>
  <si>
    <t>Discriminación de algún grupo de interés
Limitación de espacios de participación incidente.
Afectación a la imagen institucional.
Concentración de recursos del Sistema Nacional del Deporte</t>
  </si>
  <si>
    <t>Posibilidad de favorecer un grupo de interés sobre otro en los procesos de formulación de políticas públicas.
Durante la etapa de formulacion de la politica pubica, se incluyan o se generen favoretismo a un grupo o grupos  poblacionales donde puede haber intereses indevidos</t>
  </si>
  <si>
    <t>R17-Con-1</t>
  </si>
  <si>
    <t>Anualmente, el Viceministro del Deporte, debe validar que existen los recursos para el seguimiento y fortalecimiento de los procesos en política pública de la Entidad, por medio de su proyecto de inversión donde se establezcan los recursos necesarios para garantizar el seguimiento y el direccionamiento estratégico a los proyectos de la Entidad. En caso de identificar desviaciones en la ejecución del control, el Viceministerio con el apoyo de la Oficina Asesora de Planeación definirán las estrategias más eficientes en política pública partiendo del recurso disponible . De la ejecución de los controles se generará la siguiente evidencia: Actas de reunión, modificaciones al plan de acción y modificaciones al plan de adquisiciones</t>
  </si>
  <si>
    <t>Cada vez que se requiera (de acuerdo a las solicitudes allegadas al Viceministerio), el Viceministro del Deporte, debe verificar el cumplimiento de los requerimientos de formulación, ejecución y evaluación de las políticas públicas, a través de la aprobación de la apertura de los procesos de formulación de alguna política pública . En caso de identificar desviaciones en la ejecución del control, el área encargada debe realizar las modificaciones que se soliciten para que se apruebe su proceso de política pública. De la ejecución de los controles se generará la siguiente evidencia: Actas de reunión, evidencia virtual y documentos de GESDOC</t>
  </si>
  <si>
    <t>1.  Identificar los recursos de acuerdo a las necesidades para el tema de políticas públicas, para la siguiente vigencia.</t>
  </si>
  <si>
    <t>2.  Acompanar reuniones de presupuesto y planeación estratégica, al final y al inicio de cada vigencia.</t>
  </si>
  <si>
    <t>3. Realizar mesas de trabajo con actores de la Política Pública, para recopilar las necesidades en materia de formulación de Políticas Públicas. (eliminar)</t>
  </si>
  <si>
    <t>2. Documentos generados para las reuniones y/o actas.</t>
  </si>
  <si>
    <t>3. Actas de reunión.</t>
  </si>
  <si>
    <t xml:space="preserve">2. Despacho del viceministro </t>
  </si>
  <si>
    <t xml:space="preserve"> 3.  Despacho del viceministro</t>
  </si>
  <si>
    <t># documentos  de política pública que no recibieron  acompañamiento del Ministerio del Deporte</t>
  </si>
  <si>
    <t xml:space="preserve">Posibilidad de recibir o solicitar cualquier dádiva o beneficio a nombre propio o de terceros por omitir el registro de PQRSD en los canales presenciales, telefónicos y chat
</t>
  </si>
  <si>
    <t xml:space="preserve">Posibilidad de afectación reputacional por difundir información sin la debidad verificación y aprobación debido a favorecimiento de intereses particulares o de un tercero. </t>
  </si>
  <si>
    <t xml:space="preserve">Difundir información sin la debida verificación y aprobación
</t>
  </si>
  <si>
    <t>Incumplimiento de los procedimientos establecidos para la difusión de información de tipo periodístico.</t>
  </si>
  <si>
    <t>1. Generar una crisis de la comunicación que impacte sobre la imagen y la reputación de la entidad, de sus colaboradores o del Gobierno Nacional.
2.Generar una crisis de credibilidad por información que no tenga los criterios o lineamientos establecidos.
3. Proceso disciplinario por no cumplir con los protocolos de aprobación de solicitudes a terceros.</t>
  </si>
  <si>
    <t>R2-Con-2</t>
  </si>
  <si>
    <t>R2-Con-3</t>
  </si>
  <si>
    <t>Establecer un análisis periodico del cumplimiento de las acciones de socialización de los lineamientos establecidos para mitigar crisis para la salida de información.</t>
  </si>
  <si>
    <t>Mensualmente se entrega la verificación del cumplimiento de los conductos de aprobación de las notas de prensa, mediante el formato establecido.</t>
  </si>
  <si>
    <t xml:space="preserve">Anualmente evaluar la Política Editorial con los integrantes del GIT Comunicaciones. </t>
  </si>
  <si>
    <t xml:space="preserve">
*Alto volumen de rquerimientos para atención sumultanea
</t>
  </si>
  <si>
    <t>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trimestral de gesdoc de atenciones por canal presencial,  telefónico y chat e Informe trimestral de PQRSD</t>
  </si>
  <si>
    <t xml:space="preserve">
Número de casos de publicación de información sin verifcación / total de publicaciones</t>
  </si>
  <si>
    <t xml:space="preserve">Posibilidad de Afectación Económica y Reputacional por posibles comportamientos no éticos de los empleados y fraude interno (corrupción, soborno) debido a la falta de verificación de cálculos para pagos internos y externos que conlleva a errores,  pagos que no sean conformes con los lineamientos de la Entidad y/o la legislación vigente, que no refleje la realidad financiera de la Entidad e impida la optimización de los recursos, sin el cumplimiento de los requisitos establecidos por el proceso de Gestión Financiera.
</t>
  </si>
  <si>
    <t xml:space="preserve">Incurrir en inconsistencias en el desarrollo de las actividades asociadas a las Conciliaciones Bancarias que no sean conformes con los lineamientos del proceso de Gestión Financiera y la legislación vigente. 
</t>
  </si>
  <si>
    <t xml:space="preserve">1.  Elaborar el procedimiento de Gestión de Pagos, donde se evidencian las actividades del GIT Tesorería.  
</t>
  </si>
  <si>
    <t>1. Actualizar el procedimiento GF-PD-022-Cadena Presupuestal, incluyendo los parámetros de revisión de las  deducciones y fijando controles para validar que la
 información financiera radicada por las dependencias ejecutoras de recursos cumplan con las directrices.</t>
  </si>
  <si>
    <t xml:space="preserve">1. Procedimiento de Gestión de Pagos, donde se evidencian las actividades del GIT Tesorería, con los controles incluidos.
2. Correo electrónico de  socialización de la actualización del procedimiento a través de comunicaciones internas.
</t>
  </si>
  <si>
    <t xml:space="preserve">1. Procedimiento  GF-PD-022-Cadena presupuestal actualizado con los controles incluidos.
</t>
  </si>
  <si>
    <t>2. Correos electrónicos de  socialización a los responsables.</t>
  </si>
  <si>
    <t>1. Profesionales delegados como enlaces de MIPG del GIT Gestión Presupuestal</t>
  </si>
  <si>
    <t xml:space="preserve">
Posibles respuestas a las acciones  de Tutela desarticuladas con la línea Jurídica establecida de acuerdo con la normatividad vigente..</t>
  </si>
  <si>
    <t xml:space="preserve">
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t>
  </si>
  <si>
    <t>Cada vez que se requiera, el Coordinador (a) del GIT Tesorería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GF-FR–010 Conciliación Bancaria firmado o correo electrónico de devolución para ajuste.</t>
  </si>
  <si>
    <t>Remitir al personal de la Oficina Asesora Jurídica el Procedimiento Contestación de acciones de Tutela, para su conocimiento e implementación.</t>
  </si>
  <si>
    <t xml:space="preserve">Una (1) base datos actualizada </t>
  </si>
  <si>
    <t xml:space="preserve">El Profesional especializado con funciones de almacenista, registra en el  software de inventarios SOAWEB  la información correspondiente a entradas, salidas y traslados de elementos de los funcionarios,  con el fin de mantenerlos actualizados, mediante usuario personalizado e  ingresa la informacion correspondiente a entradas, salidas y traslados de elementos.
 En caso de encontrar desviacion se verifica nuevamente  en los recursos disponibles, tal como los correos enviados por los gestores de inventario designados por cada area, quienes nos allegan el formato RF-FR-029 con los elementos ubicados en cada dependencia del Ministrerio y se procede a la actualizacion en SOAWEB. De la ejecución del control se generará la siguiente evidencia: consolidado cuatrimestral de asignacion de equipos y elementos. </t>
  </si>
  <si>
    <t>01/08/2024 a 30/10/2024.</t>
  </si>
  <si>
    <t xml:space="preserve">
Posibilidad de recibir o solicitar cualquier dádiva o beneficio a nombre propio o de terceros para realizar de manera deficiente, el ejercicio de la supervision  para el correcto desembolso de recursos economicos</t>
  </si>
  <si>
    <t xml:space="preserve">Desconocimiento por parte de los supervisores, de los requisitos exigidos para los desembolsos
Pagos y desembolsos efectuados a los contratos sin el cumplimiento de las actividades contractuales  descritas en la minuta de los contratos o convenios a cargo de la DRHSND </t>
  </si>
  <si>
    <t xml:space="preserve">Omision de actividades en el ejercicio de la supervision. 
Conflicto de intereses que benficien un interes particular
</t>
  </si>
  <si>
    <t xml:space="preserve">
Hallazgos con incidencia administrativa, disciplinaria y fiscal
Mala imagen institucional
Sanciones administrativas y disciplinarias por desviacion de recursos
Perdida de confianza en la entidad y afectacion reputacional</t>
  </si>
  <si>
    <t xml:space="preserve">Cada vez que se requiera, el profesional de apoyo financiero asginado al  GIT de infraestructura -Profesional financiero de la Direccion de recursos y Herramientas del SND, debe verificar y validar el cumplimiento de los requisitos establecidos en la minuta del convenio y/o contrato para iniciar el tramite de desembolso o pago. El supervisor y/o apoyo a la supervisión, de acuerdo con los términos establecidos en la minuta de cada uno de los contratos o convenios y en concordancia con el BS-MN-003 Manual de Supervisión e Interventoría y el BS-MN-002 Manual de contratación, realiza la verificación y validación de los requisitos aportados por la interventoría de los contratos y/o convenios para el desembolso, a través del documento de trabajo denominado Check List. 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ejecucion de los controles se generara la siguiente evidencia: Soportes que respaldan el desembolso (Ubicados en carpeta Virtual) y/o Check list de verificacion
</t>
  </si>
  <si>
    <t xml:space="preserve">Cada vez que se requiera, el profesional de apoyo financiero asignado al GIT de infraestructura -Profesional financiero de la Dirección de recursos y Herramientas del SND, debe revisar, verificar y validar el cumplimiento de los requisitos establecidos en la minuta del convenio y/o contrato para iniciar el trámite de desembolso o pago. 
El supervisor y/o apoyo a la supervisión, de acuerdo con los términos establecidos en la minuta de cada uno de los contratos o convenios y en concordancia con el BS-MN-003 Manual de Supervisión e Interventoría y el BS-MN-002 Manual de contratación, realiza la verificación y validación de los requisitos aportados por la interventoría de los contratos y/o convenios para el desembolso, a través del documento de trabajo: Matriz de seguimiento control, verificación, y cumplimiento de obligaciones apta tramite de pagos y desembolsos 
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verificación, y cumplimiento de obligaciones apta tramite de pagos y desembolsos </t>
  </si>
  <si>
    <t xml:space="preserve">Crear el formato de Check list  para los desembolso </t>
  </si>
  <si>
    <t>Documento aprobado y cargado en ISOLUICION</t>
  </si>
  <si>
    <t>Crear  el procedimiento que se debe surtir para el desembolso y demas temas financieros atribuibles al contrato convenio y compartirlo con los entes ejecutores</t>
  </si>
  <si>
    <t>Profesional de apoyo financiero asignado al GIT Infraestructura 
o 
Profesional lider del equipo financiero de la Direccion de Recursos y Herramientas del SND</t>
  </si>
  <si>
    <t>31/07/2024
al
5/10/2024</t>
  </si>
  <si>
    <t xml:space="preserve"> Documento aprobado y cargado en ISOLUCION</t>
  </si>
  <si>
    <t xml:space="preserve">(Numero de contratos y/o convenios con observaciones en e l periodo/  Total de  contratos y/o  convennios subsanados  durante el periodo)*100 </t>
  </si>
  <si>
    <t xml:space="preserve">Posibilidad de recibir o solicitar cualquier dádiva o beneficio a nombre propio o de terceros por la financiacion y cofinanciacion de proyectos que no cumplen con los requisitos establecidos en la minuta </t>
  </si>
  <si>
    <t>Conflicto de intereses en la ejecucion de un contrato</t>
  </si>
  <si>
    <t xml:space="preserve">
Sanciones administrativas, disciplinarias  por omision o desviacion de los procedimientos establecidos
Viabilizacion de proyectos que no cumplen de manera idonea con el procedimiento de revision de proyectos</t>
  </si>
  <si>
    <t xml:space="preserve">
Semestralmente se designa un profesional del GIT Infraestuctura para verificar de manera aleatoria de los proyectos con concepto favorable con el fin de identificar si efectivamente cumplen con el lleno de requisitos establecidos en el formato de procedimiento ATC-PD-007 con el fin de identificar que se este cumpliendo con los requisitos de revision de proyectos y de procedimientos establecidos. De la ejecucion del control se emitira un informe semestral</t>
  </si>
  <si>
    <t>31/07/2024
al
20/10/2024</t>
  </si>
  <si>
    <t>Numero de proyectos de la muestra aleatoria que no siguieron los pasos consignados en el instructivo</t>
  </si>
  <si>
    <t>(# de proyectos sin el lleno completo  de requisitos / numero de proyectos totales) * 100</t>
  </si>
  <si>
    <t xml:space="preserve">
Posibilidad de recibir o solicitar cualquier dadiva o beneficio a nombre propio o de terceros para favorecer a un organismo deportivo en el desarrollo de tramites, inspección, auditorias y/o procedimientos administrativos</t>
  </si>
  <si>
    <t>Ausencia o Insuficiencia de controles a los expedientes.
Acceso y manipulación a la información sin la debida autorización.</t>
  </si>
  <si>
    <t>Fallas en la custodia de información de los expedientes
Desactualización  de documentos asociados al proceso
Desconocer los lineamientos normativos y/o políticas de la Dirección</t>
  </si>
  <si>
    <t xml:space="preserve">Perdida de credibilidad de la entidad 
Procesos administrativas, fiscales, disciplinarias y/o penales
Pérdida de la oportunidad procesal.
Desgastes administrativos
Incumplimiento de los objetivos misionales 
Afectación para los organismos deportivos.
Omitir lineamientos y políticas en desarrollo de los procesos de la Dirección. </t>
  </si>
  <si>
    <t>De acuerdo con las necesidades se socializará la normativdad vigente y respecto a los filtros de revisión quedará evidencia en el GESDOC y/o correo electrónico del Coordinador y el Director.</t>
  </si>
  <si>
    <t>1.. Asignar y socializar los responsables del manejo, control de cambios, actualización y permisos de acceso a las bases de datos y expedientes de la Dirección.</t>
  </si>
  <si>
    <t>1. Contratación de apoyos administrativos con funciones de gestión documental</t>
  </si>
  <si>
    <t>Director (a) Técnico de Inspección, Vigilancia y Control , Coordinadores de GIT  y  profesionales asignados de la Dirección de Inspección vigilancia y control.</t>
  </si>
  <si>
    <t>2,  Revisar y actualziar el  manual de procedimiento de la Dirección.</t>
  </si>
  <si>
    <t>2. Un (1) procedimiento en Isolucion</t>
  </si>
  <si>
    <t>Del 01/08/2024 al 31/12/2024</t>
  </si>
  <si>
    <t xml:space="preserve">En relación a las carpetas del Share Point que corresponde a cada Grupo Interno de Trabajo, los gestores documentales darán acceso a los expedientes de la Dirección con permisos de edición o de solo vista, según se requiera, y teniendo presente el rol del profesional. </t>
  </si>
  <si>
    <t>Como parte del proceso de Negación, Renovación o Actualización del Reconocimiento Deportivo e inscripción de miembros, los profesionales responsables deben diligenciar los formatos IVC-FR-003, IVC-FR-004 o IVC-FR-006, según corresponda. Para garantizar un control de legalidad efectivo en cada trámite, se ha identificado la necesidad de fortalecer la información suministrada en estos formatos. Por tanto, se procederá a modificar los formatos mencionados, con el fin de mejorar la calidad y precisión de los datos recopilados.</t>
  </si>
  <si>
    <t>Del 01/01/2024 al 30/04/2024</t>
  </si>
  <si>
    <t>3. Socializar a los profesionales de la Dirección de Inspección, Vigilancia y Control la normatividad y lineamientos vigentes, así como  el procedimiento y los formatos actualizados.</t>
  </si>
  <si>
    <t xml:space="preserve">3,. Comunicaciones internas donde se dé orientación sobre el uso y manejo de expedientes, bases de datos y lineamientos de la Entidad, asi como de los formtos actualizados. </t>
  </si>
  <si>
    <t># eventos / frecuencia con la cual se realiza la actividad)*100</t>
  </si>
  <si>
    <t xml:space="preserve">
Posibilidad de recibir cualquier dádiva o
beneficio a nombre propio o de terceros para expedir un certificado laboral.</t>
  </si>
  <si>
    <t xml:space="preserve">1. Realizar verificaciones 3 aleatorias de la implementación del procedimiento de Solicitud y expedición de Certificado laborales.
</t>
  </si>
  <si>
    <t xml:space="preserve">
2. Emitir piezas de comunicación para dar a conocer a los funcionarios como solicitar las certificaciones laborales.</t>
  </si>
  <si>
    <t xml:space="preserve">
1. Acta de reunión / Correo electrónico.
</t>
  </si>
  <si>
    <t>2. Dos (2) piezas de comunicación Entérate</t>
  </si>
  <si>
    <t xml:space="preserve">
1. Coordinador GIT de Talento Humano.
</t>
  </si>
  <si>
    <t xml:space="preserve">
2.Persona asignada de Talento Humano responsable de la expedición de certificados</t>
  </si>
  <si>
    <t xml:space="preserve">1-  30/08/2024.
    30/11/2024.
</t>
  </si>
  <si>
    <t xml:space="preserve"> 2- 30/08/2024
    30/11/2024</t>
  </si>
  <si>
    <t>No. De Solicitudes erróneas presentadas en el periodo.</t>
  </si>
  <si>
    <t xml:space="preserve">Posibilidad de Afectación Reputacional por recibir cualquier dádiva o beneficio a nombre propio o de terceros por el direccionamiento indebido de procesos de contratación
</t>
  </si>
  <si>
    <t xml:space="preserve">"Configuración de un acto de corrupción
Investigaciones penales y disciplinarias contra los servidores públicos o contratistas que desempeñan funciones públicas"
</t>
  </si>
  <si>
    <t>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t>
  </si>
  <si>
    <t>Cada vez que se requierael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Actas y/o grabaciones del Comité de Contratación</t>
  </si>
  <si>
    <t>De 01/01/2024</t>
  </si>
  <si>
    <t>Hasta 30/11/2024</t>
  </si>
  <si>
    <t># de contratos con inconsistencias en sus estructuración / # Total de contratos suscritos en el periodo* 100</t>
  </si>
  <si>
    <t>Posibilidad de afectación economica y reputacional al  recibir cualquier dádiva o beneficio a nombre propio o de terceros con el fin de  omitir información  o perdida de expedientes del archivo central.</t>
  </si>
  <si>
    <t>Desconocimiento de la normatividad archivistiva aplicable al proceso de Gestión Documental</t>
  </si>
  <si>
    <t xml:space="preserve">Debilidad en el proceso por falta de socialización en la organización de los expedientes producidos por las dependencias.
Falta de Disponibilidad de espacio para el almacenamiento del acervo documental en el Archivo Central 
</t>
  </si>
  <si>
    <t>Perdida de información.
Reprocesos en la organización 
Dificultad para acceder a la información</t>
  </si>
  <si>
    <t>R11</t>
  </si>
  <si>
    <t>De acuerdo con el cronograma establecido de capacitaciones, el profesional en Gestión Documental, debe socializar  los lineamientos de la Gestión Documental frente al manejo del archivo y la información. En caso de identificar desviaciones en la ejecución del control, ajustar el cronograma de capacitación según la necesidad y cambios a que haya lugar con la debida justificación. De la ejecución de los controles se generará la siguiente evidencia: Piezas comunicativas socializadas en la intranet y listas de asistencia.</t>
  </si>
  <si>
    <t>El Coordinador GIT de Gestión Administrativa, gestiona espacios fisicos para el almacenamiento del acervo documental del archivo central, a través de los Comités Institucionales de Gestión y Desempeño el Git de Administrativa  presenta la necesidad de   adquirir espacios fisicos adecuados para el almacenamiento del acervo documental. En caso de identificar desviaciones en la ejecución del control, el coodinador del GIT Gestión Administrativa enviará  comunicación interna al ordenador  del gasto exponiendo las debilidades que el proceso de gestión documental tiene en la actualidad, que conllevaria a la materialización del riesgo . De la ejecución de los controles se generará la siguiente evidencia:  solicitud cotizaciones,  Acta de Comité de Gestión (presentación del GIT Administrativa, y memorando interno (cuando aplique).</t>
  </si>
  <si>
    <t>El profesional en Gestión Documental cuando se requiera, valida  la integridad de los expedientes producidos por los diferentes Grupos Internos de Trabajo. A través de  visitas a las dependencias se diligencia   para aquellas series compuestas el  formato GD-FR-038 " Hoja de control / Indice de Información. En caso de identificar desviaciones en la ajecución del control,  se debe aplicar el  procedimiento Reconstrucción de Expedientes " .  De la ejecución de los controles se generará la siguiente evidencia: Acta de visitas a las dependencias y registro GD-FR-038.</t>
  </si>
  <si>
    <t>Realizar encuestas a los funcionarios y contratistas para identificar la apropiacion de conocimientos adquiridos por los funcionarios y contratistas cada vez que se realice la difusión de la información</t>
  </si>
  <si>
    <t>Informe de resultados de las encuestas realizadas (tabulación de la información)</t>
  </si>
  <si>
    <t>Profesional en Gestión Documental</t>
  </si>
  <si>
    <t>01/04/2024 A 30/11/2024</t>
  </si>
  <si>
    <t xml:space="preserve">Reforzar capacitaciones de gestión documental adicionales por demanda. </t>
  </si>
  <si>
    <t xml:space="preserve">Comunicación de salida solicitando cotización de espacios fisicos </t>
  </si>
  <si>
    <t>Realizar por semestre una (1) Pieza comunicativa sobre el procedimiento de reconstrucción de expedientes</t>
  </si>
  <si>
    <t>publicación en intranet (Enteraté )</t>
  </si>
  <si>
    <t>Nombre:  Validar la organización  documental  de las dependencias.</t>
  </si>
  <si>
    <t>Indicador del Desempeño del Control = (# eventos  materializados / frecuencia con la cual se realiza la actividad)*100</t>
  </si>
  <si>
    <t xml:space="preserve">Posibilidad de recibir o solicitar cualquiér dadiva o beneficio a nombre propio o de terceros beneficiando a atletas o paraatletas del programa de atleta excelencia, programa de glorias del deporte, escuela de talentos o beneficiar a federaciones deportivas nacionales que no cumplan con requisitos legales o normativos.
</t>
  </si>
  <si>
    <t xml:space="preserve">Por falta de apropiación y aplicación de los lineamientos y procedimientos
Ausencia de Estandarización en los Procesos de Evaluación y Selección
Errores en la elaboracion del acta o base de datos (Nomina) en la categoria del deportista generando un posible pago mayor o menor 
</t>
  </si>
  <si>
    <t>Formula: Indicador Clave del Riesgo= (Frecuencia - # eventos de riesgo materializados / frecuencia con la cual se realiza la actividad) *100%
Valoración: 100%</t>
  </si>
  <si>
    <t>Indicador del Desempeño del Control = (# eventos / frecuencia con la cual se realiza la actividad)*101</t>
  </si>
  <si>
    <t xml:space="preserve">
Posibilidad de recibir o solicitar cualquier dádiva o beneficio a nombre propio o de terceros para emitir una decisión que favorezca o perjudique al sujeto disciplinable por sustracción, ocultamiento o pérdida de información de los procesos disciplinarios activos.</t>
  </si>
  <si>
    <t xml:space="preserve">
Inexistencia de instrumentos para el control de prestamo, consulta y  custodia de expedientes disciplinarios.
</t>
  </si>
  <si>
    <t>De mensual se realiza una verificación del número de folios de los expedientes físicos, respecto de los expedientes digitalizados.</t>
  </si>
  <si>
    <t>Numero de procesos disciplinarios activos digitalizados/Numero de procesos disciplinarios activos</t>
  </si>
  <si>
    <t>Número de expedientes activos cotejados/ Número de expedientes digitalizados.</t>
  </si>
  <si>
    <t xml:space="preserve">Posibilidad de recibir o solicitar dádivas o beneficios por manipulación  de los resultados de los informes de auditoría y/o seguimiento, debido a la debilidad en la revisión de resultados para favorecer a los procesos, terceros o dependencias o en beneficio propio.
</t>
  </si>
  <si>
    <t xml:space="preserve">Posibilidad de recibir cualquier dádiva o beneficio a nombre propio o de terceros para desembolsar recursos a convenios o contratos entre el ministerio y  entes ejecutores sin el cumplimiento de los requisitos legales.
</t>
  </si>
  <si>
    <t xml:space="preserve">
Deficiencia en la ejecuciòn a todo nivel de los convenios y/o contratos que se tengan definidos para la direcciòn, no allegar los soportes en los tiempos establecidos
</t>
  </si>
  <si>
    <t xml:space="preserve">
 Perdida de los recursos financieros asignados a un convenio y/o contrato
 procesos disciplinarios, penales y fiscales en contra la entidad,
 perdida de recursos, 
 castigo presupuestal.</t>
  </si>
  <si>
    <t>El y/o los supervisores de los GIT de la Dirección de Fomento y Desarrollo (Actividad Fìsica, Recreaciòn, Deporte Escolar, Deporte Social Comunitario), hace monitoreo a los compromisos financieros establecidos en los comité operativos de seguimiento, De manera mensual  convoca  mesa de trabajo a las partes interesadas del contrato o convenio.
En caso de identificar desviaciones en la ejecución del control, se notificara de forma extraordinara la citacion a un comite en caso de encontrar inconsistencias se solicitaran las subsanaciones financieras que correspondan; de la ejecucion del control salen actas de comite y soportes de los compromisos adquiridos relacionados con los contratos y convenios.</t>
  </si>
  <si>
    <t>El y/o los supervisores de los GIT de la Dirección de Fomento y Desarrollo (Actividad Fìsica, Recreaciòn, Deporte Escolar, Deporte Social Comunitario) Verificar la viabilidad de las modificaciones o adiciones relacionadas con la parte financiera. Cada vez que se requiera el contraista y/o eperador presenta ante el ministerio la necesidad de modificacion o adicion; la cual sera evaluada en comite operativo teniendo en cuenta las fechas pactadas en el cronograma y finalizacion de los mismos. 
En caso de presentarse desviaciones el supervisor analizara la viabilidad de la adicion o modificacion y lo remitira al ordenador del gasto para su aprobacion.
De la ejecucion del control se generan las siguientes evidencias : solicitides de  adicion o modificaciones por parte del contratista y/o operador, comunicacion oficial por parte del ministerio.</t>
  </si>
  <si>
    <t>Hacer seguimiento del avance por medio de mesas de trabajo con los supervisores de los convenios y/o contratos de los programas de la Direccion de Fomento y Dearrollo</t>
  </si>
  <si>
    <t>Hacer seguimiento a los compromisos incumplidos en el marco del comité operativo en los temas financieros</t>
  </si>
  <si>
    <t>1. Actas de comité de seguimiento Realizadas</t>
  </si>
  <si>
    <t>1. GESDOC enviados a ente ejecutor.
2. Correos electronicos.
3. Actas de reunion</t>
  </si>
  <si>
    <t>Supervisores GITs Fomento (Actividad Física, Deporte Escolar, Recreación y Deporte Social Comunitario))</t>
  </si>
  <si>
    <t>31/08/2024
31/12/2024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</si>
</sst>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9" x14ac:knownFonts="1">
    <font>
      <sz val="11"/>
      <color theme="1"/>
      <name val="Calibri"/>
      <family val="2"/>
      <scheme val="minor"/>
    </font>
    <font>
      <sz val="11"/>
      <color theme="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12"/>
      <color rgb="FF000000"/>
      <name val="Calibri"/>
      <family val="2"/>
    </font>
    <font>
      <b/>
      <sz val="28"/>
      <color rgb="FF000000"/>
      <name val="Calibri"/>
      <family val="2"/>
    </font>
    <font>
      <b/>
      <sz val="36"/>
      <color rgb="FF000000"/>
      <name val="Calibri"/>
      <family val="2"/>
    </font>
    <font>
      <sz val="18"/>
      <color theme="1"/>
      <name val="Arial Narrow"/>
      <family val="2"/>
    </font>
    <font>
      <b/>
      <sz val="18"/>
      <color rgb="FF000000"/>
      <name val="Calibri"/>
      <family val="2"/>
    </font>
    <font>
      <b/>
      <sz val="22"/>
      <color theme="1"/>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sz val="24"/>
      <color theme="1"/>
      <name val="Arial Narrow"/>
      <family val="2"/>
    </font>
    <font>
      <b/>
      <sz val="24"/>
      <color rgb="FF000000"/>
      <name val="Calibri"/>
      <family val="2"/>
    </font>
    <font>
      <b/>
      <sz val="20"/>
      <color theme="1"/>
      <name val="Calibri"/>
      <family val="2"/>
      <scheme val="minor"/>
    </font>
    <font>
      <b/>
      <sz val="12"/>
      <name val="Arial Narrow"/>
      <family val="2"/>
    </font>
    <font>
      <b/>
      <sz val="9"/>
      <color theme="1"/>
      <name val="Arial Narrow"/>
      <family val="2"/>
    </font>
    <font>
      <sz val="10"/>
      <name val="Arial"/>
      <family val="2"/>
    </font>
    <font>
      <sz val="12"/>
      <name val="Times New Roman"/>
      <family val="1"/>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sz val="11"/>
      <name val="Segoe UI"/>
      <family val="2"/>
    </font>
    <font>
      <sz val="14"/>
      <color theme="1"/>
      <name val="Segoe UI"/>
      <family val="2"/>
    </font>
    <font>
      <b/>
      <sz val="11"/>
      <name val="Segoe UI"/>
      <family val="2"/>
    </font>
    <font>
      <b/>
      <sz val="12"/>
      <name val="Segoe UI"/>
      <family val="2"/>
    </font>
    <font>
      <sz val="12"/>
      <name val="Segoe UI"/>
      <family val="2"/>
    </font>
    <font>
      <b/>
      <sz val="12"/>
      <color rgb="FF000000"/>
      <name val="Segoe UI"/>
      <family val="2"/>
    </font>
    <font>
      <sz val="16"/>
      <name val="Arial Narrow"/>
      <family val="2"/>
    </font>
    <font>
      <b/>
      <sz val="11"/>
      <name val="Arial Narrow"/>
      <family val="2"/>
    </font>
    <font>
      <sz val="16"/>
      <name val="Calibri"/>
      <family val="2"/>
      <scheme val="minor"/>
    </font>
    <font>
      <sz val="11"/>
      <name val="Arial"/>
      <family val="2"/>
    </font>
    <font>
      <u/>
      <sz val="11"/>
      <color theme="4" tint="-0.249977111117893"/>
      <name val="Segoe UI"/>
      <family val="2"/>
    </font>
    <font>
      <sz val="11"/>
      <color theme="4" tint="-0.249977111117893"/>
      <name val="Segoe UI"/>
      <family val="2"/>
    </font>
    <font>
      <b/>
      <sz val="11"/>
      <color rgb="FF000000"/>
      <name val="Segoe UI"/>
      <family val="2"/>
    </font>
    <font>
      <sz val="8"/>
      <color theme="1"/>
      <name val="Segoe UI"/>
      <family val="2"/>
    </font>
    <font>
      <b/>
      <sz val="16"/>
      <color rgb="FF000000"/>
      <name val="Segoe UI"/>
      <family val="2"/>
    </font>
    <font>
      <sz val="11"/>
      <color theme="0"/>
      <name val="Calibri"/>
      <family val="2"/>
      <scheme val="minor"/>
    </font>
    <font>
      <b/>
      <sz val="12"/>
      <color theme="0"/>
      <name val="Segoe UI"/>
      <family val="2"/>
    </font>
    <font>
      <b/>
      <sz val="11"/>
      <color theme="0"/>
      <name val="Segoe UI"/>
      <family val="2"/>
    </font>
    <font>
      <b/>
      <sz val="16"/>
      <name val="Segoe UI"/>
      <family val="2"/>
    </font>
    <font>
      <sz val="20"/>
      <name val="Segoe UI"/>
      <family val="2"/>
    </font>
    <font>
      <sz val="15"/>
      <color theme="1"/>
      <name val="Segoe UI"/>
      <family val="2"/>
    </font>
    <font>
      <b/>
      <sz val="36"/>
      <color theme="1"/>
      <name val="Segoe UI"/>
      <family val="2"/>
    </font>
    <font>
      <b/>
      <sz val="11"/>
      <name val="Calibri"/>
      <family val="2"/>
      <scheme val="minor"/>
    </font>
    <font>
      <sz val="12"/>
      <color theme="1"/>
      <name val="Arial"/>
      <family val="2"/>
    </font>
    <font>
      <b/>
      <sz val="12"/>
      <color theme="1"/>
      <name val="Arial"/>
      <family val="2"/>
    </font>
    <font>
      <u/>
      <sz val="11"/>
      <color theme="10"/>
      <name val="Calibri"/>
      <family val="2"/>
      <scheme val="minor"/>
    </font>
    <font>
      <sz val="8"/>
      <name val="Calibri"/>
      <family val="2"/>
      <scheme val="minor"/>
    </font>
    <font>
      <sz val="11"/>
      <color rgb="FF000000"/>
      <name val="Segoe UI"/>
      <family val="2"/>
    </font>
    <font>
      <sz val="11"/>
      <color rgb="FF000000"/>
      <name val="Calibri"/>
      <family val="2"/>
      <scheme val="minor"/>
    </font>
    <font>
      <b/>
      <sz val="9"/>
      <color indexed="81"/>
      <name val="Tahoma"/>
      <family val="2"/>
    </font>
    <font>
      <sz val="10"/>
      <color rgb="FF000000"/>
      <name val="Segoe UI"/>
      <family val="2"/>
    </font>
    <font>
      <sz val="11"/>
      <color rgb="FFFF0000"/>
      <name val="Segoe UI"/>
      <family val="2"/>
    </font>
    <font>
      <sz val="10"/>
      <name val="Segoe UI"/>
      <family val="2"/>
    </font>
    <font>
      <b/>
      <sz val="10"/>
      <name val="Segoe UI"/>
      <family val="2"/>
    </font>
  </fonts>
  <fills count="26">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rgb="FFB7DEE8"/>
        <bgColor indexed="64"/>
      </patternFill>
    </fill>
    <fill>
      <patternFill patternType="solid">
        <fgColor rgb="FFF2F2F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rgb="FFF2F2F2"/>
        <bgColor rgb="FF000000"/>
      </patternFill>
    </fill>
    <fill>
      <patternFill patternType="solid">
        <fgColor theme="4" tint="0.59999389629810485"/>
        <bgColor indexed="64"/>
      </patternFill>
    </fill>
    <fill>
      <patternFill patternType="solid">
        <fgColor rgb="FFFFFFFF"/>
        <bgColor rgb="FF000000"/>
      </patternFill>
    </fill>
    <fill>
      <patternFill patternType="solid">
        <fgColor theme="0"/>
        <bgColor rgb="FF000000"/>
      </patternFill>
    </fill>
    <fill>
      <patternFill patternType="solid">
        <fgColor rgb="FFFF0000"/>
        <bgColor rgb="FF000000"/>
      </patternFill>
    </fill>
    <fill>
      <patternFill patternType="solid">
        <fgColor theme="9" tint="-0.249977111117893"/>
        <bgColor indexed="64"/>
      </patternFill>
    </fill>
  </fills>
  <borders count="89">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right/>
      <top style="hair">
        <color auto="1"/>
      </top>
      <bottom style="medium">
        <color indexed="64"/>
      </bottom>
      <diagonal/>
    </border>
    <border>
      <left/>
      <right style="hair">
        <color auto="1"/>
      </right>
      <top style="hair">
        <color auto="1"/>
      </top>
      <bottom style="medium">
        <color indexed="64"/>
      </bottom>
      <diagonal/>
    </border>
    <border>
      <left/>
      <right style="hair">
        <color auto="1"/>
      </right>
      <top style="medium">
        <color indexed="64"/>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hair">
        <color auto="1"/>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style="hair">
        <color auto="1"/>
      </left>
      <right style="medium">
        <color indexed="64"/>
      </right>
      <top style="hair">
        <color auto="1"/>
      </top>
      <bottom style="medium">
        <color indexed="64"/>
      </bottom>
      <diagonal/>
    </border>
    <border>
      <left/>
      <right style="medium">
        <color auto="1"/>
      </right>
      <top style="hair">
        <color indexed="64"/>
      </top>
      <bottom style="hair">
        <color auto="1"/>
      </bottom>
      <diagonal/>
    </border>
    <border>
      <left style="dotted">
        <color rgb="FFF79646"/>
      </left>
      <right/>
      <top style="dotted">
        <color rgb="FFF79646"/>
      </top>
      <bottom style="dotted">
        <color rgb="FFF79646"/>
      </bottom>
      <diagonal/>
    </border>
    <border>
      <left style="hair">
        <color indexed="64"/>
      </left>
      <right style="hair">
        <color indexed="64"/>
      </right>
      <top/>
      <bottom style="hair">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auto="1"/>
      </left>
      <right style="medium">
        <color indexed="64"/>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style="hair">
        <color auto="1"/>
      </right>
      <top style="medium">
        <color indexed="64"/>
      </top>
      <bottom/>
      <diagonal/>
    </border>
    <border>
      <left style="hair">
        <color indexed="64"/>
      </left>
      <right style="hair">
        <color auto="1"/>
      </right>
      <top/>
      <bottom style="medium">
        <color indexed="64"/>
      </bottom>
      <diagonal/>
    </border>
    <border>
      <left style="medium">
        <color indexed="64"/>
      </left>
      <right style="medium">
        <color indexed="64"/>
      </right>
      <top style="medium">
        <color indexed="64"/>
      </top>
      <bottom style="medium">
        <color indexed="64"/>
      </bottom>
      <diagonal/>
    </border>
    <border>
      <left style="dotted">
        <color theme="1"/>
      </left>
      <right style="dotted">
        <color theme="1"/>
      </right>
      <top style="dotted">
        <color theme="1"/>
      </top>
      <bottom style="dotted">
        <color theme="1"/>
      </bottom>
      <diagonal/>
    </border>
    <border>
      <left style="hair">
        <color auto="1"/>
      </left>
      <right/>
      <top style="medium">
        <color indexed="64"/>
      </top>
      <bottom style="medium">
        <color indexed="64"/>
      </bottom>
      <diagonal/>
    </border>
    <border>
      <left style="hair">
        <color auto="1"/>
      </left>
      <right style="hair">
        <color auto="1"/>
      </right>
      <top/>
      <bottom/>
      <diagonal/>
    </border>
    <border>
      <left style="medium">
        <color indexed="64"/>
      </left>
      <right style="hair">
        <color auto="1"/>
      </right>
      <top style="medium">
        <color indexed="64"/>
      </top>
      <bottom/>
      <diagonal/>
    </border>
    <border>
      <left style="hair">
        <color indexed="64"/>
      </left>
      <right style="medium">
        <color indexed="64"/>
      </right>
      <top style="medium">
        <color indexed="64"/>
      </top>
      <bottom/>
      <diagonal/>
    </border>
    <border>
      <left style="medium">
        <color indexed="64"/>
      </left>
      <right style="hair">
        <color auto="1"/>
      </right>
      <top/>
      <bottom/>
      <diagonal/>
    </border>
    <border>
      <left style="medium">
        <color indexed="64"/>
      </left>
      <right style="hair">
        <color auto="1"/>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auto="1"/>
      </right>
      <top style="medium">
        <color indexed="64"/>
      </top>
      <bottom style="hair">
        <color auto="1"/>
      </bottom>
      <diagonal/>
    </border>
    <border>
      <left style="medium">
        <color indexed="64"/>
      </left>
      <right style="medium">
        <color indexed="64"/>
      </right>
      <top/>
      <bottom style="medium">
        <color indexed="64"/>
      </bottom>
      <diagonal/>
    </border>
    <border>
      <left/>
      <right style="medium">
        <color indexed="64"/>
      </right>
      <top style="hair">
        <color auto="1"/>
      </top>
      <bottom style="medium">
        <color indexed="64"/>
      </bottom>
      <diagonal/>
    </border>
    <border>
      <left style="medium">
        <color auto="1"/>
      </left>
      <right style="hair">
        <color auto="1"/>
      </right>
      <top/>
      <bottom style="hair">
        <color auto="1"/>
      </bottom>
      <diagonal/>
    </border>
    <border>
      <left/>
      <right style="hair">
        <color auto="1"/>
      </right>
      <top/>
      <bottom/>
      <diagonal/>
    </border>
    <border>
      <left style="hair">
        <color indexed="64"/>
      </left>
      <right/>
      <top style="medium">
        <color indexed="64"/>
      </top>
      <bottom/>
      <diagonal/>
    </border>
    <border>
      <left style="hair">
        <color indexed="64"/>
      </left>
      <right/>
      <top/>
      <bottom/>
      <diagonal/>
    </border>
    <border>
      <left style="hair">
        <color auto="1"/>
      </left>
      <right style="medium">
        <color auto="1"/>
      </right>
      <top/>
      <bottom/>
      <diagonal/>
    </border>
    <border>
      <left style="hair">
        <color auto="1"/>
      </left>
      <right style="medium">
        <color indexed="64"/>
      </right>
      <top/>
      <bottom style="medium">
        <color indexed="64"/>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right/>
      <top style="hair">
        <color indexed="64"/>
      </top>
      <bottom/>
      <diagonal/>
    </border>
    <border>
      <left style="hair">
        <color indexed="64"/>
      </left>
      <right/>
      <top/>
      <bottom style="medium">
        <color indexed="64"/>
      </bottom>
      <diagonal/>
    </border>
    <border>
      <left/>
      <right style="hair">
        <color auto="1"/>
      </right>
      <top/>
      <bottom style="hair">
        <color indexed="64"/>
      </bottom>
      <diagonal/>
    </border>
    <border>
      <left/>
      <right style="hair">
        <color auto="1"/>
      </right>
      <top/>
      <bottom style="medium">
        <color indexed="64"/>
      </bottom>
      <diagonal/>
    </border>
    <border>
      <left style="hair">
        <color indexed="64"/>
      </left>
      <right/>
      <top style="hair">
        <color indexed="64"/>
      </top>
      <bottom style="medium">
        <color indexed="64"/>
      </bottom>
      <diagonal/>
    </border>
    <border>
      <left style="hair">
        <color auto="1"/>
      </left>
      <right/>
      <top style="medium">
        <color auto="1"/>
      </top>
      <bottom style="hair">
        <color auto="1"/>
      </bottom>
      <diagonal/>
    </border>
    <border>
      <left style="hair">
        <color indexed="64"/>
      </left>
      <right style="medium">
        <color auto="1"/>
      </right>
      <top style="thin">
        <color indexed="64"/>
      </top>
      <bottom/>
      <diagonal/>
    </border>
  </borders>
  <cellStyleXfs count="5">
    <xf numFmtId="0" fontId="0" fillId="0" borderId="0"/>
    <xf numFmtId="0" fontId="27" fillId="0" borderId="0"/>
    <xf numFmtId="0" fontId="28" fillId="0" borderId="0"/>
    <xf numFmtId="0" fontId="4" fillId="0" borderId="0"/>
    <xf numFmtId="0" fontId="60" fillId="0" borderId="0" applyNumberFormat="0" applyFill="0" applyBorder="0" applyAlignment="0" applyProtection="0"/>
  </cellStyleXfs>
  <cellXfs count="849">
    <xf numFmtId="0" fontId="0" fillId="0" borderId="0" xfId="0"/>
    <xf numFmtId="0" fontId="4" fillId="0" borderId="0" xfId="0" applyFont="1"/>
    <xf numFmtId="0" fontId="2" fillId="0" borderId="1" xfId="0" applyFont="1" applyBorder="1" applyAlignment="1">
      <alignment horizontal="left" vertical="center" wrapText="1" indent="1" readingOrder="1"/>
    </xf>
    <xf numFmtId="0" fontId="6" fillId="0" borderId="0" xfId="0" applyFont="1"/>
    <xf numFmtId="0" fontId="10" fillId="10" borderId="2" xfId="0" applyFont="1" applyFill="1" applyBorder="1" applyAlignment="1" applyProtection="1">
      <alignment horizontal="center" vertical="center" wrapText="1" readingOrder="1"/>
      <protection hidden="1"/>
    </xf>
    <xf numFmtId="0" fontId="10" fillId="10" borderId="9" xfId="0" applyFont="1" applyFill="1" applyBorder="1" applyAlignment="1" applyProtection="1">
      <alignment horizontal="center" vertical="center" wrapText="1" readingOrder="1"/>
      <protection hidden="1"/>
    </xf>
    <xf numFmtId="0" fontId="10" fillId="10" borderId="3" xfId="0" applyFont="1" applyFill="1" applyBorder="1" applyAlignment="1" applyProtection="1">
      <alignment horizontal="center" vertical="center" wrapText="1" readingOrder="1"/>
      <protection hidden="1"/>
    </xf>
    <xf numFmtId="0" fontId="10" fillId="11" borderId="2" xfId="0" applyFont="1" applyFill="1" applyBorder="1" applyAlignment="1" applyProtection="1">
      <alignment horizontal="center" wrapText="1" readingOrder="1"/>
      <protection hidden="1"/>
    </xf>
    <xf numFmtId="0" fontId="10" fillId="11" borderId="9" xfId="0" applyFont="1" applyFill="1" applyBorder="1" applyAlignment="1" applyProtection="1">
      <alignment horizontal="center" wrapText="1" readingOrder="1"/>
      <protection hidden="1"/>
    </xf>
    <xf numFmtId="0" fontId="10" fillId="11" borderId="3" xfId="0" applyFont="1" applyFill="1" applyBorder="1" applyAlignment="1" applyProtection="1">
      <alignment horizontal="center" wrapText="1" readingOrder="1"/>
      <protection hidden="1"/>
    </xf>
    <xf numFmtId="0" fontId="10" fillId="10" borderId="4" xfId="0" applyFont="1" applyFill="1" applyBorder="1" applyAlignment="1" applyProtection="1">
      <alignment horizontal="center" vertical="center" wrapText="1" readingOrder="1"/>
      <protection hidden="1"/>
    </xf>
    <xf numFmtId="0" fontId="10" fillId="10" borderId="0" xfId="0" applyFont="1" applyFill="1" applyAlignment="1" applyProtection="1">
      <alignment horizontal="center" vertical="center" wrapText="1" readingOrder="1"/>
      <protection hidden="1"/>
    </xf>
    <xf numFmtId="0" fontId="10" fillId="10" borderId="5" xfId="0" applyFont="1" applyFill="1" applyBorder="1" applyAlignment="1" applyProtection="1">
      <alignment horizontal="center" vertical="center" wrapText="1" readingOrder="1"/>
      <protection hidden="1"/>
    </xf>
    <xf numFmtId="0" fontId="10" fillId="11" borderId="4" xfId="0" applyFont="1" applyFill="1" applyBorder="1" applyAlignment="1" applyProtection="1">
      <alignment horizontal="center" wrapText="1" readingOrder="1"/>
      <protection hidden="1"/>
    </xf>
    <xf numFmtId="0" fontId="10" fillId="11" borderId="0" xfId="0" applyFont="1" applyFill="1" applyAlignment="1" applyProtection="1">
      <alignment horizontal="center" wrapText="1" readingOrder="1"/>
      <protection hidden="1"/>
    </xf>
    <xf numFmtId="0" fontId="10" fillId="11" borderId="5" xfId="0" applyFont="1" applyFill="1" applyBorder="1" applyAlignment="1" applyProtection="1">
      <alignment horizontal="center" wrapText="1" readingOrder="1"/>
      <protection hidden="1"/>
    </xf>
    <xf numFmtId="0" fontId="10" fillId="10" borderId="6" xfId="0" applyFont="1" applyFill="1" applyBorder="1" applyAlignment="1" applyProtection="1">
      <alignment horizontal="center" vertical="center" wrapText="1" readingOrder="1"/>
      <protection hidden="1"/>
    </xf>
    <xf numFmtId="0" fontId="10" fillId="10" borderId="8" xfId="0" applyFont="1" applyFill="1" applyBorder="1" applyAlignment="1" applyProtection="1">
      <alignment horizontal="center" vertical="center" wrapText="1" readingOrder="1"/>
      <protection hidden="1"/>
    </xf>
    <xf numFmtId="0" fontId="10" fillId="10" borderId="7" xfId="0" applyFont="1" applyFill="1" applyBorder="1" applyAlignment="1" applyProtection="1">
      <alignment horizontal="center" vertical="center" wrapText="1" readingOrder="1"/>
      <protection hidden="1"/>
    </xf>
    <xf numFmtId="0" fontId="10" fillId="11" borderId="6" xfId="0" applyFont="1" applyFill="1" applyBorder="1" applyAlignment="1" applyProtection="1">
      <alignment horizontal="center" wrapText="1" readingOrder="1"/>
      <protection hidden="1"/>
    </xf>
    <xf numFmtId="0" fontId="10" fillId="11" borderId="8" xfId="0" applyFont="1" applyFill="1" applyBorder="1" applyAlignment="1" applyProtection="1">
      <alignment horizontal="center" wrapText="1" readingOrder="1"/>
      <protection hidden="1"/>
    </xf>
    <xf numFmtId="0" fontId="10" fillId="11" borderId="7" xfId="0" applyFont="1" applyFill="1" applyBorder="1" applyAlignment="1" applyProtection="1">
      <alignment horizontal="center" wrapText="1" readingOrder="1"/>
      <protection hidden="1"/>
    </xf>
    <xf numFmtId="0" fontId="10" fillId="12" borderId="2" xfId="0" applyFont="1" applyFill="1" applyBorder="1" applyAlignment="1" applyProtection="1">
      <alignment horizontal="center" wrapText="1" readingOrder="1"/>
      <protection hidden="1"/>
    </xf>
    <xf numFmtId="0" fontId="10" fillId="12" borderId="9" xfId="0" applyFont="1" applyFill="1" applyBorder="1" applyAlignment="1" applyProtection="1">
      <alignment horizontal="center" wrapText="1" readingOrder="1"/>
      <protection hidden="1"/>
    </xf>
    <xf numFmtId="0" fontId="10" fillId="12" borderId="3" xfId="0" applyFont="1" applyFill="1" applyBorder="1" applyAlignment="1" applyProtection="1">
      <alignment horizontal="center" wrapText="1" readingOrder="1"/>
      <protection hidden="1"/>
    </xf>
    <xf numFmtId="0" fontId="10" fillId="12" borderId="4" xfId="0" applyFont="1" applyFill="1" applyBorder="1" applyAlignment="1" applyProtection="1">
      <alignment horizontal="center" wrapText="1" readingOrder="1"/>
      <protection hidden="1"/>
    </xf>
    <xf numFmtId="0" fontId="10" fillId="12" borderId="0" xfId="0" applyFont="1" applyFill="1" applyAlignment="1" applyProtection="1">
      <alignment horizontal="center" wrapText="1" readingOrder="1"/>
      <protection hidden="1"/>
    </xf>
    <xf numFmtId="0" fontId="10" fillId="12" borderId="5" xfId="0" applyFont="1" applyFill="1" applyBorder="1" applyAlignment="1" applyProtection="1">
      <alignment horizontal="center" wrapText="1" readingOrder="1"/>
      <protection hidden="1"/>
    </xf>
    <xf numFmtId="0" fontId="10" fillId="12" borderId="6" xfId="0" applyFont="1" applyFill="1" applyBorder="1" applyAlignment="1" applyProtection="1">
      <alignment horizontal="center" wrapText="1" readingOrder="1"/>
      <protection hidden="1"/>
    </xf>
    <xf numFmtId="0" fontId="10" fillId="12" borderId="8" xfId="0" applyFont="1" applyFill="1" applyBorder="1" applyAlignment="1" applyProtection="1">
      <alignment horizontal="center" wrapText="1" readingOrder="1"/>
      <protection hidden="1"/>
    </xf>
    <xf numFmtId="0" fontId="10" fillId="12" borderId="7" xfId="0" applyFont="1" applyFill="1" applyBorder="1" applyAlignment="1" applyProtection="1">
      <alignment horizontal="center" wrapText="1" readingOrder="1"/>
      <protection hidden="1"/>
    </xf>
    <xf numFmtId="0" fontId="10" fillId="4" borderId="2" xfId="0" applyFont="1" applyFill="1" applyBorder="1" applyAlignment="1" applyProtection="1">
      <alignment horizontal="center" wrapText="1" readingOrder="1"/>
      <protection hidden="1"/>
    </xf>
    <xf numFmtId="0" fontId="10" fillId="4" borderId="9" xfId="0" applyFont="1" applyFill="1" applyBorder="1" applyAlignment="1" applyProtection="1">
      <alignment horizontal="center" wrapText="1" readingOrder="1"/>
      <protection hidden="1"/>
    </xf>
    <xf numFmtId="0" fontId="10" fillId="4" borderId="3" xfId="0" applyFont="1" applyFill="1" applyBorder="1" applyAlignment="1" applyProtection="1">
      <alignment horizontal="center" wrapText="1" readingOrder="1"/>
      <protection hidden="1"/>
    </xf>
    <xf numFmtId="0" fontId="10" fillId="4" borderId="4" xfId="0" applyFont="1" applyFill="1" applyBorder="1" applyAlignment="1" applyProtection="1">
      <alignment horizontal="center" wrapText="1" readingOrder="1"/>
      <protection hidden="1"/>
    </xf>
    <xf numFmtId="0" fontId="10" fillId="4" borderId="0" xfId="0" applyFont="1" applyFill="1" applyAlignment="1" applyProtection="1">
      <alignment horizontal="center" wrapText="1" readingOrder="1"/>
      <protection hidden="1"/>
    </xf>
    <xf numFmtId="0" fontId="10" fillId="4" borderId="5" xfId="0" applyFont="1" applyFill="1" applyBorder="1" applyAlignment="1" applyProtection="1">
      <alignment horizontal="center" wrapText="1" readingOrder="1"/>
      <protection hidden="1"/>
    </xf>
    <xf numFmtId="0" fontId="10" fillId="4" borderId="6" xfId="0" applyFont="1" applyFill="1" applyBorder="1" applyAlignment="1" applyProtection="1">
      <alignment horizontal="center" wrapText="1" readingOrder="1"/>
      <protection hidden="1"/>
    </xf>
    <xf numFmtId="0" fontId="10" fillId="4" borderId="8" xfId="0" applyFont="1" applyFill="1" applyBorder="1" applyAlignment="1" applyProtection="1">
      <alignment horizontal="center" wrapText="1" readingOrder="1"/>
      <protection hidden="1"/>
    </xf>
    <xf numFmtId="0" fontId="10" fillId="4" borderId="7" xfId="0" applyFont="1" applyFill="1" applyBorder="1" applyAlignment="1" applyProtection="1">
      <alignment horizontal="center" wrapText="1" readingOrder="1"/>
      <protection hidden="1"/>
    </xf>
    <xf numFmtId="0" fontId="14" fillId="12" borderId="9" xfId="0" applyFont="1" applyFill="1" applyBorder="1" applyAlignment="1" applyProtection="1">
      <alignment horizontal="center" wrapText="1" readingOrder="1"/>
      <protection hidden="1"/>
    </xf>
    <xf numFmtId="0" fontId="0" fillId="2" borderId="0" xfId="0" applyFill="1"/>
    <xf numFmtId="0" fontId="7" fillId="2" borderId="0" xfId="0" applyFont="1" applyFill="1" applyAlignment="1">
      <alignment vertical="center"/>
    </xf>
    <xf numFmtId="0" fontId="4" fillId="2" borderId="0" xfId="0" applyFont="1" applyFill="1"/>
    <xf numFmtId="0" fontId="17" fillId="2" borderId="0" xfId="0" applyFont="1" applyFill="1"/>
    <xf numFmtId="0" fontId="18" fillId="2" borderId="19" xfId="0" applyFont="1" applyFill="1" applyBorder="1" applyAlignment="1">
      <alignment horizontal="center" vertical="center" wrapText="1" readingOrder="1"/>
    </xf>
    <xf numFmtId="0" fontId="19" fillId="2" borderId="19" xfId="0" applyFont="1" applyFill="1" applyBorder="1" applyAlignment="1">
      <alignment horizontal="justify" vertical="center" wrapText="1" readingOrder="1"/>
    </xf>
    <xf numFmtId="9" fontId="18" fillId="2" borderId="28" xfId="0" applyNumberFormat="1" applyFont="1" applyFill="1" applyBorder="1" applyAlignment="1">
      <alignment horizontal="center" vertical="center" wrapText="1" readingOrder="1"/>
    </xf>
    <xf numFmtId="0" fontId="18" fillId="2" borderId="18" xfId="0" applyFont="1" applyFill="1" applyBorder="1" applyAlignment="1">
      <alignment horizontal="center" vertical="center" wrapText="1" readingOrder="1"/>
    </xf>
    <xf numFmtId="0" fontId="19" fillId="2" borderId="18" xfId="0" applyFont="1" applyFill="1" applyBorder="1" applyAlignment="1">
      <alignment horizontal="justify" vertical="center" wrapText="1" readingOrder="1"/>
    </xf>
    <xf numFmtId="9" fontId="18" fillId="2" borderId="23" xfId="0" applyNumberFormat="1" applyFont="1" applyFill="1" applyBorder="1" applyAlignment="1">
      <alignment horizontal="center" vertical="center" wrapText="1" readingOrder="1"/>
    </xf>
    <xf numFmtId="0" fontId="19" fillId="2" borderId="23" xfId="0" applyFont="1" applyFill="1" applyBorder="1" applyAlignment="1">
      <alignment horizontal="center" vertical="center" wrapText="1" readingOrder="1"/>
    </xf>
    <xf numFmtId="0" fontId="18" fillId="2" borderId="25" xfId="0" applyFont="1" applyFill="1" applyBorder="1" applyAlignment="1">
      <alignment horizontal="center" vertical="center" wrapText="1" readingOrder="1"/>
    </xf>
    <xf numFmtId="0" fontId="19" fillId="2" borderId="25" xfId="0" applyFont="1" applyFill="1" applyBorder="1" applyAlignment="1">
      <alignment horizontal="justify" vertical="center" wrapText="1" readingOrder="1"/>
    </xf>
    <xf numFmtId="0" fontId="19" fillId="2" borderId="26" xfId="0" applyFont="1" applyFill="1" applyBorder="1" applyAlignment="1">
      <alignment horizontal="center" vertical="center" wrapText="1" readingOrder="1"/>
    </xf>
    <xf numFmtId="0" fontId="26" fillId="2" borderId="0" xfId="0" applyFont="1" applyFill="1"/>
    <xf numFmtId="0" fontId="18" fillId="13" borderId="30" xfId="0" applyFont="1" applyFill="1" applyBorder="1" applyAlignment="1">
      <alignment horizontal="center" vertical="center" wrapText="1" readingOrder="1"/>
    </xf>
    <xf numFmtId="0" fontId="18" fillId="13" borderId="31" xfId="0" applyFont="1" applyFill="1" applyBorder="1" applyAlignment="1">
      <alignment horizontal="center" vertical="center" wrapText="1" readingOrder="1"/>
    </xf>
    <xf numFmtId="0" fontId="6" fillId="2" borderId="0" xfId="0" applyFont="1" applyFill="1"/>
    <xf numFmtId="0" fontId="29" fillId="0" borderId="0" xfId="0" applyFont="1"/>
    <xf numFmtId="0" fontId="29" fillId="2" borderId="0" xfId="0" applyFont="1" applyFill="1"/>
    <xf numFmtId="0" fontId="2" fillId="0" borderId="53" xfId="0" applyFont="1" applyBorder="1" applyAlignment="1">
      <alignment horizontal="left" vertical="center" wrapText="1" indent="1" readingOrder="1"/>
    </xf>
    <xf numFmtId="0" fontId="2" fillId="0" borderId="0" xfId="0" applyFont="1" applyAlignment="1">
      <alignment horizontal="left" vertical="center" wrapText="1" indent="1" readingOrder="1"/>
    </xf>
    <xf numFmtId="0" fontId="5" fillId="0" borderId="0" xfId="0" applyFont="1"/>
    <xf numFmtId="0" fontId="3" fillId="0" borderId="0" xfId="0" applyFont="1" applyAlignment="1">
      <alignment vertical="center" wrapText="1"/>
    </xf>
    <xf numFmtId="0" fontId="1" fillId="0" borderId="0" xfId="0" applyFont="1" applyAlignment="1">
      <alignment vertical="center" wrapText="1"/>
    </xf>
    <xf numFmtId="0" fontId="1" fillId="0" borderId="0" xfId="0" applyFont="1" applyAlignment="1">
      <alignment wrapText="1"/>
    </xf>
    <xf numFmtId="0" fontId="29" fillId="17" borderId="36" xfId="0" applyFont="1" applyFill="1" applyBorder="1" applyAlignment="1" applyProtection="1">
      <alignment horizontal="center" vertical="center" textRotation="90"/>
      <protection locked="0"/>
    </xf>
    <xf numFmtId="0" fontId="29" fillId="17" borderId="33" xfId="0" applyFont="1" applyFill="1" applyBorder="1" applyAlignment="1" applyProtection="1">
      <alignment horizontal="center" vertical="center" textRotation="90"/>
      <protection locked="0"/>
    </xf>
    <xf numFmtId="0" fontId="29" fillId="0" borderId="0" xfId="0" applyFont="1" applyAlignment="1">
      <alignment horizontal="left" vertical="center" wrapText="1"/>
    </xf>
    <xf numFmtId="0" fontId="29" fillId="0" borderId="0" xfId="0" applyFont="1" applyAlignment="1">
      <alignment horizontal="left" vertical="center"/>
    </xf>
    <xf numFmtId="0" fontId="32" fillId="0" borderId="9" xfId="0" applyFont="1" applyBorder="1" applyAlignment="1">
      <alignment vertical="center"/>
    </xf>
    <xf numFmtId="0" fontId="32" fillId="0" borderId="3" xfId="0" applyFont="1" applyBorder="1" applyAlignment="1">
      <alignment vertical="center"/>
    </xf>
    <xf numFmtId="0" fontId="32" fillId="0" borderId="8" xfId="0" applyFont="1" applyBorder="1" applyAlignment="1">
      <alignment vertical="center"/>
    </xf>
    <xf numFmtId="0" fontId="32" fillId="0" borderId="7" xfId="0" applyFont="1" applyBorder="1" applyAlignment="1">
      <alignment vertical="center"/>
    </xf>
    <xf numFmtId="0" fontId="41" fillId="2" borderId="0" xfId="0" applyFont="1" applyFill="1" applyAlignment="1">
      <alignment horizontal="justify" vertical="center" wrapText="1" readingOrder="1"/>
    </xf>
    <xf numFmtId="0" fontId="42" fillId="2" borderId="0" xfId="0" applyFont="1" applyFill="1" applyAlignment="1">
      <alignment vertical="center"/>
    </xf>
    <xf numFmtId="0" fontId="41" fillId="0" borderId="0" xfId="0" applyFont="1" applyAlignment="1">
      <alignment horizontal="justify" vertical="center" wrapText="1" readingOrder="1"/>
    </xf>
    <xf numFmtId="0" fontId="41" fillId="0" borderId="0" xfId="0" applyFont="1" applyAlignment="1">
      <alignment vertical="center"/>
    </xf>
    <xf numFmtId="0" fontId="6" fillId="0" borderId="0" xfId="0" pivotButton="1" applyFont="1"/>
    <xf numFmtId="0" fontId="43" fillId="0" borderId="0" xfId="0" applyFont="1"/>
    <xf numFmtId="0" fontId="39" fillId="2" borderId="0" xfId="0" applyFont="1" applyFill="1"/>
    <xf numFmtId="0" fontId="39" fillId="4" borderId="62" xfId="0" applyFont="1" applyFill="1" applyBorder="1" applyAlignment="1">
      <alignment horizontal="center" vertical="center" wrapText="1" readingOrder="1"/>
    </xf>
    <xf numFmtId="0" fontId="39" fillId="6" borderId="62" xfId="0" applyFont="1" applyFill="1" applyBorder="1" applyAlignment="1">
      <alignment horizontal="center" vertical="center" wrapText="1" readingOrder="1"/>
    </xf>
    <xf numFmtId="0" fontId="39" fillId="3" borderId="62" xfId="0" applyFont="1" applyFill="1" applyBorder="1" applyAlignment="1">
      <alignment horizontal="center" vertical="center" wrapText="1" readingOrder="1"/>
    </xf>
    <xf numFmtId="0" fontId="39" fillId="7" borderId="62" xfId="0" applyFont="1" applyFill="1" applyBorder="1" applyAlignment="1">
      <alignment horizontal="center" vertical="center" wrapText="1" readingOrder="1"/>
    </xf>
    <xf numFmtId="0" fontId="39" fillId="8" borderId="62" xfId="0" applyFont="1" applyFill="1" applyBorder="1" applyAlignment="1">
      <alignment horizontal="center" vertical="center" wrapText="1" readingOrder="1"/>
    </xf>
    <xf numFmtId="0" fontId="29" fillId="0" borderId="0" xfId="0" applyFont="1" applyAlignment="1">
      <alignment vertical="center" wrapText="1"/>
    </xf>
    <xf numFmtId="0" fontId="44" fillId="0" borderId="0" xfId="0" applyFont="1"/>
    <xf numFmtId="0" fontId="47" fillId="18" borderId="43" xfId="0" applyFont="1" applyFill="1" applyBorder="1" applyAlignment="1">
      <alignment horizontal="center" vertical="center" wrapText="1"/>
    </xf>
    <xf numFmtId="0" fontId="47" fillId="18" borderId="51" xfId="0" applyFont="1" applyFill="1" applyBorder="1" applyAlignment="1">
      <alignment horizontal="center" vertical="center" wrapText="1"/>
    </xf>
    <xf numFmtId="0" fontId="47" fillId="15" borderId="47" xfId="0" applyFont="1" applyFill="1" applyBorder="1" applyAlignment="1">
      <alignment horizontal="center" vertical="center" wrapText="1"/>
    </xf>
    <xf numFmtId="0" fontId="47" fillId="15" borderId="37" xfId="0" applyFont="1" applyFill="1" applyBorder="1" applyAlignment="1">
      <alignment horizontal="center" vertical="center" wrapText="1"/>
    </xf>
    <xf numFmtId="0" fontId="47" fillId="15" borderId="36" xfId="0" applyFont="1" applyFill="1" applyBorder="1" applyAlignment="1">
      <alignment horizontal="center" vertical="center" wrapText="1"/>
    </xf>
    <xf numFmtId="0" fontId="47" fillId="15" borderId="34" xfId="0" applyFont="1" applyFill="1" applyBorder="1" applyAlignment="1">
      <alignment horizontal="center" vertical="center" wrapText="1"/>
    </xf>
    <xf numFmtId="0" fontId="47" fillId="15" borderId="39" xfId="0" applyFont="1" applyFill="1" applyBorder="1" applyAlignment="1">
      <alignment horizontal="center" vertical="center" wrapText="1"/>
    </xf>
    <xf numFmtId="0" fontId="47" fillId="15" borderId="33" xfId="0" applyFont="1" applyFill="1" applyBorder="1" applyAlignment="1">
      <alignment horizontal="center" vertical="center" wrapText="1"/>
    </xf>
    <xf numFmtId="0" fontId="47" fillId="15" borderId="43" xfId="0" applyFont="1" applyFill="1" applyBorder="1" applyAlignment="1">
      <alignment horizontal="center" vertical="center" wrapText="1"/>
    </xf>
    <xf numFmtId="0" fontId="47" fillId="15" borderId="51" xfId="0" applyFont="1" applyFill="1" applyBorder="1" applyAlignment="1">
      <alignment horizontal="center" vertical="center" wrapText="1"/>
    </xf>
    <xf numFmtId="0" fontId="47" fillId="15" borderId="41" xfId="0" applyFont="1" applyFill="1" applyBorder="1" applyAlignment="1">
      <alignment horizontal="center" vertical="center" wrapText="1"/>
    </xf>
    <xf numFmtId="0" fontId="47" fillId="19" borderId="55" xfId="0" applyFont="1" applyFill="1" applyBorder="1" applyAlignment="1">
      <alignment horizontal="center" vertical="center" wrapText="1"/>
    </xf>
    <xf numFmtId="0" fontId="47" fillId="19" borderId="57" xfId="0" applyFont="1" applyFill="1" applyBorder="1" applyAlignment="1">
      <alignment horizontal="center" vertical="center" wrapText="1"/>
    </xf>
    <xf numFmtId="0" fontId="47" fillId="19" borderId="56" xfId="0" applyFont="1" applyFill="1" applyBorder="1" applyAlignment="1">
      <alignment horizontal="center" vertical="center" wrapText="1"/>
    </xf>
    <xf numFmtId="0" fontId="38" fillId="5" borderId="62" xfId="0" applyFont="1" applyFill="1" applyBorder="1" applyAlignment="1">
      <alignment horizontal="center" vertical="center" wrapText="1" readingOrder="1"/>
    </xf>
    <xf numFmtId="0" fontId="39" fillId="0" borderId="62" xfId="0" applyFont="1" applyBorder="1" applyAlignment="1">
      <alignment horizontal="center" vertical="center" wrapText="1" readingOrder="1"/>
    </xf>
    <xf numFmtId="0" fontId="31" fillId="0" borderId="0" xfId="0" applyFont="1" applyAlignment="1">
      <alignment vertical="center" wrapText="1"/>
    </xf>
    <xf numFmtId="0" fontId="47" fillId="18" borderId="47" xfId="0" applyFont="1" applyFill="1" applyBorder="1" applyAlignment="1">
      <alignment horizontal="center" vertical="center" wrapText="1"/>
    </xf>
    <xf numFmtId="0" fontId="47" fillId="18" borderId="37" xfId="0" applyFont="1" applyFill="1" applyBorder="1" applyAlignment="1">
      <alignment horizontal="center" vertical="center" wrapText="1"/>
    </xf>
    <xf numFmtId="0" fontId="50" fillId="2" borderId="0" xfId="0" applyFont="1" applyFill="1"/>
    <xf numFmtId="0" fontId="52" fillId="18" borderId="70" xfId="0" applyFont="1" applyFill="1" applyBorder="1" applyAlignment="1">
      <alignment horizontal="center" vertical="center"/>
    </xf>
    <xf numFmtId="0" fontId="52" fillId="18" borderId="72" xfId="0" applyFont="1" applyFill="1" applyBorder="1" applyAlignment="1">
      <alignment horizontal="center" vertical="center"/>
    </xf>
    <xf numFmtId="0" fontId="50" fillId="0" borderId="0" xfId="0" applyFont="1"/>
    <xf numFmtId="0" fontId="37" fillId="18" borderId="69" xfId="0" applyFont="1" applyFill="1" applyBorder="1" applyAlignment="1">
      <alignment horizontal="center" vertical="center"/>
    </xf>
    <xf numFmtId="0" fontId="6" fillId="0" borderId="0" xfId="0" applyFont="1" applyAlignment="1">
      <alignment horizontal="center"/>
    </xf>
    <xf numFmtId="0" fontId="5" fillId="0" borderId="0" xfId="0" applyFont="1" applyAlignment="1">
      <alignment vertical="center" wrapText="1"/>
    </xf>
    <xf numFmtId="0" fontId="37" fillId="0" borderId="45" xfId="0" applyFont="1" applyBorder="1" applyAlignment="1">
      <alignment horizontal="center" vertical="center" wrapText="1"/>
    </xf>
    <xf numFmtId="0" fontId="37" fillId="0" borderId="48" xfId="0" applyFont="1" applyBorder="1" applyAlignment="1">
      <alignment horizontal="center" vertical="center" wrapText="1"/>
    </xf>
    <xf numFmtId="0" fontId="37" fillId="0" borderId="50" xfId="0" applyFont="1" applyBorder="1" applyAlignment="1">
      <alignment horizontal="center" vertical="center" wrapText="1"/>
    </xf>
    <xf numFmtId="0" fontId="29" fillId="2" borderId="0" xfId="0" applyFont="1" applyFill="1" applyAlignment="1">
      <alignment vertical="center" wrapText="1"/>
    </xf>
    <xf numFmtId="0" fontId="55" fillId="0" borderId="33" xfId="0" applyFont="1" applyBorder="1" applyAlignment="1">
      <alignment horizontal="center" vertical="center" wrapText="1"/>
    </xf>
    <xf numFmtId="0" fontId="29" fillId="0" borderId="33" xfId="0" applyFont="1" applyBorder="1" applyAlignment="1">
      <alignment horizontal="justify" vertical="center" wrapText="1"/>
    </xf>
    <xf numFmtId="0" fontId="55" fillId="0" borderId="36" xfId="0" applyFont="1" applyBorder="1" applyAlignment="1">
      <alignment horizontal="center" vertical="center" wrapText="1"/>
    </xf>
    <xf numFmtId="0" fontId="29" fillId="0" borderId="36" xfId="0" applyFont="1" applyBorder="1" applyAlignment="1">
      <alignment horizontal="justify" vertical="center" wrapText="1"/>
    </xf>
    <xf numFmtId="0" fontId="55" fillId="0" borderId="41" xfId="0" applyFont="1" applyBorder="1" applyAlignment="1">
      <alignment horizontal="center" vertical="center" wrapText="1"/>
    </xf>
    <xf numFmtId="0" fontId="29" fillId="0" borderId="41" xfId="0" applyFont="1" applyBorder="1" applyAlignment="1">
      <alignment horizontal="center" vertical="center" wrapText="1"/>
    </xf>
    <xf numFmtId="0" fontId="54" fillId="8" borderId="35" xfId="0" applyFont="1" applyFill="1" applyBorder="1" applyAlignment="1">
      <alignment horizontal="center" vertical="center" wrapText="1" readingOrder="1"/>
    </xf>
    <xf numFmtId="0" fontId="54" fillId="10" borderId="38" xfId="0" applyFont="1" applyFill="1" applyBorder="1" applyAlignment="1">
      <alignment horizontal="center" vertical="center" wrapText="1" readingOrder="1"/>
    </xf>
    <xf numFmtId="0" fontId="54" fillId="12" borderId="40" xfId="0" applyFont="1" applyFill="1" applyBorder="1" applyAlignment="1">
      <alignment horizontal="center" vertical="center" wrapText="1" readingOrder="1"/>
    </xf>
    <xf numFmtId="0" fontId="29" fillId="0" borderId="41" xfId="0" applyFont="1" applyBorder="1" applyAlignment="1">
      <alignment horizontal="justify" vertical="center" wrapText="1"/>
    </xf>
    <xf numFmtId="0" fontId="37" fillId="5" borderId="55" xfId="0" applyFont="1" applyFill="1" applyBorder="1" applyAlignment="1">
      <alignment horizontal="center" vertical="center" wrapText="1" readingOrder="1"/>
    </xf>
    <xf numFmtId="0" fontId="31" fillId="5" borderId="56" xfId="0" applyFont="1" applyFill="1" applyBorder="1" applyAlignment="1">
      <alignment horizontal="center" vertical="center" wrapText="1"/>
    </xf>
    <xf numFmtId="0" fontId="47" fillId="5" borderId="56" xfId="0" applyFont="1" applyFill="1" applyBorder="1" applyAlignment="1">
      <alignment horizontal="center" vertical="center" wrapText="1"/>
    </xf>
    <xf numFmtId="0" fontId="47" fillId="5" borderId="57" xfId="0" applyFont="1" applyFill="1" applyBorder="1" applyAlignment="1">
      <alignment horizontal="center" vertical="center" wrapText="1"/>
    </xf>
    <xf numFmtId="9" fontId="39" fillId="0" borderId="62" xfId="0" applyNumberFormat="1" applyFont="1" applyBorder="1" applyAlignment="1">
      <alignment horizontal="center" vertical="center" wrapText="1" readingOrder="1"/>
    </xf>
    <xf numFmtId="0" fontId="58" fillId="0" borderId="0" xfId="0" applyFont="1" applyAlignment="1">
      <alignment vertical="center"/>
    </xf>
    <xf numFmtId="0" fontId="40" fillId="19" borderId="0" xfId="0" applyFont="1" applyFill="1" applyAlignment="1">
      <alignment horizontal="center" vertical="center" wrapText="1"/>
    </xf>
    <xf numFmtId="0" fontId="49" fillId="0" borderId="21" xfId="0" applyFont="1" applyBorder="1" applyAlignment="1">
      <alignment horizontal="center" vertical="center" wrapText="1"/>
    </xf>
    <xf numFmtId="0" fontId="40" fillId="0" borderId="21" xfId="0" applyFont="1" applyBorder="1" applyAlignment="1">
      <alignment horizontal="center" vertical="center" wrapText="1"/>
    </xf>
    <xf numFmtId="0" fontId="40" fillId="0" borderId="32" xfId="0" applyFont="1" applyBorder="1" applyAlignment="1">
      <alignment horizontal="center" vertical="center" wrapText="1"/>
    </xf>
    <xf numFmtId="0" fontId="49" fillId="0" borderId="20" xfId="0" applyFont="1" applyBorder="1" applyAlignment="1">
      <alignment horizontal="center" vertical="center" wrapText="1"/>
    </xf>
    <xf numFmtId="0" fontId="60" fillId="0" borderId="0" xfId="4" applyAlignment="1">
      <alignment vertical="center" wrapText="1"/>
    </xf>
    <xf numFmtId="0" fontId="60" fillId="0" borderId="0" xfId="4"/>
    <xf numFmtId="0" fontId="0" fillId="12" borderId="0" xfId="0" applyFill="1"/>
    <xf numFmtId="0" fontId="0" fillId="0" borderId="0" xfId="0" applyAlignment="1">
      <alignment wrapText="1"/>
    </xf>
    <xf numFmtId="0" fontId="30" fillId="2" borderId="9" xfId="0" applyFont="1" applyFill="1" applyBorder="1" applyAlignment="1" applyProtection="1">
      <alignment vertical="center" textRotation="90"/>
      <protection locked="0"/>
    </xf>
    <xf numFmtId="0" fontId="29" fillId="2" borderId="0" xfId="0" applyFont="1" applyFill="1" applyProtection="1">
      <protection locked="0"/>
    </xf>
    <xf numFmtId="0" fontId="29" fillId="2" borderId="18" xfId="0" applyFont="1" applyFill="1" applyBorder="1" applyProtection="1">
      <protection locked="0"/>
    </xf>
    <xf numFmtId="0" fontId="30" fillId="2" borderId="0" xfId="0" applyFont="1" applyFill="1" applyAlignment="1" applyProtection="1">
      <alignment vertical="center" textRotation="90"/>
      <protection locked="0"/>
    </xf>
    <xf numFmtId="0" fontId="29" fillId="0" borderId="0" xfId="0" applyFont="1" applyProtection="1">
      <protection locked="0"/>
    </xf>
    <xf numFmtId="0" fontId="29" fillId="2" borderId="0" xfId="0" applyFont="1" applyFill="1" applyAlignment="1" applyProtection="1">
      <alignment horizontal="center" vertical="center" textRotation="90"/>
      <protection locked="0"/>
    </xf>
    <xf numFmtId="0" fontId="29" fillId="2" borderId="0" xfId="0" applyFont="1" applyFill="1" applyAlignment="1" applyProtection="1">
      <alignment vertical="center" textRotation="90"/>
      <protection locked="0"/>
    </xf>
    <xf numFmtId="0" fontId="29" fillId="2" borderId="0" xfId="0" applyFont="1" applyFill="1" applyAlignment="1" applyProtection="1">
      <alignment horizontal="center" vertical="center"/>
      <protection locked="0"/>
    </xf>
    <xf numFmtId="0" fontId="36" fillId="2" borderId="0" xfId="0" applyFont="1" applyFill="1" applyProtection="1">
      <protection locked="0"/>
    </xf>
    <xf numFmtId="0" fontId="36" fillId="2" borderId="18" xfId="0" applyFont="1" applyFill="1" applyBorder="1" applyProtection="1">
      <protection locked="0"/>
    </xf>
    <xf numFmtId="0" fontId="29" fillId="2" borderId="0" xfId="0" applyFont="1" applyFill="1" applyAlignment="1" applyProtection="1">
      <alignment vertical="center"/>
      <protection locked="0"/>
    </xf>
    <xf numFmtId="0" fontId="29" fillId="2" borderId="18" xfId="0" applyFont="1" applyFill="1" applyBorder="1" applyAlignment="1" applyProtection="1">
      <alignment vertical="center"/>
      <protection locked="0"/>
    </xf>
    <xf numFmtId="0" fontId="29" fillId="0" borderId="0" xfId="0" applyFont="1" applyAlignment="1" applyProtection="1">
      <alignment horizontal="center" vertical="center"/>
      <protection locked="0"/>
    </xf>
    <xf numFmtId="0" fontId="29" fillId="0" borderId="0" xfId="0" applyFont="1" applyAlignment="1" applyProtection="1">
      <alignment horizontal="center" vertical="center" textRotation="90"/>
      <protection locked="0"/>
    </xf>
    <xf numFmtId="0" fontId="29" fillId="0" borderId="0" xfId="0" applyFont="1" applyAlignment="1" applyProtection="1">
      <alignment vertical="center" textRotation="90"/>
      <protection locked="0"/>
    </xf>
    <xf numFmtId="0" fontId="31" fillId="2" borderId="61" xfId="0" applyFont="1" applyFill="1" applyBorder="1" applyAlignment="1" applyProtection="1">
      <alignment horizontal="center" vertical="center"/>
      <protection locked="0"/>
    </xf>
    <xf numFmtId="0" fontId="29" fillId="0" borderId="54" xfId="0" applyFont="1" applyBorder="1" applyAlignment="1" applyProtection="1">
      <alignment horizontal="center" vertical="center" textRotation="90"/>
      <protection hidden="1"/>
    </xf>
    <xf numFmtId="0" fontId="29" fillId="2" borderId="0" xfId="0" applyFont="1" applyFill="1" applyAlignment="1" applyProtection="1">
      <alignment horizontal="center"/>
      <protection locked="0"/>
    </xf>
    <xf numFmtId="0" fontId="32" fillId="2" borderId="0" xfId="0" applyFont="1" applyFill="1" applyAlignment="1" applyProtection="1">
      <alignment horizontal="center" vertical="center" wrapText="1"/>
      <protection locked="0"/>
    </xf>
    <xf numFmtId="0" fontId="32" fillId="2" borderId="0" xfId="0" applyFont="1" applyFill="1" applyAlignment="1" applyProtection="1">
      <alignment horizontal="center" vertical="center"/>
      <protection locked="0"/>
    </xf>
    <xf numFmtId="0" fontId="31" fillId="2" borderId="0" xfId="0" applyFont="1" applyFill="1" applyAlignment="1" applyProtection="1">
      <alignment horizontal="center" vertical="center"/>
      <protection locked="0"/>
    </xf>
    <xf numFmtId="0" fontId="33" fillId="18" borderId="55" xfId="0" applyFont="1" applyFill="1" applyBorder="1" applyAlignment="1">
      <alignment horizontal="center" vertical="center" wrapText="1"/>
    </xf>
    <xf numFmtId="0" fontId="33" fillId="18" borderId="21" xfId="0" applyFont="1" applyFill="1" applyBorder="1" applyAlignment="1">
      <alignment horizontal="center" vertical="center" wrapText="1"/>
    </xf>
    <xf numFmtId="0" fontId="33" fillId="18" borderId="63" xfId="0" applyFont="1" applyFill="1" applyBorder="1" applyAlignment="1">
      <alignment horizontal="center" vertical="center"/>
    </xf>
    <xf numFmtId="0" fontId="34" fillId="0" borderId="65" xfId="0" applyFont="1" applyBorder="1" applyAlignment="1">
      <alignment horizontal="center" vertical="center" wrapText="1"/>
    </xf>
    <xf numFmtId="0" fontId="34" fillId="0" borderId="59" xfId="0" applyFont="1" applyBorder="1" applyAlignment="1">
      <alignment horizontal="center" vertical="center" wrapText="1"/>
    </xf>
    <xf numFmtId="0" fontId="34" fillId="0" borderId="59" xfId="0" applyFont="1" applyBorder="1" applyAlignment="1">
      <alignment horizontal="center" vertical="center"/>
    </xf>
    <xf numFmtId="0" fontId="33" fillId="18" borderId="20" xfId="0" applyFont="1" applyFill="1" applyBorder="1" applyAlignment="1">
      <alignment horizontal="center" vertical="center" textRotation="90"/>
    </xf>
    <xf numFmtId="0" fontId="33" fillId="18" borderId="63" xfId="0" applyFont="1" applyFill="1" applyBorder="1" applyAlignment="1">
      <alignment horizontal="center" vertical="center" textRotation="90"/>
    </xf>
    <xf numFmtId="0" fontId="33" fillId="18" borderId="63" xfId="0" applyFont="1" applyFill="1" applyBorder="1" applyAlignment="1">
      <alignment horizontal="center" vertical="center" textRotation="90" wrapText="1"/>
    </xf>
    <xf numFmtId="0" fontId="33" fillId="18" borderId="56" xfId="0" applyFont="1" applyFill="1" applyBorder="1" applyAlignment="1">
      <alignment horizontal="center" vertical="center" wrapText="1"/>
    </xf>
    <xf numFmtId="0" fontId="33" fillId="18" borderId="55" xfId="0" applyFont="1" applyFill="1" applyBorder="1" applyAlignment="1">
      <alignment horizontal="center" vertical="center" textRotation="90" wrapText="1"/>
    </xf>
    <xf numFmtId="0" fontId="33" fillId="18" borderId="57" xfId="0" applyFont="1" applyFill="1" applyBorder="1" applyAlignment="1">
      <alignment horizontal="center" vertical="center" textRotation="90" wrapText="1"/>
    </xf>
    <xf numFmtId="0" fontId="33" fillId="18" borderId="58" xfId="0" applyFont="1" applyFill="1" applyBorder="1" applyAlignment="1">
      <alignment horizontal="center" vertical="center" wrapText="1"/>
    </xf>
    <xf numFmtId="0" fontId="33" fillId="18" borderId="57" xfId="0" applyFont="1" applyFill="1" applyBorder="1" applyAlignment="1">
      <alignment horizontal="center" vertical="center" wrapText="1"/>
    </xf>
    <xf numFmtId="0" fontId="34" fillId="2" borderId="60" xfId="0" applyFont="1" applyFill="1" applyBorder="1" applyAlignment="1">
      <alignment horizontal="center" vertical="center"/>
    </xf>
    <xf numFmtId="0" fontId="29" fillId="0" borderId="59" xfId="0" applyFont="1" applyBorder="1" applyAlignment="1">
      <alignment horizontal="justify" vertical="center" wrapText="1"/>
    </xf>
    <xf numFmtId="0" fontId="62" fillId="20" borderId="36" xfId="0" applyFont="1" applyFill="1" applyBorder="1" applyAlignment="1">
      <alignment horizontal="center" vertical="center" textRotation="90"/>
    </xf>
    <xf numFmtId="0" fontId="33" fillId="18" borderId="65" xfId="0" applyFont="1" applyFill="1" applyBorder="1" applyAlignment="1">
      <alignment horizontal="center" vertical="center" textRotation="90" wrapText="1"/>
    </xf>
    <xf numFmtId="0" fontId="33" fillId="18" borderId="59" xfId="0" applyFont="1" applyFill="1" applyBorder="1" applyAlignment="1">
      <alignment horizontal="center" vertical="center" textRotation="90" wrapText="1"/>
    </xf>
    <xf numFmtId="0" fontId="29" fillId="0" borderId="66" xfId="0" applyFont="1" applyBorder="1" applyAlignment="1">
      <alignment horizontal="justify" vertical="center" wrapText="1"/>
    </xf>
    <xf numFmtId="0" fontId="62" fillId="23" borderId="80" xfId="0" applyFont="1" applyFill="1" applyBorder="1" applyAlignment="1">
      <alignment horizontal="justify" vertical="center" wrapText="1"/>
    </xf>
    <xf numFmtId="0" fontId="62" fillId="23" borderId="80" xfId="0" applyFont="1" applyFill="1" applyBorder="1" applyAlignment="1">
      <alignment vertical="center" wrapText="1"/>
    </xf>
    <xf numFmtId="0" fontId="62" fillId="22" borderId="78" xfId="0" applyFont="1" applyFill="1" applyBorder="1" applyAlignment="1">
      <alignment vertical="center" wrapText="1"/>
    </xf>
    <xf numFmtId="0" fontId="35" fillId="12" borderId="61" xfId="0" applyFont="1" applyFill="1" applyBorder="1" applyAlignment="1">
      <alignment horizontal="center" vertical="center" textRotation="90"/>
    </xf>
    <xf numFmtId="0" fontId="29" fillId="0" borderId="56" xfId="0" applyFont="1" applyBorder="1" applyAlignment="1">
      <alignment horizontal="justify" vertical="center" wrapText="1"/>
    </xf>
    <xf numFmtId="0" fontId="62" fillId="23" borderId="81" xfId="0" applyFont="1" applyFill="1" applyBorder="1" applyAlignment="1">
      <alignment horizontal="center" vertical="center" wrapText="1"/>
    </xf>
    <xf numFmtId="0" fontId="62" fillId="0" borderId="59" xfId="0" applyFont="1" applyBorder="1" applyAlignment="1">
      <alignment vertical="center" wrapText="1"/>
    </xf>
    <xf numFmtId="0" fontId="62" fillId="0" borderId="43" xfId="0" applyFont="1" applyBorder="1" applyAlignment="1">
      <alignment horizontal="left" vertical="center" wrapText="1"/>
    </xf>
    <xf numFmtId="0" fontId="62" fillId="0" borderId="75" xfId="0" applyFont="1" applyBorder="1" applyAlignment="1">
      <alignment horizontal="left" vertical="center" wrapText="1"/>
    </xf>
    <xf numFmtId="0" fontId="29" fillId="0" borderId="55" xfId="0" applyFont="1" applyBorder="1" applyAlignment="1">
      <alignment horizontal="justify" vertical="center" wrapText="1"/>
    </xf>
    <xf numFmtId="0" fontId="29" fillId="0" borderId="0" xfId="0" applyFont="1" applyAlignment="1" applyProtection="1">
      <alignment horizontal="center" vertical="center" textRotation="90"/>
      <protection hidden="1"/>
    </xf>
    <xf numFmtId="0" fontId="29" fillId="2" borderId="60" xfId="0" applyFont="1" applyFill="1" applyBorder="1" applyAlignment="1">
      <alignment vertical="center" wrapText="1"/>
    </xf>
    <xf numFmtId="0" fontId="29" fillId="0" borderId="8" xfId="0" applyFont="1" applyBorder="1" applyAlignment="1" applyProtection="1">
      <alignment horizontal="center" vertical="center" textRotation="90"/>
      <protection hidden="1"/>
    </xf>
    <xf numFmtId="0" fontId="34" fillId="2" borderId="60" xfId="0" applyFont="1" applyFill="1" applyBorder="1" applyAlignment="1">
      <alignment vertical="center" wrapText="1"/>
    </xf>
    <xf numFmtId="0" fontId="62" fillId="23" borderId="41" xfId="0" applyFont="1" applyFill="1" applyBorder="1" applyAlignment="1">
      <alignment vertical="center" wrapText="1"/>
    </xf>
    <xf numFmtId="0" fontId="62" fillId="0" borderId="84" xfId="0" applyFont="1" applyBorder="1" applyAlignment="1">
      <alignment horizontal="center" vertical="center" textRotation="90"/>
    </xf>
    <xf numFmtId="0" fontId="29" fillId="17" borderId="36" xfId="0" applyFont="1" applyFill="1" applyBorder="1" applyAlignment="1" applyProtection="1">
      <alignment horizontal="center" vertical="top" textRotation="90"/>
      <protection locked="0"/>
    </xf>
    <xf numFmtId="0" fontId="29" fillId="17" borderId="8" xfId="0" applyFont="1" applyFill="1" applyBorder="1" applyAlignment="1" applyProtection="1">
      <alignment horizontal="center" vertical="center" textRotation="90"/>
      <protection locked="0"/>
    </xf>
    <xf numFmtId="0" fontId="29" fillId="0" borderId="63" xfId="0" applyFont="1" applyBorder="1" applyAlignment="1">
      <alignment horizontal="justify" vertical="center" wrapText="1"/>
    </xf>
    <xf numFmtId="0" fontId="29" fillId="0" borderId="59" xfId="0" applyFont="1" applyBorder="1" applyAlignment="1" applyProtection="1">
      <alignment horizontal="center" vertical="center" wrapText="1"/>
      <protection locked="0"/>
    </xf>
    <xf numFmtId="0" fontId="29" fillId="0" borderId="41" xfId="0" applyFont="1" applyBorder="1" applyAlignment="1" applyProtection="1">
      <alignment horizontal="justify" vertical="center" wrapText="1"/>
      <protection locked="0"/>
    </xf>
    <xf numFmtId="0" fontId="29" fillId="17" borderId="56" xfId="0" applyFont="1" applyFill="1" applyBorder="1" applyAlignment="1" applyProtection="1">
      <alignment horizontal="center" vertical="center" textRotation="90"/>
      <protection locked="0"/>
    </xf>
    <xf numFmtId="0" fontId="29" fillId="17" borderId="0" xfId="0" applyFont="1" applyFill="1" applyAlignment="1" applyProtection="1">
      <alignment horizontal="center" vertical="center" textRotation="90"/>
      <protection locked="0"/>
    </xf>
    <xf numFmtId="0" fontId="29" fillId="17" borderId="60" xfId="0" applyFont="1" applyFill="1" applyBorder="1" applyAlignment="1" applyProtection="1">
      <alignment horizontal="center" vertical="center" textRotation="90"/>
      <protection locked="0"/>
    </xf>
    <xf numFmtId="0" fontId="29" fillId="0" borderId="9" xfId="0" applyFont="1" applyBorder="1" applyAlignment="1" applyProtection="1">
      <alignment horizontal="center" vertical="center" textRotation="90"/>
      <protection locked="0"/>
    </xf>
    <xf numFmtId="0" fontId="35" fillId="6" borderId="61" xfId="0" applyFont="1" applyFill="1" applyBorder="1" applyAlignment="1">
      <alignment horizontal="center" vertical="center" textRotation="90"/>
    </xf>
    <xf numFmtId="0" fontId="37" fillId="12" borderId="61" xfId="0" applyFont="1" applyFill="1" applyBorder="1" applyAlignment="1">
      <alignment horizontal="center" vertical="center" textRotation="90"/>
    </xf>
    <xf numFmtId="0" fontId="33" fillId="10" borderId="61" xfId="0" applyFont="1" applyFill="1" applyBorder="1" applyAlignment="1">
      <alignment horizontal="center" vertical="center" textRotation="90" wrapText="1"/>
    </xf>
    <xf numFmtId="0" fontId="37" fillId="7" borderId="61" xfId="0" applyFont="1" applyFill="1" applyBorder="1" applyAlignment="1">
      <alignment horizontal="center" vertical="center" textRotation="90"/>
    </xf>
    <xf numFmtId="0" fontId="34" fillId="2" borderId="55" xfId="0" applyFont="1" applyFill="1" applyBorder="1" applyAlignment="1">
      <alignment vertical="center" wrapText="1"/>
    </xf>
    <xf numFmtId="0" fontId="37" fillId="7" borderId="69" xfId="0" applyFont="1" applyFill="1" applyBorder="1" applyAlignment="1">
      <alignment horizontal="center" vertical="center" textRotation="90"/>
    </xf>
    <xf numFmtId="0" fontId="33" fillId="10" borderId="69" xfId="0" applyFont="1" applyFill="1" applyBorder="1" applyAlignment="1">
      <alignment horizontal="center" vertical="center" textRotation="90" wrapText="1"/>
    </xf>
    <xf numFmtId="0" fontId="62" fillId="22" borderId="79" xfId="0" applyFont="1" applyFill="1" applyBorder="1" applyAlignment="1">
      <alignment vertical="center" wrapText="1"/>
    </xf>
    <xf numFmtId="0" fontId="62" fillId="0" borderId="67" xfId="0" applyFont="1" applyBorder="1" applyAlignment="1">
      <alignment vertical="center" wrapText="1"/>
    </xf>
    <xf numFmtId="0" fontId="62" fillId="0" borderId="68" xfId="0" applyFont="1" applyBorder="1" applyAlignment="1">
      <alignment vertical="center" wrapText="1"/>
    </xf>
    <xf numFmtId="0" fontId="29" fillId="0" borderId="33" xfId="0" applyFont="1" applyBorder="1" applyAlignment="1" applyProtection="1">
      <alignment horizontal="center" vertical="center" textRotation="90"/>
      <protection hidden="1"/>
    </xf>
    <xf numFmtId="0" fontId="29" fillId="0" borderId="59" xfId="0" applyFont="1" applyBorder="1" applyAlignment="1" applyProtection="1">
      <alignment horizontal="justify" vertical="center" wrapText="1"/>
      <protection locked="0"/>
    </xf>
    <xf numFmtId="0" fontId="29" fillId="0" borderId="41" xfId="0" applyFont="1" applyBorder="1" applyAlignment="1" applyProtection="1">
      <alignment vertical="center" wrapText="1"/>
      <protection locked="0"/>
    </xf>
    <xf numFmtId="14" fontId="62" fillId="0" borderId="76" xfId="0" applyNumberFormat="1" applyFont="1" applyBorder="1" applyAlignment="1" applyProtection="1">
      <alignment horizontal="center" vertical="center" wrapText="1"/>
      <protection locked="0"/>
    </xf>
    <xf numFmtId="14" fontId="29" fillId="0" borderId="86" xfId="0" applyNumberFormat="1" applyFont="1" applyBorder="1" applyAlignment="1" applyProtection="1">
      <alignment horizontal="center" vertical="center" wrapText="1"/>
      <protection locked="0"/>
    </xf>
    <xf numFmtId="0" fontId="62" fillId="0" borderId="80" xfId="0" applyFont="1" applyBorder="1" applyAlignment="1">
      <alignment horizontal="justify" vertical="center" wrapText="1"/>
    </xf>
    <xf numFmtId="14" fontId="62" fillId="0" borderId="81" xfId="0" applyNumberFormat="1" applyFont="1" applyBorder="1" applyAlignment="1">
      <alignment horizontal="center" vertical="center" wrapText="1"/>
    </xf>
    <xf numFmtId="0" fontId="62" fillId="0" borderId="41" xfId="0" applyFont="1" applyBorder="1" applyAlignment="1">
      <alignment horizontal="justify" vertical="center" wrapText="1"/>
    </xf>
    <xf numFmtId="0" fontId="62" fillId="0" borderId="41" xfId="0" applyFont="1" applyBorder="1" applyAlignment="1">
      <alignment vertical="center" wrapText="1"/>
    </xf>
    <xf numFmtId="0" fontId="62" fillId="0" borderId="41" xfId="0" applyFont="1" applyBorder="1" applyAlignment="1">
      <alignment horizontal="center" vertical="center" wrapText="1"/>
    </xf>
    <xf numFmtId="14" fontId="62" fillId="0" borderId="86" xfId="0" applyNumberFormat="1" applyFont="1" applyBorder="1" applyAlignment="1">
      <alignment horizontal="center" vertical="center" wrapText="1"/>
    </xf>
    <xf numFmtId="0" fontId="29" fillId="0" borderId="80" xfId="0" applyFont="1" applyBorder="1" applyAlignment="1" applyProtection="1">
      <alignment horizontal="justify" vertical="center" wrapText="1"/>
      <protection locked="0"/>
    </xf>
    <xf numFmtId="0" fontId="29" fillId="17" borderId="56" xfId="0" applyFont="1" applyFill="1" applyBorder="1" applyAlignment="1" applyProtection="1">
      <alignment horizontal="center" vertical="top" textRotation="90"/>
      <protection locked="0"/>
    </xf>
    <xf numFmtId="0" fontId="29" fillId="0" borderId="59" xfId="0" applyFont="1" applyBorder="1" applyAlignment="1" applyProtection="1">
      <alignment vertical="center" wrapText="1"/>
      <protection locked="0"/>
    </xf>
    <xf numFmtId="14" fontId="29" fillId="0" borderId="76" xfId="0" applyNumberFormat="1" applyFont="1" applyBorder="1" applyAlignment="1" applyProtection="1">
      <alignment horizontal="center" vertical="center" wrapText="1"/>
      <protection locked="0"/>
    </xf>
    <xf numFmtId="0" fontId="29" fillId="0" borderId="41" xfId="0" applyFont="1" applyBorder="1" applyAlignment="1" applyProtection="1">
      <alignment horizontal="center" vertical="center" wrapText="1"/>
      <protection locked="0"/>
    </xf>
    <xf numFmtId="0" fontId="29" fillId="0" borderId="44" xfId="0" applyFont="1" applyBorder="1" applyAlignment="1">
      <alignment horizontal="justify" vertical="center" textRotation="90" wrapText="1"/>
    </xf>
    <xf numFmtId="0" fontId="29" fillId="0" borderId="85" xfId="0" applyFont="1" applyBorder="1" applyAlignment="1" applyProtection="1">
      <alignment horizontal="center" vertical="center" textRotation="90"/>
      <protection hidden="1"/>
    </xf>
    <xf numFmtId="0" fontId="62" fillId="0" borderId="34" xfId="0" applyFont="1" applyBorder="1" applyAlignment="1">
      <alignment horizontal="center" vertical="center" textRotation="90"/>
    </xf>
    <xf numFmtId="0" fontId="29" fillId="0" borderId="84" xfId="0" applyFont="1" applyBorder="1" applyAlignment="1" applyProtection="1">
      <alignment horizontal="center" vertical="center" textRotation="90"/>
      <protection hidden="1"/>
    </xf>
    <xf numFmtId="0" fontId="29" fillId="0" borderId="34" xfId="0" applyFont="1" applyBorder="1" applyAlignment="1" applyProtection="1">
      <alignment horizontal="center" vertical="center" textRotation="90"/>
      <protection hidden="1"/>
    </xf>
    <xf numFmtId="0" fontId="29" fillId="0" borderId="47" xfId="0" applyFont="1" applyBorder="1" applyAlignment="1" applyProtection="1">
      <alignment horizontal="center" vertical="top" textRotation="90"/>
      <protection hidden="1"/>
    </xf>
    <xf numFmtId="0" fontId="29" fillId="0" borderId="84" xfId="0" applyFont="1" applyBorder="1" applyAlignment="1" applyProtection="1">
      <alignment horizontal="center" vertical="top" textRotation="90"/>
      <protection hidden="1"/>
    </xf>
    <xf numFmtId="0" fontId="29" fillId="0" borderId="85" xfId="0" applyFont="1" applyBorder="1" applyAlignment="1" applyProtection="1">
      <alignment horizontal="center" vertical="top" textRotation="90"/>
      <protection hidden="1"/>
    </xf>
    <xf numFmtId="0" fontId="29" fillId="0" borderId="47" xfId="0" applyFont="1" applyBorder="1" applyAlignment="1" applyProtection="1">
      <alignment horizontal="center" vertical="center" textRotation="90"/>
      <protection hidden="1"/>
    </xf>
    <xf numFmtId="0" fontId="29" fillId="0" borderId="43" xfId="0" applyFont="1" applyBorder="1" applyAlignment="1" applyProtection="1">
      <alignment horizontal="center" vertical="center" textRotation="90"/>
      <protection hidden="1"/>
    </xf>
    <xf numFmtId="0" fontId="29" fillId="0" borderId="61" xfId="0" applyFont="1" applyBorder="1" applyAlignment="1">
      <alignment horizontal="justify" vertical="center" wrapText="1"/>
    </xf>
    <xf numFmtId="0" fontId="29" fillId="0" borderId="61" xfId="0" applyFont="1" applyBorder="1" applyAlignment="1" applyProtection="1">
      <alignment horizontal="justify" vertical="center" wrapText="1"/>
      <protection locked="0"/>
    </xf>
    <xf numFmtId="0" fontId="35" fillId="0" borderId="61" xfId="0" applyFont="1" applyBorder="1" applyAlignment="1">
      <alignment horizontal="justify" vertical="center" wrapText="1"/>
    </xf>
    <xf numFmtId="0" fontId="63" fillId="0" borderId="61" xfId="0" applyFont="1" applyBorder="1" applyAlignment="1">
      <alignment horizontal="justify" vertical="center" wrapText="1"/>
    </xf>
    <xf numFmtId="0" fontId="29" fillId="0" borderId="61" xfId="0" applyFont="1" applyBorder="1" applyAlignment="1" applyProtection="1">
      <alignment horizontal="justify" vertical="center"/>
      <protection locked="0"/>
    </xf>
    <xf numFmtId="0" fontId="35" fillId="0" borderId="61" xfId="0" applyFont="1" applyBorder="1" applyAlignment="1">
      <alignment vertical="center" wrapText="1"/>
    </xf>
    <xf numFmtId="0" fontId="35" fillId="0" borderId="61" xfId="0" applyFont="1" applyBorder="1" applyAlignment="1" applyProtection="1">
      <alignment vertical="center"/>
      <protection locked="0"/>
    </xf>
    <xf numFmtId="0" fontId="29" fillId="17" borderId="87" xfId="0" applyFont="1" applyFill="1" applyBorder="1" applyAlignment="1" applyProtection="1">
      <alignment horizontal="center" vertical="center" textRotation="90"/>
      <protection locked="0"/>
    </xf>
    <xf numFmtId="0" fontId="62" fillId="20" borderId="87" xfId="0" applyFont="1" applyFill="1" applyBorder="1" applyAlignment="1">
      <alignment horizontal="center" vertical="center" textRotation="90"/>
    </xf>
    <xf numFmtId="0" fontId="29" fillId="17" borderId="87" xfId="0" applyFont="1" applyFill="1" applyBorder="1" applyAlignment="1" applyProtection="1">
      <alignment horizontal="center" vertical="top" textRotation="90"/>
      <protection locked="0"/>
    </xf>
    <xf numFmtId="0" fontId="29" fillId="17" borderId="63" xfId="0" applyFont="1" applyFill="1" applyBorder="1" applyAlignment="1" applyProtection="1">
      <alignment horizontal="center" vertical="top" textRotation="90"/>
      <protection locked="0"/>
    </xf>
    <xf numFmtId="0" fontId="29" fillId="17" borderId="63" xfId="0" applyFont="1" applyFill="1" applyBorder="1" applyAlignment="1" applyProtection="1">
      <alignment horizontal="center" vertical="center" textRotation="90"/>
      <protection locked="0"/>
    </xf>
    <xf numFmtId="0" fontId="35" fillId="4" borderId="61" xfId="0" applyFont="1" applyFill="1" applyBorder="1" applyAlignment="1">
      <alignment horizontal="center" vertical="center" textRotation="90"/>
    </xf>
    <xf numFmtId="0" fontId="29" fillId="6" borderId="61" xfId="0" applyFont="1" applyFill="1" applyBorder="1" applyAlignment="1" applyProtection="1">
      <alignment horizontal="center" vertical="center" textRotation="90"/>
      <protection locked="0"/>
    </xf>
    <xf numFmtId="0" fontId="29" fillId="0" borderId="0" xfId="0" applyFont="1" applyAlignment="1" applyProtection="1">
      <alignment horizontal="justify" vertical="center" wrapText="1"/>
      <protection locked="0"/>
    </xf>
    <xf numFmtId="0" fontId="29" fillId="0" borderId="0" xfId="0" applyFont="1" applyAlignment="1" applyProtection="1">
      <alignment vertical="center" wrapText="1"/>
      <protection locked="0"/>
    </xf>
    <xf numFmtId="0" fontId="29" fillId="0" borderId="0" xfId="0" applyFont="1" applyAlignment="1" applyProtection="1">
      <alignment horizontal="center" vertical="center" wrapText="1"/>
      <protection locked="0"/>
    </xf>
    <xf numFmtId="14" fontId="29" fillId="0" borderId="0" xfId="0" applyNumberFormat="1" applyFont="1" applyAlignment="1" applyProtection="1">
      <alignment horizontal="center" vertical="center" wrapText="1"/>
      <protection locked="0"/>
    </xf>
    <xf numFmtId="0" fontId="65" fillId="0" borderId="8" xfId="0" applyFont="1" applyBorder="1" applyAlignment="1">
      <alignment horizontal="left" vertical="top" wrapText="1"/>
    </xf>
    <xf numFmtId="0" fontId="65" fillId="0" borderId="8" xfId="0" applyFont="1" applyBorder="1" applyAlignment="1">
      <alignment horizontal="center" vertical="top" wrapText="1"/>
    </xf>
    <xf numFmtId="14" fontId="65" fillId="0" borderId="8" xfId="0" applyNumberFormat="1" applyFont="1" applyBorder="1" applyAlignment="1">
      <alignment horizontal="center" vertical="top" wrapText="1"/>
    </xf>
    <xf numFmtId="0" fontId="35" fillId="0" borderId="72" xfId="0" applyFont="1" applyBorder="1" applyAlignment="1">
      <alignment vertical="center" wrapText="1"/>
    </xf>
    <xf numFmtId="0" fontId="62" fillId="0" borderId="85" xfId="0" applyFont="1" applyBorder="1" applyAlignment="1">
      <alignment horizontal="center" vertical="center" textRotation="90"/>
    </xf>
    <xf numFmtId="0" fontId="62" fillId="20" borderId="54" xfId="0" applyFont="1" applyFill="1" applyBorder="1" applyAlignment="1">
      <alignment horizontal="center" vertical="center" textRotation="90"/>
    </xf>
    <xf numFmtId="0" fontId="35" fillId="7" borderId="72" xfId="0" applyFont="1" applyFill="1" applyBorder="1" applyAlignment="1">
      <alignment horizontal="center" vertical="center" textRotation="90"/>
    </xf>
    <xf numFmtId="0" fontId="47" fillId="24" borderId="72" xfId="0" applyFont="1" applyFill="1" applyBorder="1" applyAlignment="1">
      <alignment horizontal="center" vertical="center" textRotation="90" wrapText="1"/>
    </xf>
    <xf numFmtId="0" fontId="62" fillId="23" borderId="59" xfId="0" applyFont="1" applyFill="1" applyBorder="1" applyAlignment="1">
      <alignment horizontal="justify" vertical="center" wrapText="1"/>
    </xf>
    <xf numFmtId="0" fontId="62" fillId="23" borderId="76" xfId="0" applyFont="1" applyFill="1" applyBorder="1" applyAlignment="1">
      <alignment horizontal="center" vertical="center" wrapText="1"/>
    </xf>
    <xf numFmtId="0" fontId="62" fillId="23" borderId="86" xfId="0" applyFont="1" applyFill="1" applyBorder="1" applyAlignment="1">
      <alignment vertical="center" wrapText="1"/>
    </xf>
    <xf numFmtId="0" fontId="37" fillId="4" borderId="61" xfId="0" applyFont="1" applyFill="1" applyBorder="1" applyAlignment="1">
      <alignment horizontal="center" vertical="center" textRotation="90"/>
    </xf>
    <xf numFmtId="0" fontId="37" fillId="6" borderId="61" xfId="0" applyFont="1" applyFill="1" applyBorder="1" applyAlignment="1">
      <alignment horizontal="center" vertical="center" textRotation="90"/>
    </xf>
    <xf numFmtId="0" fontId="29" fillId="0" borderId="59" xfId="0" applyFont="1" applyBorder="1" applyAlignment="1">
      <alignment horizontal="center" vertical="center" wrapText="1"/>
    </xf>
    <xf numFmtId="0" fontId="29" fillId="0" borderId="60" xfId="0" applyFont="1" applyBorder="1" applyAlignment="1">
      <alignment horizontal="center" vertical="center" wrapText="1"/>
    </xf>
    <xf numFmtId="0" fontId="34" fillId="2" borderId="72" xfId="0" applyFont="1" applyFill="1" applyBorder="1" applyAlignment="1">
      <alignment horizontal="center" vertical="center" wrapText="1"/>
    </xf>
    <xf numFmtId="0" fontId="29" fillId="0" borderId="44" xfId="0" applyFont="1" applyBorder="1" applyAlignment="1">
      <alignment vertical="center" textRotation="90" wrapText="1"/>
    </xf>
    <xf numFmtId="0" fontId="62" fillId="20" borderId="59" xfId="0" applyFont="1" applyFill="1" applyBorder="1" applyAlignment="1">
      <alignment vertical="center" textRotation="90"/>
    </xf>
    <xf numFmtId="0" fontId="29" fillId="0" borderId="55" xfId="0" applyFont="1" applyBorder="1" applyAlignment="1">
      <alignment vertical="center" textRotation="90" wrapText="1"/>
    </xf>
    <xf numFmtId="0" fontId="62" fillId="20" borderId="56" xfId="0" applyFont="1" applyFill="1" applyBorder="1" applyAlignment="1">
      <alignment vertical="center" textRotation="90"/>
    </xf>
    <xf numFmtId="0" fontId="62" fillId="20" borderId="57" xfId="0" applyFont="1" applyFill="1" applyBorder="1" applyAlignment="1">
      <alignment vertical="center" textRotation="90"/>
    </xf>
    <xf numFmtId="0" fontId="62" fillId="0" borderId="64" xfId="0" applyFont="1" applyBorder="1" applyAlignment="1">
      <alignment vertical="center" wrapText="1"/>
    </xf>
    <xf numFmtId="0" fontId="62" fillId="0" borderId="77" xfId="0" applyFont="1" applyBorder="1" applyAlignment="1">
      <alignment vertical="center" wrapText="1"/>
    </xf>
    <xf numFmtId="0" fontId="66" fillId="2" borderId="18" xfId="0" applyFont="1" applyFill="1" applyBorder="1" applyProtection="1">
      <protection locked="0"/>
    </xf>
    <xf numFmtId="0" fontId="66" fillId="2" borderId="0" xfId="0" applyFont="1" applyFill="1" applyProtection="1">
      <protection locked="0"/>
    </xf>
    <xf numFmtId="0" fontId="65" fillId="20" borderId="80" xfId="0" applyFont="1" applyFill="1" applyBorder="1" applyAlignment="1">
      <alignment horizontal="justify" vertical="center"/>
    </xf>
    <xf numFmtId="0" fontId="65" fillId="20" borderId="80" xfId="0" applyFont="1" applyFill="1" applyBorder="1" applyAlignment="1">
      <alignment vertical="center" wrapText="1"/>
    </xf>
    <xf numFmtId="0" fontId="65" fillId="20" borderId="80" xfId="0" applyFont="1" applyFill="1" applyBorder="1" applyAlignment="1">
      <alignment horizontal="justify" vertical="center" wrapText="1"/>
    </xf>
    <xf numFmtId="0" fontId="65" fillId="20" borderId="80" xfId="0" applyFont="1" applyFill="1" applyBorder="1" applyAlignment="1">
      <alignment horizontal="center" vertical="center" wrapText="1"/>
    </xf>
    <xf numFmtId="14" fontId="67" fillId="20" borderId="81" xfId="0" applyNumberFormat="1" applyFont="1" applyFill="1" applyBorder="1" applyAlignment="1">
      <alignment horizontal="center" vertical="center" wrapText="1"/>
    </xf>
    <xf numFmtId="0" fontId="65" fillId="20" borderId="81" xfId="0" applyFont="1" applyFill="1" applyBorder="1" applyAlignment="1">
      <alignment horizontal="center" vertical="center" wrapText="1"/>
    </xf>
    <xf numFmtId="14" fontId="65" fillId="20" borderId="81" xfId="0" applyNumberFormat="1" applyFont="1" applyFill="1" applyBorder="1" applyAlignment="1">
      <alignment horizontal="center" vertical="center" wrapText="1"/>
    </xf>
    <xf numFmtId="0" fontId="33" fillId="12" borderId="69" xfId="0" applyFont="1" applyFill="1" applyBorder="1" applyAlignment="1">
      <alignment horizontal="center" vertical="center" textRotation="90" wrapText="1"/>
    </xf>
    <xf numFmtId="0" fontId="62" fillId="20" borderId="55" xfId="0" applyFont="1" applyFill="1" applyBorder="1" applyAlignment="1">
      <alignment horizontal="center" vertical="center" wrapText="1"/>
    </xf>
    <xf numFmtId="0" fontId="62" fillId="22" borderId="57" xfId="0" applyFont="1" applyFill="1" applyBorder="1" applyAlignment="1">
      <alignment horizontal="center" vertical="center" wrapText="1"/>
    </xf>
    <xf numFmtId="0" fontId="30" fillId="21" borderId="74" xfId="0" applyFont="1" applyFill="1" applyBorder="1" applyAlignment="1" applyProtection="1">
      <alignment horizontal="center" vertical="center" textRotation="90"/>
      <protection hidden="1"/>
    </xf>
    <xf numFmtId="0" fontId="29" fillId="0" borderId="0" xfId="0" applyFont="1" applyAlignment="1">
      <alignment horizontal="center"/>
    </xf>
    <xf numFmtId="0" fontId="67" fillId="20" borderId="81" xfId="0" applyFont="1" applyFill="1" applyBorder="1" applyAlignment="1">
      <alignment horizontal="center" vertical="center" wrapText="1"/>
    </xf>
    <xf numFmtId="0" fontId="29" fillId="0" borderId="59" xfId="0" applyFont="1" applyBorder="1" applyAlignment="1">
      <alignment vertical="center" wrapText="1"/>
    </xf>
    <xf numFmtId="0" fontId="29" fillId="0" borderId="60" xfId="0" applyFont="1" applyBorder="1" applyAlignment="1">
      <alignment vertical="center" wrapText="1"/>
    </xf>
    <xf numFmtId="0" fontId="67" fillId="20" borderId="77" xfId="0" applyFont="1" applyFill="1" applyBorder="1" applyAlignment="1">
      <alignment horizontal="center" vertical="center" wrapText="1"/>
    </xf>
    <xf numFmtId="0" fontId="68" fillId="20" borderId="81" xfId="0" applyFont="1" applyFill="1" applyBorder="1" applyAlignment="1">
      <alignment horizontal="center" vertical="center" wrapText="1"/>
    </xf>
    <xf numFmtId="0" fontId="65" fillId="20" borderId="80" xfId="0" applyFont="1" applyFill="1" applyBorder="1" applyAlignment="1">
      <alignment vertical="top" wrapText="1"/>
    </xf>
    <xf numFmtId="14" fontId="29" fillId="2" borderId="19" xfId="0" applyNumberFormat="1" applyFont="1" applyFill="1" applyBorder="1" applyAlignment="1" applyProtection="1">
      <alignment vertical="center" wrapText="1"/>
      <protection locked="0"/>
    </xf>
    <xf numFmtId="0" fontId="35" fillId="0" borderId="47" xfId="0" applyFont="1" applyBorder="1" applyAlignment="1">
      <alignment horizontal="justify" vertical="center" wrapText="1"/>
    </xf>
    <xf numFmtId="0" fontId="29" fillId="0" borderId="8" xfId="0" applyFont="1" applyBorder="1" applyAlignment="1" applyProtection="1">
      <alignment horizontal="justify" vertical="center" wrapText="1"/>
      <protection locked="0"/>
    </xf>
    <xf numFmtId="0" fontId="35" fillId="2" borderId="0" xfId="0" applyFont="1" applyFill="1" applyAlignment="1" applyProtection="1">
      <alignment vertical="center"/>
      <protection locked="0"/>
    </xf>
    <xf numFmtId="0" fontId="35" fillId="0" borderId="0" xfId="0" applyFont="1" applyAlignment="1" applyProtection="1">
      <alignment vertical="center"/>
      <protection locked="0"/>
    </xf>
    <xf numFmtId="0" fontId="53" fillId="2" borderId="0" xfId="0" applyFont="1" applyFill="1" applyAlignment="1" applyProtection="1">
      <alignment vertical="center"/>
      <protection locked="0"/>
    </xf>
    <xf numFmtId="0" fontId="38" fillId="18" borderId="55" xfId="0" applyFont="1" applyFill="1" applyBorder="1" applyAlignment="1">
      <alignment vertical="center" wrapText="1"/>
    </xf>
    <xf numFmtId="0" fontId="29" fillId="0" borderId="76" xfId="0" applyFont="1" applyBorder="1" applyAlignment="1">
      <alignment horizontal="center" vertical="center" wrapText="1"/>
    </xf>
    <xf numFmtId="0" fontId="35" fillId="0" borderId="63" xfId="0" applyFont="1" applyBorder="1" applyAlignment="1">
      <alignment horizontal="center" vertical="center" wrapText="1"/>
    </xf>
    <xf numFmtId="0" fontId="35" fillId="0" borderId="56" xfId="0" applyFont="1" applyBorder="1" applyAlignment="1">
      <alignment horizontal="center" vertical="center" wrapText="1"/>
    </xf>
    <xf numFmtId="0" fontId="65" fillId="0" borderId="33" xfId="0" applyFont="1" applyBorder="1" applyAlignment="1">
      <alignment horizontal="justify" vertical="center" wrapText="1"/>
    </xf>
    <xf numFmtId="0" fontId="65" fillId="0" borderId="54" xfId="0" applyFont="1" applyBorder="1" applyAlignment="1">
      <alignment horizontal="justify" vertical="center" wrapText="1"/>
    </xf>
    <xf numFmtId="0" fontId="29" fillId="0" borderId="44" xfId="0" applyFont="1" applyBorder="1" applyAlignment="1">
      <alignment horizontal="center" vertical="center" textRotation="90" wrapText="1"/>
    </xf>
    <xf numFmtId="0" fontId="29" fillId="2" borderId="65" xfId="0" applyFont="1" applyFill="1" applyBorder="1" applyAlignment="1">
      <alignment horizontal="center" vertical="center" wrapText="1"/>
    </xf>
    <xf numFmtId="0" fontId="29" fillId="2" borderId="67" xfId="0" applyFont="1" applyFill="1" applyBorder="1" applyAlignment="1">
      <alignment horizontal="center" vertical="center" wrapText="1"/>
    </xf>
    <xf numFmtId="0" fontId="29" fillId="2" borderId="68" xfId="0" applyFont="1" applyFill="1" applyBorder="1" applyAlignment="1">
      <alignment horizontal="center" vertical="center" wrapText="1"/>
    </xf>
    <xf numFmtId="0" fontId="35" fillId="2" borderId="59" xfId="0" applyFont="1" applyFill="1" applyBorder="1" applyAlignment="1">
      <alignment horizontal="center" vertical="center"/>
    </xf>
    <xf numFmtId="0" fontId="35" fillId="2" borderId="64" xfId="0" applyFont="1" applyFill="1" applyBorder="1" applyAlignment="1">
      <alignment horizontal="center" vertical="center"/>
    </xf>
    <xf numFmtId="0" fontId="35" fillId="2" borderId="60" xfId="0" applyFont="1" applyFill="1" applyBorder="1" applyAlignment="1">
      <alignment horizontal="center" vertical="center"/>
    </xf>
    <xf numFmtId="0" fontId="29" fillId="0" borderId="3" xfId="0" applyFont="1" applyBorder="1" applyAlignment="1">
      <alignment horizontal="center" vertical="center" wrapText="1"/>
    </xf>
    <xf numFmtId="0" fontId="29" fillId="0" borderId="5" xfId="0" applyFont="1" applyBorder="1" applyAlignment="1">
      <alignment horizontal="center" vertical="center" wrapText="1"/>
    </xf>
    <xf numFmtId="0" fontId="29" fillId="0" borderId="7" xfId="0" applyFont="1" applyBorder="1" applyAlignment="1">
      <alignment horizontal="center" vertical="center" wrapText="1"/>
    </xf>
    <xf numFmtId="0" fontId="34" fillId="0" borderId="65" xfId="0" applyFont="1" applyBorder="1" applyAlignment="1">
      <alignment horizontal="center" vertical="center" wrapText="1"/>
    </xf>
    <xf numFmtId="0" fontId="34" fillId="0" borderId="67" xfId="0" applyFont="1" applyBorder="1" applyAlignment="1">
      <alignment horizontal="center" vertical="center" wrapText="1"/>
    </xf>
    <xf numFmtId="0" fontId="34" fillId="0" borderId="68" xfId="0" applyFont="1" applyBorder="1" applyAlignment="1">
      <alignment horizontal="center" vertical="center" wrapText="1"/>
    </xf>
    <xf numFmtId="0" fontId="34" fillId="0" borderId="59" xfId="0" applyFont="1" applyBorder="1" applyAlignment="1">
      <alignment horizontal="center" vertical="center" wrapText="1"/>
    </xf>
    <xf numFmtId="0" fontId="34" fillId="0" borderId="64" xfId="0" applyFont="1" applyBorder="1" applyAlignment="1">
      <alignment horizontal="center" vertical="center" wrapText="1"/>
    </xf>
    <xf numFmtId="0" fontId="34" fillId="0" borderId="60" xfId="0" applyFont="1" applyBorder="1" applyAlignment="1">
      <alignment horizontal="center" vertical="center" wrapText="1"/>
    </xf>
    <xf numFmtId="0" fontId="34" fillId="0" borderId="59" xfId="0" applyFont="1" applyBorder="1" applyAlignment="1">
      <alignment horizontal="center" vertical="center"/>
    </xf>
    <xf numFmtId="0" fontId="34" fillId="0" borderId="64" xfId="0" applyFont="1" applyBorder="1" applyAlignment="1">
      <alignment horizontal="center" vertical="center"/>
    </xf>
    <xf numFmtId="0" fontId="34" fillId="0" borderId="60" xfId="0" applyFont="1" applyBorder="1" applyAlignment="1">
      <alignment horizontal="center" vertical="center"/>
    </xf>
    <xf numFmtId="0" fontId="34" fillId="2" borderId="65" xfId="0" applyFont="1" applyFill="1" applyBorder="1" applyAlignment="1">
      <alignment horizontal="center" vertical="center" wrapText="1"/>
    </xf>
    <xf numFmtId="0" fontId="34" fillId="2" borderId="68" xfId="0" applyFont="1" applyFill="1" applyBorder="1" applyAlignment="1">
      <alignment horizontal="center" vertical="center" wrapText="1"/>
    </xf>
    <xf numFmtId="0" fontId="34" fillId="2" borderId="59" xfId="0" applyFont="1" applyFill="1" applyBorder="1" applyAlignment="1">
      <alignment horizontal="center" vertical="center" wrapText="1"/>
    </xf>
    <xf numFmtId="0" fontId="34" fillId="2" borderId="60" xfId="0" applyFont="1" applyFill="1" applyBorder="1" applyAlignment="1">
      <alignment horizontal="center" vertical="center" wrapText="1"/>
    </xf>
    <xf numFmtId="0" fontId="34" fillId="2" borderId="59" xfId="0" applyFont="1" applyFill="1" applyBorder="1" applyAlignment="1">
      <alignment horizontal="center" vertical="center"/>
    </xf>
    <xf numFmtId="0" fontId="34" fillId="2" borderId="60" xfId="0" applyFont="1" applyFill="1" applyBorder="1" applyAlignment="1">
      <alignment horizontal="center" vertical="center"/>
    </xf>
    <xf numFmtId="0" fontId="29" fillId="0" borderId="65" xfId="0" applyFont="1" applyBorder="1" applyAlignment="1">
      <alignment horizontal="center" vertical="center" wrapText="1"/>
    </xf>
    <xf numFmtId="0" fontId="29" fillId="0" borderId="68" xfId="0" applyFont="1" applyBorder="1" applyAlignment="1">
      <alignment horizontal="center" vertical="center" wrapText="1"/>
    </xf>
    <xf numFmtId="0" fontId="35" fillId="0" borderId="59" xfId="0" applyFont="1" applyBorder="1" applyAlignment="1">
      <alignment horizontal="center" vertical="center"/>
    </xf>
    <xf numFmtId="0" fontId="35" fillId="0" borderId="60" xfId="0" applyFont="1" applyBorder="1" applyAlignment="1">
      <alignment horizontal="center" vertical="center"/>
    </xf>
    <xf numFmtId="0" fontId="29" fillId="0" borderId="67" xfId="0" applyFont="1" applyBorder="1" applyAlignment="1">
      <alignment horizontal="center" vertical="center" wrapText="1"/>
    </xf>
    <xf numFmtId="0" fontId="29" fillId="2" borderId="2" xfId="0" applyFont="1" applyFill="1" applyBorder="1" applyAlignment="1" applyProtection="1">
      <alignment horizontal="center"/>
      <protection locked="0"/>
    </xf>
    <xf numFmtId="0" fontId="29" fillId="2" borderId="9" xfId="0" applyFont="1" applyFill="1" applyBorder="1" applyAlignment="1" applyProtection="1">
      <alignment horizontal="center"/>
      <protection locked="0"/>
    </xf>
    <xf numFmtId="0" fontId="29" fillId="2" borderId="3" xfId="0" applyFont="1" applyFill="1" applyBorder="1" applyAlignment="1" applyProtection="1">
      <alignment horizontal="center"/>
      <protection locked="0"/>
    </xf>
    <xf numFmtId="0" fontId="29" fillId="2" borderId="4" xfId="0" applyFont="1" applyFill="1" applyBorder="1" applyAlignment="1" applyProtection="1">
      <alignment horizontal="center"/>
      <protection locked="0"/>
    </xf>
    <xf numFmtId="0" fontId="29" fillId="2" borderId="0" xfId="0" applyFont="1" applyFill="1" applyAlignment="1" applyProtection="1">
      <alignment horizontal="center"/>
      <protection locked="0"/>
    </xf>
    <xf numFmtId="0" fontId="29" fillId="2" borderId="5" xfId="0" applyFont="1" applyFill="1" applyBorder="1" applyAlignment="1" applyProtection="1">
      <alignment horizontal="center"/>
      <protection locked="0"/>
    </xf>
    <xf numFmtId="0" fontId="29" fillId="2" borderId="6" xfId="0" applyFont="1" applyFill="1" applyBorder="1" applyAlignment="1" applyProtection="1">
      <alignment horizontal="center"/>
      <protection locked="0"/>
    </xf>
    <xf numFmtId="0" fontId="29" fillId="2" borderId="8" xfId="0" applyFont="1" applyFill="1" applyBorder="1" applyAlignment="1" applyProtection="1">
      <alignment horizontal="center"/>
      <protection locked="0"/>
    </xf>
    <xf numFmtId="0" fontId="29" fillId="2" borderId="7" xfId="0" applyFont="1" applyFill="1" applyBorder="1" applyAlignment="1" applyProtection="1">
      <alignment horizontal="center"/>
      <protection locked="0"/>
    </xf>
    <xf numFmtId="0" fontId="30" fillId="2" borderId="2" xfId="0" applyFont="1" applyFill="1" applyBorder="1" applyAlignment="1" applyProtection="1">
      <alignment horizontal="center"/>
      <protection locked="0"/>
    </xf>
    <xf numFmtId="0" fontId="30" fillId="2" borderId="9" xfId="0" applyFont="1" applyFill="1" applyBorder="1" applyAlignment="1" applyProtection="1">
      <alignment horizontal="center"/>
      <protection locked="0"/>
    </xf>
    <xf numFmtId="0" fontId="30" fillId="2" borderId="6" xfId="0" applyFont="1" applyFill="1" applyBorder="1" applyAlignment="1" applyProtection="1">
      <alignment horizontal="center" vertical="center"/>
      <protection locked="0"/>
    </xf>
    <xf numFmtId="0" fontId="30" fillId="2" borderId="8" xfId="0" applyFont="1" applyFill="1" applyBorder="1" applyAlignment="1" applyProtection="1">
      <alignment horizontal="center" vertical="center"/>
      <protection locked="0"/>
    </xf>
    <xf numFmtId="0" fontId="32" fillId="2" borderId="20" xfId="0" applyFont="1" applyFill="1" applyBorder="1" applyAlignment="1" applyProtection="1">
      <alignment horizontal="center" vertical="center" wrapText="1"/>
      <protection locked="0"/>
    </xf>
    <xf numFmtId="0" fontId="32" fillId="2" borderId="21" xfId="0" applyFont="1" applyFill="1" applyBorder="1" applyAlignment="1" applyProtection="1">
      <alignment horizontal="center" vertical="center" wrapText="1"/>
      <protection locked="0"/>
    </xf>
    <xf numFmtId="0" fontId="32" fillId="2" borderId="21" xfId="0" applyFont="1" applyFill="1" applyBorder="1" applyAlignment="1" applyProtection="1">
      <alignment horizontal="center" vertical="center"/>
      <protection locked="0"/>
    </xf>
    <xf numFmtId="0" fontId="33" fillId="0" borderId="2" xfId="0" applyFont="1" applyBorder="1" applyAlignment="1">
      <alignment horizontal="right" vertical="center"/>
    </xf>
    <xf numFmtId="0" fontId="33" fillId="0" borderId="9" xfId="0" applyFont="1" applyBorder="1" applyAlignment="1">
      <alignment horizontal="right" vertical="center"/>
    </xf>
    <xf numFmtId="0" fontId="31" fillId="0" borderId="0" xfId="0" applyFont="1" applyAlignment="1" applyProtection="1">
      <alignment horizontal="center" vertical="center" wrapText="1"/>
      <protection locked="0"/>
    </xf>
    <xf numFmtId="0" fontId="30" fillId="14" borderId="20" xfId="0" applyFont="1" applyFill="1" applyBorder="1" applyAlignment="1">
      <alignment horizontal="center" vertical="center"/>
    </xf>
    <xf numFmtId="0" fontId="30" fillId="14" borderId="21" xfId="0" applyFont="1" applyFill="1" applyBorder="1" applyAlignment="1">
      <alignment horizontal="center" vertical="center"/>
    </xf>
    <xf numFmtId="0" fontId="30" fillId="14" borderId="32" xfId="0" applyFont="1" applyFill="1" applyBorder="1" applyAlignment="1">
      <alignment horizontal="center" vertical="center"/>
    </xf>
    <xf numFmtId="0" fontId="30" fillId="14" borderId="20" xfId="0" applyFont="1" applyFill="1" applyBorder="1" applyAlignment="1">
      <alignment horizontal="center" vertical="center" wrapText="1"/>
    </xf>
    <xf numFmtId="0" fontId="30" fillId="14" borderId="21" xfId="0" applyFont="1" applyFill="1" applyBorder="1" applyAlignment="1">
      <alignment horizontal="center" vertical="center" wrapText="1"/>
    </xf>
    <xf numFmtId="0" fontId="30" fillId="14" borderId="32" xfId="0" applyFont="1" applyFill="1" applyBorder="1" applyAlignment="1">
      <alignment horizontal="center" vertical="center" wrapText="1"/>
    </xf>
    <xf numFmtId="0" fontId="30" fillId="16" borderId="20" xfId="0" applyFont="1" applyFill="1" applyBorder="1" applyAlignment="1">
      <alignment horizontal="center" vertical="center"/>
    </xf>
    <xf numFmtId="0" fontId="30" fillId="16" borderId="21" xfId="0" applyFont="1" applyFill="1" applyBorder="1" applyAlignment="1">
      <alignment horizontal="center" vertical="center"/>
    </xf>
    <xf numFmtId="0" fontId="30" fillId="16" borderId="32" xfId="0" applyFont="1" applyFill="1" applyBorder="1" applyAlignment="1">
      <alignment horizontal="center" vertical="center"/>
    </xf>
    <xf numFmtId="0" fontId="33" fillId="0" borderId="9" xfId="0" applyFont="1" applyBorder="1" applyAlignment="1">
      <alignment horizontal="center" vertical="center"/>
    </xf>
    <xf numFmtId="0" fontId="33" fillId="0" borderId="3" xfId="0" applyFont="1" applyBorder="1" applyAlignment="1">
      <alignment horizontal="center" vertical="center"/>
    </xf>
    <xf numFmtId="0" fontId="33" fillId="14" borderId="20" xfId="0" applyFont="1" applyFill="1" applyBorder="1" applyAlignment="1">
      <alignment horizontal="center" vertical="center"/>
    </xf>
    <xf numFmtId="0" fontId="33" fillId="14" borderId="21" xfId="0" applyFont="1" applyFill="1" applyBorder="1" applyAlignment="1">
      <alignment horizontal="center" vertical="center"/>
    </xf>
    <xf numFmtId="0" fontId="33" fillId="0" borderId="6" xfId="0" applyFont="1" applyBorder="1" applyAlignment="1">
      <alignment horizontal="right" vertical="center"/>
    </xf>
    <xf numFmtId="0" fontId="33" fillId="0" borderId="8" xfId="0" applyFont="1" applyBorder="1" applyAlignment="1">
      <alignment horizontal="right" vertical="center"/>
    </xf>
    <xf numFmtId="0" fontId="33" fillId="0" borderId="8" xfId="0" applyFont="1" applyBorder="1" applyAlignment="1">
      <alignment horizontal="center" vertical="center"/>
    </xf>
    <xf numFmtId="0" fontId="33" fillId="0" borderId="7" xfId="0" applyFont="1" applyBorder="1" applyAlignment="1">
      <alignment horizontal="center" vertical="center"/>
    </xf>
    <xf numFmtId="0" fontId="33" fillId="0" borderId="4" xfId="0" applyFont="1" applyBorder="1" applyAlignment="1">
      <alignment horizontal="right" vertical="center"/>
    </xf>
    <xf numFmtId="0" fontId="33" fillId="0" borderId="0" xfId="0" applyFont="1" applyAlignment="1">
      <alignment horizontal="right" vertical="center"/>
    </xf>
    <xf numFmtId="0" fontId="33" fillId="0" borderId="0" xfId="0" applyFont="1" applyAlignment="1">
      <alignment horizontal="center" vertical="center"/>
    </xf>
    <xf numFmtId="0" fontId="33" fillId="0" borderId="5" xfId="0" applyFont="1" applyBorder="1" applyAlignment="1">
      <alignment horizontal="center" vertical="center"/>
    </xf>
    <xf numFmtId="0" fontId="35" fillId="0" borderId="64" xfId="0" applyFont="1" applyBorder="1" applyAlignment="1">
      <alignment horizontal="center" vertical="center"/>
    </xf>
    <xf numFmtId="0" fontId="39" fillId="2" borderId="44" xfId="0" applyFont="1" applyFill="1" applyBorder="1" applyAlignment="1">
      <alignment horizontal="center" vertical="center" wrapText="1"/>
    </xf>
    <xf numFmtId="0" fontId="39" fillId="2" borderId="75" xfId="0" applyFont="1" applyFill="1" applyBorder="1" applyAlignment="1">
      <alignment horizontal="center" vertical="center" wrapText="1"/>
    </xf>
    <xf numFmtId="0" fontId="34" fillId="2" borderId="67" xfId="0" applyFont="1" applyFill="1" applyBorder="1" applyAlignment="1">
      <alignment horizontal="center" vertical="center" wrapText="1"/>
    </xf>
    <xf numFmtId="0" fontId="34" fillId="2" borderId="3" xfId="0" applyFont="1" applyFill="1" applyBorder="1" applyAlignment="1">
      <alignment horizontal="center" vertical="center" wrapText="1"/>
    </xf>
    <xf numFmtId="0" fontId="34" fillId="2" borderId="5" xfId="0" applyFont="1" applyFill="1" applyBorder="1" applyAlignment="1">
      <alignment horizontal="center" vertical="center" wrapText="1"/>
    </xf>
    <xf numFmtId="0" fontId="34" fillId="2" borderId="7" xfId="0" applyFont="1" applyFill="1" applyBorder="1" applyAlignment="1">
      <alignment horizontal="center" vertical="center" wrapText="1"/>
    </xf>
    <xf numFmtId="0" fontId="34" fillId="2" borderId="64" xfId="0" applyFont="1" applyFill="1" applyBorder="1" applyAlignment="1">
      <alignment horizontal="center" vertical="center" wrapText="1"/>
    </xf>
    <xf numFmtId="0" fontId="39" fillId="2" borderId="76" xfId="0" applyFont="1" applyFill="1" applyBorder="1" applyAlignment="1">
      <alignment horizontal="center" vertical="center"/>
    </xf>
    <xf numFmtId="0" fontId="39" fillId="2" borderId="77" xfId="0" applyFont="1" applyFill="1" applyBorder="1" applyAlignment="1">
      <alignment horizontal="center" vertical="center"/>
    </xf>
    <xf numFmtId="0" fontId="35" fillId="6" borderId="61" xfId="0" applyFont="1" applyFill="1" applyBorder="1" applyAlignment="1">
      <alignment horizontal="center" vertical="center" textRotation="90"/>
    </xf>
    <xf numFmtId="0" fontId="33" fillId="8" borderId="72" xfId="0" applyFont="1" applyFill="1" applyBorder="1" applyAlignment="1">
      <alignment horizontal="center" vertical="center" textRotation="90" wrapText="1"/>
    </xf>
    <xf numFmtId="0" fontId="33" fillId="8" borderId="61" xfId="0" applyFont="1" applyFill="1" applyBorder="1" applyAlignment="1">
      <alignment horizontal="center" vertical="center" textRotation="90" wrapText="1"/>
    </xf>
    <xf numFmtId="0" fontId="35" fillId="2" borderId="59" xfId="0" applyFont="1" applyFill="1" applyBorder="1" applyAlignment="1">
      <alignment horizontal="justify" vertical="center" wrapText="1"/>
    </xf>
    <xf numFmtId="0" fontId="35" fillId="2" borderId="60" xfId="0" applyFont="1" applyFill="1" applyBorder="1" applyAlignment="1">
      <alignment horizontal="justify" vertical="center" wrapText="1"/>
    </xf>
    <xf numFmtId="0" fontId="29" fillId="0" borderId="59" xfId="0" applyFont="1" applyBorder="1" applyAlignment="1">
      <alignment horizontal="center" vertical="center" wrapText="1"/>
    </xf>
    <xf numFmtId="0" fontId="29" fillId="0" borderId="64" xfId="0" applyFont="1" applyBorder="1" applyAlignment="1">
      <alignment horizontal="center" vertical="center" wrapText="1"/>
    </xf>
    <xf numFmtId="0" fontId="29" fillId="0" borderId="60" xfId="0" applyFont="1" applyBorder="1" applyAlignment="1">
      <alignment horizontal="center" vertical="center" wrapText="1"/>
    </xf>
    <xf numFmtId="0" fontId="35" fillId="2" borderId="59" xfId="0" applyFont="1" applyFill="1" applyBorder="1" applyAlignment="1">
      <alignment horizontal="center" vertical="center" wrapText="1"/>
    </xf>
    <xf numFmtId="0" fontId="35" fillId="2" borderId="64" xfId="0" applyFont="1" applyFill="1" applyBorder="1" applyAlignment="1">
      <alignment horizontal="center" vertical="center" wrapText="1"/>
    </xf>
    <xf numFmtId="0" fontId="35" fillId="2" borderId="60" xfId="0" applyFont="1" applyFill="1" applyBorder="1" applyAlignment="1">
      <alignment horizontal="center" vertical="center" wrapText="1"/>
    </xf>
    <xf numFmtId="0" fontId="29" fillId="2" borderId="64" xfId="0" applyFont="1" applyFill="1" applyBorder="1" applyAlignment="1">
      <alignment horizontal="center" vertical="center" wrapText="1"/>
    </xf>
    <xf numFmtId="0" fontId="29" fillId="2" borderId="60" xfId="0" applyFont="1" applyFill="1" applyBorder="1" applyAlignment="1">
      <alignment horizontal="center" vertical="center" wrapText="1"/>
    </xf>
    <xf numFmtId="0" fontId="35" fillId="0" borderId="59" xfId="0" applyFont="1" applyBorder="1" applyAlignment="1">
      <alignment horizontal="center" vertical="center" wrapText="1"/>
    </xf>
    <xf numFmtId="0" fontId="35" fillId="0" borderId="64" xfId="0" applyFont="1" applyBorder="1" applyAlignment="1">
      <alignment horizontal="center" vertical="center" wrapText="1"/>
    </xf>
    <xf numFmtId="0" fontId="35" fillId="0" borderId="59" xfId="0" applyFont="1" applyBorder="1" applyAlignment="1">
      <alignment horizontal="justify" vertical="center" wrapText="1"/>
    </xf>
    <xf numFmtId="0" fontId="35" fillId="0" borderId="60" xfId="0" applyFont="1" applyBorder="1" applyAlignment="1">
      <alignment horizontal="justify" vertical="center" wrapText="1"/>
    </xf>
    <xf numFmtId="0" fontId="35" fillId="0" borderId="64" xfId="0" applyFont="1" applyBorder="1" applyAlignment="1">
      <alignment horizontal="justify" vertical="center" wrapText="1"/>
    </xf>
    <xf numFmtId="0" fontId="35" fillId="0" borderId="60" xfId="0" applyFont="1" applyBorder="1" applyAlignment="1">
      <alignment horizontal="center" vertical="center" wrapText="1"/>
    </xf>
    <xf numFmtId="0" fontId="29" fillId="0" borderId="59" xfId="0" applyFont="1" applyBorder="1" applyAlignment="1">
      <alignment horizontal="justify" vertical="center" wrapText="1"/>
    </xf>
    <xf numFmtId="0" fontId="29" fillId="0" borderId="64" xfId="0" applyFont="1" applyBorder="1" applyAlignment="1">
      <alignment horizontal="justify" vertical="center" wrapText="1"/>
    </xf>
    <xf numFmtId="0" fontId="29" fillId="0" borderId="60" xfId="0" applyFont="1" applyBorder="1" applyAlignment="1">
      <alignment horizontal="justify" vertical="center" wrapText="1"/>
    </xf>
    <xf numFmtId="0" fontId="29" fillId="2" borderId="64" xfId="0" applyFont="1" applyFill="1" applyBorder="1" applyAlignment="1">
      <alignment horizontal="justify" vertical="center" wrapText="1"/>
    </xf>
    <xf numFmtId="0" fontId="29" fillId="2" borderId="60" xfId="0" applyFont="1" applyFill="1" applyBorder="1" applyAlignment="1">
      <alignment horizontal="justify" vertical="center" wrapText="1"/>
    </xf>
    <xf numFmtId="0" fontId="33" fillId="11" borderId="61" xfId="0" applyFont="1" applyFill="1" applyBorder="1" applyAlignment="1">
      <alignment horizontal="center" vertical="center" textRotation="90" wrapText="1"/>
    </xf>
    <xf numFmtId="0" fontId="35" fillId="17" borderId="3" xfId="0" applyFont="1" applyFill="1" applyBorder="1" applyAlignment="1" applyProtection="1">
      <alignment horizontal="center" vertical="center" textRotation="90"/>
      <protection locked="0"/>
    </xf>
    <xf numFmtId="0" fontId="35" fillId="17" borderId="5" xfId="0" applyFont="1" applyFill="1" applyBorder="1" applyAlignment="1" applyProtection="1">
      <alignment horizontal="center" vertical="center" textRotation="90"/>
      <protection locked="0"/>
    </xf>
    <xf numFmtId="0" fontId="62" fillId="22" borderId="66" xfId="0" applyFont="1" applyFill="1" applyBorder="1" applyAlignment="1">
      <alignment horizontal="center" vertical="center" wrapText="1"/>
    </xf>
    <xf numFmtId="0" fontId="62" fillId="22" borderId="79" xfId="0" applyFont="1" applyFill="1" applyBorder="1" applyAlignment="1">
      <alignment horizontal="center" vertical="center" wrapText="1"/>
    </xf>
    <xf numFmtId="0" fontId="62" fillId="0" borderId="65" xfId="0" applyFont="1" applyBorder="1" applyAlignment="1">
      <alignment horizontal="center" vertical="center" wrapText="1"/>
    </xf>
    <xf numFmtId="0" fontId="62" fillId="0" borderId="67" xfId="0" applyFont="1" applyBorder="1" applyAlignment="1">
      <alignment horizontal="center" vertical="center" wrapText="1"/>
    </xf>
    <xf numFmtId="0" fontId="62" fillId="0" borderId="68" xfId="0" applyFont="1" applyBorder="1" applyAlignment="1">
      <alignment horizontal="center" vertical="center" wrapText="1"/>
    </xf>
    <xf numFmtId="0" fontId="62" fillId="22" borderId="78" xfId="0" applyFont="1" applyFill="1" applyBorder="1" applyAlignment="1">
      <alignment horizontal="center" vertical="center" wrapText="1"/>
    </xf>
    <xf numFmtId="0" fontId="29" fillId="0" borderId="64" xfId="0" applyFont="1" applyBorder="1" applyAlignment="1" applyProtection="1">
      <alignment horizontal="center" vertical="center" wrapText="1"/>
      <protection locked="0"/>
    </xf>
    <xf numFmtId="0" fontId="29" fillId="0" borderId="60" xfId="0" applyFont="1" applyBorder="1" applyAlignment="1" applyProtection="1">
      <alignment horizontal="center" vertical="center" wrapText="1"/>
      <protection locked="0"/>
    </xf>
    <xf numFmtId="0" fontId="29" fillId="0" borderId="77" xfId="0" applyFont="1" applyBorder="1" applyAlignment="1" applyProtection="1">
      <alignment horizontal="center" vertical="center" wrapText="1"/>
      <protection locked="0"/>
    </xf>
    <xf numFmtId="0" fontId="29" fillId="0" borderId="77" xfId="0" applyFont="1" applyBorder="1" applyAlignment="1" applyProtection="1">
      <alignment horizontal="center" vertical="center"/>
      <protection locked="0"/>
    </xf>
    <xf numFmtId="0" fontId="29" fillId="0" borderId="83" xfId="0" applyFont="1" applyBorder="1" applyAlignment="1" applyProtection="1">
      <alignment horizontal="center" vertical="center"/>
      <protection locked="0"/>
    </xf>
    <xf numFmtId="0" fontId="33" fillId="11" borderId="72" xfId="0" applyFont="1" applyFill="1" applyBorder="1" applyAlignment="1">
      <alignment horizontal="center" vertical="center" textRotation="90" wrapText="1"/>
    </xf>
    <xf numFmtId="0" fontId="33" fillId="25" borderId="72" xfId="0" applyFont="1" applyFill="1" applyBorder="1" applyAlignment="1">
      <alignment horizontal="center" vertical="center" textRotation="90" wrapText="1"/>
    </xf>
    <xf numFmtId="0" fontId="33" fillId="25" borderId="61" xfId="0" applyFont="1" applyFill="1" applyBorder="1" applyAlignment="1">
      <alignment horizontal="center" vertical="center" textRotation="90" wrapText="1"/>
    </xf>
    <xf numFmtId="0" fontId="29" fillId="0" borderId="61" xfId="0" applyFont="1" applyBorder="1" applyAlignment="1">
      <alignment horizontal="justify" vertical="center" wrapText="1"/>
    </xf>
    <xf numFmtId="0" fontId="62" fillId="0" borderId="0" xfId="0" applyFont="1" applyAlignment="1">
      <alignment horizontal="center" vertical="center" textRotation="90"/>
    </xf>
    <xf numFmtId="0" fontId="62" fillId="0" borderId="8" xfId="0" applyFont="1" applyBorder="1" applyAlignment="1">
      <alignment horizontal="center" vertical="center" textRotation="90"/>
    </xf>
    <xf numFmtId="0" fontId="62" fillId="20" borderId="59" xfId="0" applyFont="1" applyFill="1" applyBorder="1" applyAlignment="1">
      <alignment horizontal="center" vertical="center" textRotation="90"/>
    </xf>
    <xf numFmtId="0" fontId="62" fillId="20" borderId="60" xfId="0" applyFont="1" applyFill="1" applyBorder="1" applyAlignment="1">
      <alignment horizontal="center" vertical="center" textRotation="90"/>
    </xf>
    <xf numFmtId="0" fontId="62" fillId="20" borderId="66" xfId="0" applyFont="1" applyFill="1" applyBorder="1" applyAlignment="1">
      <alignment horizontal="center" vertical="center" textRotation="90"/>
    </xf>
    <xf numFmtId="0" fontId="62" fillId="20" borderId="79" xfId="0" applyFont="1" applyFill="1" applyBorder="1" applyAlignment="1">
      <alignment horizontal="center" vertical="center" textRotation="90"/>
    </xf>
    <xf numFmtId="0" fontId="29" fillId="0" borderId="76" xfId="0" applyFont="1" applyBorder="1" applyAlignment="1">
      <alignment horizontal="center" vertical="center" wrapText="1"/>
    </xf>
    <xf numFmtId="0" fontId="29" fillId="0" borderId="77" xfId="0" applyFont="1" applyBorder="1" applyAlignment="1">
      <alignment horizontal="center" vertical="center" wrapText="1"/>
    </xf>
    <xf numFmtId="0" fontId="29" fillId="0" borderId="83" xfId="0" applyFont="1" applyBorder="1" applyAlignment="1">
      <alignment horizontal="center" vertical="center" wrapText="1"/>
    </xf>
    <xf numFmtId="0" fontId="35" fillId="0" borderId="44" xfId="0" applyFont="1" applyBorder="1" applyAlignment="1" applyProtection="1">
      <alignment horizontal="center" vertical="center" textRotation="90"/>
      <protection locked="0"/>
    </xf>
    <xf numFmtId="0" fontId="35" fillId="0" borderId="75" xfId="0" applyFont="1" applyBorder="1" applyAlignment="1" applyProtection="1">
      <alignment horizontal="center" vertical="center" textRotation="90"/>
      <protection locked="0"/>
    </xf>
    <xf numFmtId="0" fontId="62" fillId="22" borderId="5" xfId="0" applyFont="1" applyFill="1" applyBorder="1" applyAlignment="1">
      <alignment horizontal="center" vertical="center" wrapText="1"/>
    </xf>
    <xf numFmtId="0" fontId="62" fillId="22" borderId="7" xfId="0" applyFont="1" applyFill="1" applyBorder="1" applyAlignment="1">
      <alignment horizontal="center" vertical="center" wrapText="1"/>
    </xf>
    <xf numFmtId="0" fontId="62" fillId="20" borderId="65" xfId="0" applyFont="1" applyFill="1" applyBorder="1" applyAlignment="1">
      <alignment horizontal="center" vertical="center" wrapText="1"/>
    </xf>
    <xf numFmtId="0" fontId="62" fillId="20" borderId="67" xfId="0" applyFont="1" applyFill="1" applyBorder="1" applyAlignment="1">
      <alignment horizontal="center" vertical="center" wrapText="1"/>
    </xf>
    <xf numFmtId="0" fontId="62" fillId="20" borderId="68" xfId="0" applyFont="1" applyFill="1" applyBorder="1" applyAlignment="1">
      <alignment horizontal="center" vertical="center" wrapText="1"/>
    </xf>
    <xf numFmtId="0" fontId="29" fillId="0" borderId="9" xfId="0" applyFont="1" applyBorder="1" applyAlignment="1" applyProtection="1">
      <alignment horizontal="center" vertical="center" wrapText="1"/>
      <protection locked="0"/>
    </xf>
    <xf numFmtId="0" fontId="29" fillId="0" borderId="8" xfId="0" applyFont="1" applyBorder="1" applyAlignment="1" applyProtection="1">
      <alignment horizontal="center" vertical="center" wrapText="1"/>
      <protection locked="0"/>
    </xf>
    <xf numFmtId="0" fontId="29" fillId="0" borderId="66" xfId="0" applyFont="1" applyBorder="1" applyAlignment="1" applyProtection="1">
      <alignment horizontal="center" vertical="center" wrapText="1"/>
      <protection locked="0"/>
    </xf>
    <xf numFmtId="0" fontId="29" fillId="0" borderId="79" xfId="0" applyFont="1" applyBorder="1" applyAlignment="1" applyProtection="1">
      <alignment horizontal="center" vertical="center" wrapText="1"/>
      <protection locked="0"/>
    </xf>
    <xf numFmtId="0" fontId="37" fillId="10" borderId="61" xfId="0" applyFont="1" applyFill="1" applyBorder="1" applyAlignment="1">
      <alignment horizontal="center" vertical="center" textRotation="90"/>
    </xf>
    <xf numFmtId="0" fontId="37" fillId="12" borderId="61" xfId="0" applyFont="1" applyFill="1" applyBorder="1" applyAlignment="1">
      <alignment horizontal="center" vertical="center" textRotation="90"/>
    </xf>
    <xf numFmtId="0" fontId="37" fillId="7" borderId="61" xfId="0" applyFont="1" applyFill="1" applyBorder="1" applyAlignment="1">
      <alignment horizontal="center" vertical="center" textRotation="90"/>
    </xf>
    <xf numFmtId="0" fontId="29" fillId="0" borderId="9" xfId="0" applyFont="1" applyBorder="1" applyAlignment="1" applyProtection="1">
      <alignment horizontal="center" vertical="center" textRotation="90"/>
      <protection locked="0"/>
    </xf>
    <xf numFmtId="0" fontId="29" fillId="0" borderId="8" xfId="0" applyFont="1" applyBorder="1" applyAlignment="1" applyProtection="1">
      <alignment horizontal="center" vertical="center" textRotation="90"/>
      <protection locked="0"/>
    </xf>
    <xf numFmtId="0" fontId="47" fillId="24" borderId="61" xfId="0" applyFont="1" applyFill="1" applyBorder="1" applyAlignment="1">
      <alignment horizontal="center" vertical="center" textRotation="90" wrapText="1"/>
    </xf>
    <xf numFmtId="0" fontId="35" fillId="0" borderId="61" xfId="0" applyFont="1" applyBorder="1" applyAlignment="1">
      <alignment vertical="center" wrapText="1"/>
    </xf>
    <xf numFmtId="0" fontId="35" fillId="0" borderId="9" xfId="0" applyFont="1" applyBorder="1" applyAlignment="1" applyProtection="1">
      <alignment horizontal="center" vertical="center" textRotation="90"/>
      <protection hidden="1"/>
    </xf>
    <xf numFmtId="0" fontId="35" fillId="0" borderId="0" xfId="0" applyFont="1" applyAlignment="1" applyProtection="1">
      <alignment horizontal="center" vertical="center" textRotation="90"/>
      <protection hidden="1"/>
    </xf>
    <xf numFmtId="0" fontId="35" fillId="2" borderId="61" xfId="0" applyFont="1" applyFill="1" applyBorder="1" applyAlignment="1">
      <alignment horizontal="justify" vertical="center" wrapText="1"/>
    </xf>
    <xf numFmtId="0" fontId="38" fillId="11" borderId="61" xfId="0" applyFont="1" applyFill="1" applyBorder="1" applyAlignment="1">
      <alignment horizontal="center" vertical="center" textRotation="90" wrapText="1"/>
    </xf>
    <xf numFmtId="0" fontId="35" fillId="12" borderId="69" xfId="0" applyFont="1" applyFill="1" applyBorder="1" applyAlignment="1">
      <alignment horizontal="center" vertical="center" textRotation="90"/>
    </xf>
    <xf numFmtId="0" fontId="35" fillId="12" borderId="72" xfId="0" applyFont="1" applyFill="1" applyBorder="1" applyAlignment="1">
      <alignment horizontal="center" vertical="center" textRotation="90"/>
    </xf>
    <xf numFmtId="0" fontId="62" fillId="22" borderId="4" xfId="0" applyFont="1" applyFill="1" applyBorder="1" applyAlignment="1">
      <alignment horizontal="center" vertical="center" wrapText="1"/>
    </xf>
    <xf numFmtId="0" fontId="62" fillId="22" borderId="6" xfId="0" applyFont="1" applyFill="1" applyBorder="1" applyAlignment="1">
      <alignment horizontal="center" vertical="center" wrapText="1"/>
    </xf>
    <xf numFmtId="0" fontId="62" fillId="0" borderId="64" xfId="0" applyFont="1" applyBorder="1" applyAlignment="1">
      <alignment horizontal="center" vertical="center" wrapText="1"/>
    </xf>
    <xf numFmtId="0" fontId="62" fillId="0" borderId="60" xfId="0" applyFont="1" applyBorder="1" applyAlignment="1">
      <alignment horizontal="center" vertical="center" wrapText="1"/>
    </xf>
    <xf numFmtId="0" fontId="62" fillId="0" borderId="78" xfId="0" applyFont="1" applyBorder="1" applyAlignment="1">
      <alignment horizontal="center" vertical="center" wrapText="1"/>
    </xf>
    <xf numFmtId="0" fontId="62" fillId="0" borderId="79" xfId="0" applyFont="1" applyBorder="1" applyAlignment="1">
      <alignment horizontal="center" vertical="center" wrapText="1"/>
    </xf>
    <xf numFmtId="0" fontId="37" fillId="24" borderId="61" xfId="0" applyFont="1" applyFill="1" applyBorder="1" applyAlignment="1">
      <alignment horizontal="center" vertical="center" textRotation="90" wrapText="1"/>
    </xf>
    <xf numFmtId="0" fontId="35" fillId="17" borderId="9" xfId="0" applyFont="1" applyFill="1" applyBorder="1" applyAlignment="1" applyProtection="1">
      <alignment horizontal="center" vertical="center" textRotation="90"/>
      <protection locked="0"/>
    </xf>
    <xf numFmtId="0" fontId="35" fillId="17" borderId="0" xfId="0" applyFont="1" applyFill="1" applyAlignment="1" applyProtection="1">
      <alignment horizontal="center" vertical="center" textRotation="90"/>
      <protection locked="0"/>
    </xf>
    <xf numFmtId="0" fontId="29" fillId="0" borderId="61" xfId="0" applyFont="1" applyBorder="1" applyAlignment="1" applyProtection="1">
      <alignment horizontal="justify" vertical="center" wrapText="1"/>
      <protection locked="0"/>
    </xf>
    <xf numFmtId="0" fontId="29" fillId="0" borderId="9" xfId="0" applyFont="1" applyBorder="1" applyAlignment="1" applyProtection="1">
      <alignment horizontal="center" vertical="center" textRotation="90"/>
      <protection hidden="1"/>
    </xf>
    <xf numFmtId="0" fontId="29" fillId="0" borderId="8" xfId="0" applyFont="1" applyBorder="1" applyAlignment="1" applyProtection="1">
      <alignment horizontal="center" vertical="center" textRotation="90"/>
      <protection hidden="1"/>
    </xf>
    <xf numFmtId="0" fontId="29" fillId="17" borderId="9" xfId="0" applyFont="1" applyFill="1" applyBorder="1" applyAlignment="1" applyProtection="1">
      <alignment horizontal="center" vertical="center" textRotation="90"/>
      <protection locked="0"/>
    </xf>
    <xf numFmtId="0" fontId="29" fillId="17" borderId="8" xfId="0" applyFont="1" applyFill="1" applyBorder="1" applyAlignment="1" applyProtection="1">
      <alignment horizontal="center" vertical="center" textRotation="90"/>
      <protection locked="0"/>
    </xf>
    <xf numFmtId="0" fontId="62" fillId="22" borderId="76" xfId="0" applyFont="1" applyFill="1" applyBorder="1" applyAlignment="1">
      <alignment horizontal="center" vertical="center" wrapText="1"/>
    </xf>
    <xf numFmtId="0" fontId="62" fillId="22" borderId="83" xfId="0" applyFont="1" applyFill="1" applyBorder="1" applyAlignment="1">
      <alignment horizontal="center" vertical="center" wrapText="1"/>
    </xf>
    <xf numFmtId="0" fontId="38" fillId="8" borderId="61" xfId="0" applyFont="1" applyFill="1" applyBorder="1" applyAlignment="1">
      <alignment horizontal="center" vertical="center" textRotation="90" wrapText="1"/>
    </xf>
    <xf numFmtId="0" fontId="35" fillId="2" borderId="66" xfId="0" applyFont="1" applyFill="1" applyBorder="1" applyAlignment="1">
      <alignment horizontal="center" vertical="center" wrapText="1"/>
    </xf>
    <xf numFmtId="0" fontId="35" fillId="2" borderId="78" xfId="0" applyFont="1" applyFill="1" applyBorder="1" applyAlignment="1">
      <alignment horizontal="center" vertical="center" wrapText="1"/>
    </xf>
    <xf numFmtId="0" fontId="35" fillId="2" borderId="79" xfId="0" applyFont="1" applyFill="1" applyBorder="1" applyAlignment="1">
      <alignment horizontal="center" vertical="center" wrapText="1"/>
    </xf>
    <xf numFmtId="0" fontId="29" fillId="2" borderId="77" xfId="0" applyFont="1" applyFill="1" applyBorder="1" applyAlignment="1">
      <alignment horizontal="center" vertical="center" wrapText="1"/>
    </xf>
    <xf numFmtId="0" fontId="29" fillId="2" borderId="83" xfId="0" applyFont="1" applyFill="1" applyBorder="1" applyAlignment="1">
      <alignment horizontal="center" vertical="center" wrapText="1"/>
    </xf>
    <xf numFmtId="0" fontId="29" fillId="0" borderId="59" xfId="0" applyFont="1" applyBorder="1" applyAlignment="1" applyProtection="1">
      <alignment horizontal="center" vertical="center" wrapText="1"/>
      <protection locked="0"/>
    </xf>
    <xf numFmtId="0" fontId="34" fillId="2" borderId="44" xfId="0" applyFont="1" applyFill="1" applyBorder="1" applyAlignment="1">
      <alignment horizontal="center" vertical="center" wrapText="1"/>
    </xf>
    <xf numFmtId="0" fontId="34" fillId="2" borderId="85" xfId="0" applyFont="1" applyFill="1" applyBorder="1" applyAlignment="1">
      <alignment horizontal="center" vertical="center" wrapText="1"/>
    </xf>
    <xf numFmtId="0" fontId="29" fillId="0" borderId="59" xfId="0" applyFont="1" applyBorder="1" applyAlignment="1" applyProtection="1">
      <alignment horizontal="left" vertical="center" wrapText="1"/>
      <protection locked="0"/>
    </xf>
    <xf numFmtId="0" fontId="29" fillId="0" borderId="60" xfId="0" applyFont="1" applyBorder="1" applyAlignment="1" applyProtection="1">
      <alignment horizontal="left" vertical="center" wrapText="1"/>
      <protection locked="0"/>
    </xf>
    <xf numFmtId="0" fontId="29" fillId="0" borderId="76" xfId="0" applyFont="1" applyBorder="1" applyAlignment="1" applyProtection="1">
      <alignment horizontal="center" vertical="center" wrapText="1"/>
      <protection locked="0"/>
    </xf>
    <xf numFmtId="0" fontId="29" fillId="0" borderId="83" xfId="0" applyFont="1" applyBorder="1" applyAlignment="1" applyProtection="1">
      <alignment horizontal="center" vertical="center" wrapText="1"/>
      <protection locked="0"/>
    </xf>
    <xf numFmtId="0" fontId="29" fillId="17" borderId="3" xfId="0" applyFont="1" applyFill="1" applyBorder="1" applyAlignment="1" applyProtection="1">
      <alignment horizontal="center" vertical="center" textRotation="90"/>
      <protection locked="0"/>
    </xf>
    <xf numFmtId="0" fontId="29" fillId="17" borderId="7" xfId="0" applyFont="1" applyFill="1" applyBorder="1" applyAlignment="1" applyProtection="1">
      <alignment horizontal="center" vertical="center" textRotation="90"/>
      <protection locked="0"/>
    </xf>
    <xf numFmtId="0" fontId="35" fillId="12" borderId="61" xfId="0" applyFont="1" applyFill="1" applyBorder="1" applyAlignment="1">
      <alignment horizontal="center" vertical="center" textRotation="90"/>
    </xf>
    <xf numFmtId="0" fontId="35" fillId="6" borderId="3" xfId="0" applyFont="1" applyFill="1" applyBorder="1" applyAlignment="1">
      <alignment horizontal="center" vertical="center" textRotation="90"/>
    </xf>
    <xf numFmtId="0" fontId="35" fillId="6" borderId="7" xfId="0" applyFont="1" applyFill="1" applyBorder="1" applyAlignment="1">
      <alignment horizontal="center" vertical="center" textRotation="90"/>
    </xf>
    <xf numFmtId="0" fontId="47" fillId="24" borderId="69" xfId="0" applyFont="1" applyFill="1" applyBorder="1" applyAlignment="1">
      <alignment horizontal="center" vertical="center" textRotation="90" wrapText="1"/>
    </xf>
    <xf numFmtId="0" fontId="47" fillId="24" borderId="72" xfId="0" applyFont="1" applyFill="1" applyBorder="1" applyAlignment="1">
      <alignment horizontal="center" vertical="center" textRotation="90" wrapText="1"/>
    </xf>
    <xf numFmtId="0" fontId="35" fillId="0" borderId="76" xfId="0" applyFont="1" applyBorder="1" applyAlignment="1">
      <alignment horizontal="center" vertical="center" wrapText="1"/>
    </xf>
    <xf numFmtId="0" fontId="35" fillId="0" borderId="83" xfId="0" applyFont="1" applyBorder="1" applyAlignment="1">
      <alignment horizontal="center" vertical="center" wrapText="1"/>
    </xf>
    <xf numFmtId="0" fontId="33" fillId="10" borderId="61" xfId="0" applyFont="1" applyFill="1" applyBorder="1" applyAlignment="1">
      <alignment horizontal="center" vertical="center" textRotation="90" wrapText="1"/>
    </xf>
    <xf numFmtId="0" fontId="35" fillId="0" borderId="61" xfId="0" applyFont="1" applyBorder="1" applyAlignment="1">
      <alignment horizontal="justify" vertical="center" wrapText="1"/>
    </xf>
    <xf numFmtId="0" fontId="29" fillId="0" borderId="0" xfId="0" applyFont="1" applyAlignment="1" applyProtection="1">
      <alignment horizontal="center" vertical="center" textRotation="90"/>
      <protection locked="0"/>
    </xf>
    <xf numFmtId="0" fontId="35" fillId="2" borderId="44" xfId="0" applyFont="1" applyFill="1" applyBorder="1" applyAlignment="1">
      <alignment horizontal="center" vertical="center" textRotation="90"/>
    </xf>
    <xf numFmtId="0" fontId="35" fillId="2" borderId="75" xfId="0" applyFont="1" applyFill="1" applyBorder="1" applyAlignment="1">
      <alignment horizontal="center" vertical="center" textRotation="90"/>
    </xf>
    <xf numFmtId="0" fontId="35" fillId="2" borderId="85" xfId="0" applyFont="1" applyFill="1" applyBorder="1" applyAlignment="1">
      <alignment horizontal="center" vertical="center" textRotation="90"/>
    </xf>
    <xf numFmtId="0" fontId="37" fillId="12" borderId="67" xfId="0" applyFont="1" applyFill="1" applyBorder="1" applyAlignment="1">
      <alignment horizontal="center" vertical="center" textRotation="90"/>
    </xf>
    <xf numFmtId="0" fontId="33" fillId="10" borderId="70" xfId="0" applyFont="1" applyFill="1" applyBorder="1" applyAlignment="1">
      <alignment horizontal="center" vertical="center" textRotation="90" wrapText="1"/>
    </xf>
    <xf numFmtId="0" fontId="33" fillId="10" borderId="72" xfId="0" applyFont="1" applyFill="1" applyBorder="1" applyAlignment="1">
      <alignment horizontal="center" vertical="center" textRotation="90" wrapText="1"/>
    </xf>
    <xf numFmtId="0" fontId="37" fillId="7" borderId="70" xfId="0" applyFont="1" applyFill="1" applyBorder="1" applyAlignment="1">
      <alignment horizontal="center" vertical="center" textRotation="90"/>
    </xf>
    <xf numFmtId="0" fontId="37" fillId="7" borderId="72" xfId="0" applyFont="1" applyFill="1" applyBorder="1" applyAlignment="1">
      <alignment horizontal="center" vertical="center" textRotation="90"/>
    </xf>
    <xf numFmtId="0" fontId="35" fillId="0" borderId="65" xfId="0" applyFont="1" applyBorder="1" applyAlignment="1">
      <alignment horizontal="center" vertical="center" textRotation="90" wrapText="1"/>
    </xf>
    <xf numFmtId="0" fontId="35" fillId="0" borderId="68" xfId="0" applyFont="1" applyBorder="1" applyAlignment="1">
      <alignment horizontal="center" vertical="center" textRotation="90" wrapText="1"/>
    </xf>
    <xf numFmtId="0" fontId="35" fillId="2" borderId="9" xfId="0" applyFont="1" applyFill="1" applyBorder="1" applyAlignment="1">
      <alignment horizontal="center" vertical="center" textRotation="90"/>
    </xf>
    <xf numFmtId="0" fontId="35" fillId="2" borderId="8" xfId="0" applyFont="1" applyFill="1" applyBorder="1" applyAlignment="1">
      <alignment horizontal="center" vertical="center" textRotation="90"/>
    </xf>
    <xf numFmtId="0" fontId="35" fillId="2" borderId="76" xfId="0" applyFont="1" applyFill="1" applyBorder="1" applyAlignment="1">
      <alignment horizontal="center" vertical="center" textRotation="90"/>
    </xf>
    <xf numFmtId="0" fontId="35" fillId="2" borderId="83" xfId="0" applyFont="1" applyFill="1" applyBorder="1" applyAlignment="1">
      <alignment horizontal="center" vertical="center" textRotation="90"/>
    </xf>
    <xf numFmtId="0" fontId="35" fillId="2" borderId="66" xfId="0" applyFont="1" applyFill="1" applyBorder="1" applyAlignment="1">
      <alignment horizontal="center" vertical="center" textRotation="90"/>
    </xf>
    <xf numFmtId="0" fontId="35" fillId="2" borderId="79" xfId="0" applyFont="1" applyFill="1" applyBorder="1" applyAlignment="1">
      <alignment horizontal="center" vertical="center" textRotation="90"/>
    </xf>
    <xf numFmtId="0" fontId="29" fillId="0" borderId="76" xfId="0" applyFont="1" applyBorder="1" applyAlignment="1" applyProtection="1">
      <alignment horizontal="justify" vertical="top" wrapText="1"/>
      <protection locked="0"/>
    </xf>
    <xf numFmtId="0" fontId="29" fillId="0" borderId="77" xfId="0" applyFont="1" applyBorder="1" applyAlignment="1" applyProtection="1">
      <alignment horizontal="justify" vertical="top" wrapText="1"/>
      <protection locked="0"/>
    </xf>
    <xf numFmtId="0" fontId="29" fillId="0" borderId="83" xfId="0" applyFont="1" applyBorder="1" applyAlignment="1" applyProtection="1">
      <alignment horizontal="justify" vertical="top" wrapText="1"/>
      <protection locked="0"/>
    </xf>
    <xf numFmtId="0" fontId="34" fillId="2" borderId="64" xfId="0" applyFont="1" applyFill="1" applyBorder="1" applyAlignment="1">
      <alignment horizontal="center" vertical="center"/>
    </xf>
    <xf numFmtId="0" fontId="35" fillId="2" borderId="0" xfId="0" applyFont="1" applyFill="1" applyAlignment="1">
      <alignment horizontal="center" vertical="center" textRotation="90"/>
    </xf>
    <xf numFmtId="0" fontId="35" fillId="0" borderId="44" xfId="0" applyFont="1" applyBorder="1" applyAlignment="1">
      <alignment horizontal="center" vertical="center" textRotation="90" wrapText="1"/>
    </xf>
    <xf numFmtId="0" fontId="35" fillId="0" borderId="85" xfId="0" applyFont="1" applyBorder="1" applyAlignment="1">
      <alignment horizontal="center" vertical="center" textRotation="90" wrapText="1"/>
    </xf>
    <xf numFmtId="0" fontId="62" fillId="22" borderId="59" xfId="0" applyFont="1" applyFill="1" applyBorder="1" applyAlignment="1">
      <alignment horizontal="center" vertical="center" wrapText="1"/>
    </xf>
    <xf numFmtId="0" fontId="62" fillId="22" borderId="64" xfId="0" applyFont="1" applyFill="1" applyBorder="1" applyAlignment="1">
      <alignment horizontal="center" vertical="center" wrapText="1"/>
    </xf>
    <xf numFmtId="0" fontId="65" fillId="20" borderId="59" xfId="0" applyFont="1" applyFill="1" applyBorder="1" applyAlignment="1">
      <alignment horizontal="justify" vertical="center" wrapText="1"/>
    </xf>
    <xf numFmtId="0" fontId="65" fillId="20" borderId="54" xfId="0" applyFont="1" applyFill="1" applyBorder="1" applyAlignment="1">
      <alignment horizontal="justify" vertical="center" wrapText="1"/>
    </xf>
    <xf numFmtId="0" fontId="65" fillId="20" borderId="59" xfId="0" applyFont="1" applyFill="1" applyBorder="1" applyAlignment="1">
      <alignment horizontal="center" vertical="center" wrapText="1"/>
    </xf>
    <xf numFmtId="0" fontId="65" fillId="20" borderId="54" xfId="0" applyFont="1" applyFill="1" applyBorder="1" applyAlignment="1">
      <alignment horizontal="center" vertical="center" wrapText="1"/>
    </xf>
    <xf numFmtId="0" fontId="37" fillId="7" borderId="69" xfId="0" applyFont="1" applyFill="1" applyBorder="1" applyAlignment="1">
      <alignment horizontal="center" vertical="center" textRotation="90"/>
    </xf>
    <xf numFmtId="0" fontId="35" fillId="0" borderId="75" xfId="0" applyFont="1" applyBorder="1" applyAlignment="1">
      <alignment horizontal="center" vertical="center" textRotation="90" wrapText="1"/>
    </xf>
    <xf numFmtId="0" fontId="62" fillId="22" borderId="88" xfId="0" applyFont="1" applyFill="1" applyBorder="1" applyAlignment="1">
      <alignment horizontal="center" vertical="center" wrapText="1"/>
    </xf>
    <xf numFmtId="0" fontId="35" fillId="0" borderId="59" xfId="0" applyFont="1" applyBorder="1" applyAlignment="1" applyProtection="1">
      <alignment horizontal="center" vertical="center" wrapText="1"/>
      <protection locked="0"/>
    </xf>
    <xf numFmtId="0" fontId="35" fillId="0" borderId="64" xfId="0" applyFont="1" applyBorder="1" applyAlignment="1" applyProtection="1">
      <alignment horizontal="center" vertical="center" wrapText="1"/>
      <protection locked="0"/>
    </xf>
    <xf numFmtId="0" fontId="35" fillId="0" borderId="60" xfId="0" applyFont="1" applyBorder="1" applyAlignment="1" applyProtection="1">
      <alignment horizontal="center" vertical="center" wrapText="1"/>
      <protection locked="0"/>
    </xf>
    <xf numFmtId="0" fontId="35" fillId="0" borderId="76" xfId="0" applyFont="1" applyBorder="1" applyAlignment="1" applyProtection="1">
      <alignment horizontal="center" vertical="center" wrapText="1"/>
      <protection locked="0"/>
    </xf>
    <xf numFmtId="0" fontId="35" fillId="0" borderId="77" xfId="0" applyFont="1" applyBorder="1" applyAlignment="1" applyProtection="1">
      <alignment horizontal="center" vertical="center" wrapText="1"/>
      <protection locked="0"/>
    </xf>
    <xf numFmtId="0" fontId="35" fillId="0" borderId="83" xfId="0" applyFont="1" applyBorder="1" applyAlignment="1" applyProtection="1">
      <alignment horizontal="center" vertical="center" wrapText="1"/>
      <protection locked="0"/>
    </xf>
    <xf numFmtId="0" fontId="37" fillId="6" borderId="61" xfId="0" applyFont="1" applyFill="1" applyBorder="1" applyAlignment="1">
      <alignment horizontal="center" vertical="center" textRotation="90"/>
    </xf>
    <xf numFmtId="14" fontId="29" fillId="0" borderId="65" xfId="0" applyNumberFormat="1" applyFont="1" applyBorder="1" applyAlignment="1" applyProtection="1">
      <alignment horizontal="center" vertical="center" wrapText="1"/>
      <protection locked="0"/>
    </xf>
    <xf numFmtId="14" fontId="29" fillId="0" borderId="68" xfId="0" applyNumberFormat="1" applyFont="1" applyBorder="1" applyAlignment="1" applyProtection="1">
      <alignment horizontal="center" vertical="center" wrapText="1"/>
      <protection locked="0"/>
    </xf>
    <xf numFmtId="14" fontId="29" fillId="0" borderId="66" xfId="0" applyNumberFormat="1" applyFont="1" applyBorder="1" applyAlignment="1" applyProtection="1">
      <alignment horizontal="center" vertical="center" wrapText="1"/>
      <protection locked="0"/>
    </xf>
    <xf numFmtId="14" fontId="29" fillId="0" borderId="79" xfId="0" applyNumberFormat="1" applyFont="1" applyBorder="1" applyAlignment="1" applyProtection="1">
      <alignment horizontal="center" vertical="center" wrapText="1"/>
      <protection locked="0"/>
    </xf>
    <xf numFmtId="0" fontId="29" fillId="0" borderId="59" xfId="0" applyFont="1" applyBorder="1" applyAlignment="1" applyProtection="1">
      <alignment horizontal="justify" vertical="center" wrapText="1"/>
      <protection locked="0"/>
    </xf>
    <xf numFmtId="0" fontId="29" fillId="0" borderId="60" xfId="0" applyFont="1" applyBorder="1" applyAlignment="1" applyProtection="1">
      <alignment horizontal="justify" vertical="center" wrapText="1"/>
      <protection locked="0"/>
    </xf>
    <xf numFmtId="0" fontId="37" fillId="12" borderId="69" xfId="0" applyFont="1" applyFill="1" applyBorder="1" applyAlignment="1">
      <alignment horizontal="center" vertical="center" textRotation="90"/>
    </xf>
    <xf numFmtId="0" fontId="37" fillId="12" borderId="72" xfId="0" applyFont="1" applyFill="1" applyBorder="1" applyAlignment="1">
      <alignment horizontal="center" vertical="center" textRotation="90"/>
    </xf>
    <xf numFmtId="0" fontId="29" fillId="2" borderId="66" xfId="0" applyFont="1" applyFill="1" applyBorder="1" applyAlignment="1" applyProtection="1">
      <alignment horizontal="center" vertical="center" wrapText="1"/>
      <protection locked="0"/>
    </xf>
    <xf numFmtId="0" fontId="29" fillId="2" borderId="79" xfId="0" applyFont="1" applyFill="1" applyBorder="1" applyAlignment="1" applyProtection="1">
      <alignment horizontal="center" vertical="center" wrapText="1"/>
      <protection locked="0"/>
    </xf>
    <xf numFmtId="14" fontId="29" fillId="0" borderId="59" xfId="0" applyNumberFormat="1" applyFont="1" applyBorder="1" applyAlignment="1" applyProtection="1">
      <alignment horizontal="center" vertical="center" wrapText="1"/>
      <protection locked="0"/>
    </xf>
    <xf numFmtId="14" fontId="29" fillId="0" borderId="60" xfId="0" applyNumberFormat="1" applyFont="1" applyBorder="1" applyAlignment="1" applyProtection="1">
      <alignment horizontal="center" vertical="center" wrapText="1"/>
      <protection locked="0"/>
    </xf>
    <xf numFmtId="0" fontId="62" fillId="0" borderId="3" xfId="0" applyFont="1" applyBorder="1" applyAlignment="1">
      <alignment horizontal="center" vertical="center" wrapText="1"/>
    </xf>
    <xf numFmtId="0" fontId="62" fillId="0" borderId="5" xfId="0" applyFont="1" applyBorder="1" applyAlignment="1">
      <alignment horizontal="center" vertical="center" wrapText="1"/>
    </xf>
    <xf numFmtId="0" fontId="62" fillId="0" borderId="7" xfId="0" applyFont="1" applyBorder="1" applyAlignment="1">
      <alignment horizontal="center" vertical="center" wrapText="1"/>
    </xf>
    <xf numFmtId="0" fontId="29" fillId="0" borderId="44" xfId="0" applyFont="1" applyBorder="1" applyAlignment="1" applyProtection="1">
      <alignment horizontal="center" vertical="center" textRotation="90"/>
      <protection locked="0"/>
    </xf>
    <xf numFmtId="0" fontId="37" fillId="10" borderId="69" xfId="0" applyFont="1" applyFill="1" applyBorder="1" applyAlignment="1">
      <alignment horizontal="center" vertical="center" textRotation="90"/>
    </xf>
    <xf numFmtId="0" fontId="37" fillId="10" borderId="70" xfId="0" applyFont="1" applyFill="1" applyBorder="1" applyAlignment="1">
      <alignment horizontal="center" vertical="center" textRotation="90"/>
    </xf>
    <xf numFmtId="0" fontId="37" fillId="10" borderId="72" xfId="0" applyFont="1" applyFill="1" applyBorder="1" applyAlignment="1">
      <alignment horizontal="center" vertical="center" textRotation="90"/>
    </xf>
    <xf numFmtId="0" fontId="35" fillId="0" borderId="82" xfId="0" applyFont="1" applyBorder="1" applyAlignment="1">
      <alignment horizontal="justify" vertical="center" wrapText="1"/>
    </xf>
    <xf numFmtId="0" fontId="35" fillId="0" borderId="8" xfId="0" applyFont="1" applyBorder="1" applyAlignment="1">
      <alignment horizontal="justify" vertical="center" wrapText="1"/>
    </xf>
    <xf numFmtId="14" fontId="29" fillId="2" borderId="66" xfId="0" applyNumberFormat="1" applyFont="1" applyFill="1" applyBorder="1" applyAlignment="1" applyProtection="1">
      <alignment horizontal="center" vertical="center" wrapText="1"/>
      <protection locked="0"/>
    </xf>
    <xf numFmtId="14" fontId="29" fillId="2" borderId="79" xfId="0" applyNumberFormat="1" applyFont="1" applyFill="1" applyBorder="1" applyAlignment="1" applyProtection="1">
      <alignment horizontal="center" vertical="center" wrapText="1"/>
      <protection locked="0"/>
    </xf>
    <xf numFmtId="0" fontId="35" fillId="2" borderId="76" xfId="0" applyFont="1" applyFill="1" applyBorder="1" applyAlignment="1">
      <alignment horizontal="center" vertical="center" wrapText="1"/>
    </xf>
    <xf numFmtId="0" fontId="35" fillId="2" borderId="77" xfId="0" applyFont="1" applyFill="1" applyBorder="1" applyAlignment="1">
      <alignment horizontal="center" vertical="center" wrapText="1"/>
    </xf>
    <xf numFmtId="0" fontId="35" fillId="2" borderId="83" xfId="0" applyFont="1" applyFill="1" applyBorder="1" applyAlignment="1">
      <alignment horizontal="center" vertical="center" wrapText="1"/>
    </xf>
    <xf numFmtId="0" fontId="62" fillId="0" borderId="2" xfId="0" applyFont="1" applyBorder="1" applyAlignment="1">
      <alignment horizontal="center" vertical="center" wrapText="1"/>
    </xf>
    <xf numFmtId="0" fontId="62" fillId="0" borderId="4" xfId="0" applyFont="1" applyBorder="1" applyAlignment="1">
      <alignment horizontal="center" vertical="center" wrapText="1"/>
    </xf>
    <xf numFmtId="0" fontId="62" fillId="0" borderId="6" xfId="0" applyFont="1" applyBorder="1" applyAlignment="1">
      <alignment horizontal="center" vertical="center" wrapText="1"/>
    </xf>
    <xf numFmtId="0" fontId="35" fillId="0" borderId="61" xfId="0" applyFont="1" applyBorder="1" applyAlignment="1" applyProtection="1">
      <alignment vertical="center"/>
      <protection locked="0"/>
    </xf>
    <xf numFmtId="0" fontId="34" fillId="2" borderId="69" xfId="0" applyFont="1" applyFill="1" applyBorder="1" applyAlignment="1">
      <alignment horizontal="center" vertical="center" wrapText="1"/>
    </xf>
    <xf numFmtId="0" fontId="34" fillId="2" borderId="72" xfId="0" applyFont="1" applyFill="1" applyBorder="1" applyAlignment="1">
      <alignment horizontal="center" vertical="center" wrapText="1"/>
    </xf>
    <xf numFmtId="0" fontId="34" fillId="2" borderId="70" xfId="0" applyFont="1" applyFill="1" applyBorder="1" applyAlignment="1">
      <alignment horizontal="center" vertical="center" wrapText="1"/>
    </xf>
    <xf numFmtId="0" fontId="33" fillId="10" borderId="69" xfId="0" applyFont="1" applyFill="1" applyBorder="1" applyAlignment="1">
      <alignment horizontal="center" vertical="center" textRotation="90" wrapText="1"/>
    </xf>
    <xf numFmtId="0" fontId="37" fillId="12" borderId="70" xfId="0" applyFont="1" applyFill="1" applyBorder="1" applyAlignment="1">
      <alignment horizontal="center" vertical="center" textRotation="90"/>
    </xf>
    <xf numFmtId="0" fontId="62" fillId="20" borderId="2" xfId="0" applyFont="1" applyFill="1" applyBorder="1" applyAlignment="1">
      <alignment horizontal="center" vertical="center" wrapText="1"/>
    </xf>
    <xf numFmtId="0" fontId="62" fillId="20" borderId="4" xfId="0" applyFont="1" applyFill="1" applyBorder="1" applyAlignment="1">
      <alignment horizontal="center" vertical="center" wrapText="1"/>
    </xf>
    <xf numFmtId="0" fontId="62" fillId="20" borderId="6" xfId="0" applyFont="1" applyFill="1" applyBorder="1" applyAlignment="1">
      <alignment horizontal="center" vertical="center" wrapText="1"/>
    </xf>
    <xf numFmtId="0" fontId="29" fillId="0" borderId="59" xfId="0" applyFont="1" applyBorder="1" applyAlignment="1" applyProtection="1">
      <alignment vertical="center" wrapText="1"/>
      <protection locked="0"/>
    </xf>
    <xf numFmtId="0" fontId="29" fillId="0" borderId="64" xfId="0" applyFont="1" applyBorder="1" applyAlignment="1" applyProtection="1">
      <alignment vertical="center" wrapText="1"/>
      <protection locked="0"/>
    </xf>
    <xf numFmtId="0" fontId="29" fillId="0" borderId="60" xfId="0" applyFont="1" applyBorder="1" applyAlignment="1" applyProtection="1">
      <alignment vertical="center" wrapText="1"/>
      <protection locked="0"/>
    </xf>
    <xf numFmtId="0" fontId="29" fillId="0" borderId="76" xfId="0" applyFont="1" applyBorder="1" applyAlignment="1" applyProtection="1">
      <alignment vertical="center" wrapText="1"/>
      <protection locked="0"/>
    </xf>
    <xf numFmtId="0" fontId="29" fillId="0" borderId="77" xfId="0" applyFont="1" applyBorder="1" applyAlignment="1" applyProtection="1">
      <alignment vertical="center" wrapText="1"/>
      <protection locked="0"/>
    </xf>
    <xf numFmtId="0" fontId="29" fillId="0" borderId="83" xfId="0" applyFont="1" applyBorder="1" applyAlignment="1" applyProtection="1">
      <alignment vertical="center" wrapText="1"/>
      <protection locked="0"/>
    </xf>
    <xf numFmtId="14" fontId="29" fillId="2" borderId="66" xfId="0" applyNumberFormat="1" applyFont="1" applyFill="1" applyBorder="1" applyAlignment="1" applyProtection="1">
      <alignment horizontal="center" vertical="top" wrapText="1"/>
      <protection locked="0"/>
    </xf>
    <xf numFmtId="14" fontId="29" fillId="2" borderId="78" xfId="0" applyNumberFormat="1" applyFont="1" applyFill="1" applyBorder="1" applyAlignment="1" applyProtection="1">
      <alignment horizontal="center" vertical="top" wrapText="1"/>
      <protection locked="0"/>
    </xf>
    <xf numFmtId="14" fontId="29" fillId="2" borderId="79" xfId="0" applyNumberFormat="1" applyFont="1" applyFill="1" applyBorder="1" applyAlignment="1" applyProtection="1">
      <alignment horizontal="center" vertical="top" wrapText="1"/>
      <protection locked="0"/>
    </xf>
    <xf numFmtId="0" fontId="62" fillId="22" borderId="77" xfId="0" applyFont="1" applyFill="1" applyBorder="1" applyAlignment="1">
      <alignment horizontal="center" vertical="center" wrapText="1"/>
    </xf>
    <xf numFmtId="0" fontId="35" fillId="0" borderId="48" xfId="0" applyFont="1" applyBorder="1" applyAlignment="1">
      <alignment horizontal="left" vertical="center" wrapText="1"/>
    </xf>
    <xf numFmtId="0" fontId="35" fillId="0" borderId="49" xfId="0" applyFont="1" applyBorder="1" applyAlignment="1">
      <alignment horizontal="left" vertical="center" wrapText="1"/>
    </xf>
    <xf numFmtId="0" fontId="35" fillId="0" borderId="52" xfId="0" applyFont="1" applyBorder="1" applyAlignment="1">
      <alignment horizontal="left" vertical="center" wrapText="1"/>
    </xf>
    <xf numFmtId="0" fontId="40" fillId="19" borderId="20" xfId="0" applyFont="1" applyFill="1" applyBorder="1" applyAlignment="1">
      <alignment horizontal="center" vertical="center" wrapText="1"/>
    </xf>
    <xf numFmtId="0" fontId="40" fillId="19" borderId="32" xfId="0" applyFont="1" applyFill="1" applyBorder="1" applyAlignment="1">
      <alignment horizontal="center" vertical="center" wrapText="1"/>
    </xf>
    <xf numFmtId="0" fontId="48" fillId="18" borderId="2" xfId="0" applyFont="1" applyFill="1" applyBorder="1" applyAlignment="1">
      <alignment horizontal="center" vertical="center" wrapText="1"/>
    </xf>
    <xf numFmtId="0" fontId="48" fillId="18" borderId="3" xfId="0" applyFont="1" applyFill="1" applyBorder="1" applyAlignment="1">
      <alignment horizontal="center" vertical="center" wrapText="1"/>
    </xf>
    <xf numFmtId="0" fontId="48" fillId="18" borderId="6" xfId="0" applyFont="1" applyFill="1" applyBorder="1" applyAlignment="1">
      <alignment horizontal="center" vertical="center" wrapText="1"/>
    </xf>
    <xf numFmtId="0" fontId="48" fillId="18" borderId="7" xfId="0" applyFont="1" applyFill="1" applyBorder="1" applyAlignment="1">
      <alignment horizontal="center" vertical="center" wrapText="1"/>
    </xf>
    <xf numFmtId="0" fontId="47" fillId="18" borderId="47" xfId="0" applyFont="1" applyFill="1" applyBorder="1" applyAlignment="1">
      <alignment horizontal="center" vertical="center" wrapText="1"/>
    </xf>
    <xf numFmtId="0" fontId="47" fillId="18" borderId="37" xfId="0" applyFont="1" applyFill="1" applyBorder="1" applyAlignment="1">
      <alignment horizontal="center" vertical="center" wrapText="1"/>
    </xf>
    <xf numFmtId="0" fontId="47" fillId="18" borderId="45" xfId="0" applyFont="1" applyFill="1" applyBorder="1" applyAlignment="1">
      <alignment horizontal="center" vertical="center" wrapText="1"/>
    </xf>
    <xf numFmtId="0" fontId="47" fillId="18" borderId="71" xfId="0" applyFont="1" applyFill="1" applyBorder="1" applyAlignment="1">
      <alignment horizontal="center" vertical="center" wrapText="1"/>
    </xf>
    <xf numFmtId="0" fontId="39" fillId="0" borderId="62" xfId="0" applyFont="1" applyBorder="1" applyAlignment="1">
      <alignment horizontal="center" vertical="center" wrapText="1" readingOrder="1"/>
    </xf>
    <xf numFmtId="0" fontId="50" fillId="2" borderId="0" xfId="0" applyFont="1" applyFill="1" applyAlignment="1">
      <alignment horizontal="center" wrapText="1"/>
    </xf>
    <xf numFmtId="0" fontId="48" fillId="18" borderId="9" xfId="0" applyFont="1" applyFill="1" applyBorder="1" applyAlignment="1">
      <alignment horizontal="center" vertical="center" wrapText="1"/>
    </xf>
    <xf numFmtId="0" fontId="48" fillId="18" borderId="8" xfId="0" applyFont="1" applyFill="1" applyBorder="1" applyAlignment="1">
      <alignment horizontal="center" vertical="center" wrapText="1"/>
    </xf>
    <xf numFmtId="0" fontId="32" fillId="0" borderId="2" xfId="0" applyFont="1" applyBorder="1" applyAlignment="1">
      <alignment horizontal="center" vertical="center"/>
    </xf>
    <xf numFmtId="0" fontId="32" fillId="0" borderId="9" xfId="0" applyFont="1" applyBorder="1" applyAlignment="1">
      <alignment horizontal="center" vertical="center"/>
    </xf>
    <xf numFmtId="0" fontId="32" fillId="0" borderId="3" xfId="0" applyFont="1" applyBorder="1" applyAlignment="1">
      <alignment horizontal="center" vertical="center"/>
    </xf>
    <xf numFmtId="0" fontId="32" fillId="0" borderId="6" xfId="0" applyFont="1" applyBorder="1" applyAlignment="1">
      <alignment horizontal="center" vertical="center"/>
    </xf>
    <xf numFmtId="0" fontId="32" fillId="0" borderId="8" xfId="0" applyFont="1" applyBorder="1" applyAlignment="1">
      <alignment horizontal="center" vertical="center"/>
    </xf>
    <xf numFmtId="0" fontId="32" fillId="0" borderId="7" xfId="0" applyFont="1" applyBorder="1" applyAlignment="1">
      <alignment horizontal="center" vertical="center"/>
    </xf>
    <xf numFmtId="0" fontId="33" fillId="14" borderId="32" xfId="0" applyFont="1" applyFill="1" applyBorder="1" applyAlignment="1">
      <alignment horizontal="center" vertical="center"/>
    </xf>
    <xf numFmtId="0" fontId="34" fillId="2" borderId="0" xfId="0" applyFont="1" applyFill="1" applyAlignment="1">
      <alignment horizontal="left" vertical="center" wrapText="1"/>
    </xf>
    <xf numFmtId="0" fontId="38" fillId="5" borderId="62" xfId="0" applyFont="1" applyFill="1" applyBorder="1" applyAlignment="1">
      <alignment horizontal="center" vertical="center" wrapText="1" readingOrder="1"/>
    </xf>
    <xf numFmtId="0" fontId="29" fillId="0" borderId="2" xfId="0" applyFont="1" applyBorder="1" applyAlignment="1">
      <alignment horizontal="center"/>
    </xf>
    <xf numFmtId="0" fontId="29" fillId="0" borderId="3" xfId="0" applyFont="1" applyBorder="1" applyAlignment="1">
      <alignment horizontal="center"/>
    </xf>
    <xf numFmtId="0" fontId="29" fillId="0" borderId="6" xfId="0" applyFont="1" applyBorder="1" applyAlignment="1">
      <alignment horizontal="center"/>
    </xf>
    <xf numFmtId="0" fontId="29" fillId="0" borderId="7" xfId="0" applyFont="1" applyBorder="1" applyAlignment="1">
      <alignment horizontal="center"/>
    </xf>
    <xf numFmtId="0" fontId="51" fillId="2" borderId="0" xfId="0" applyFont="1" applyFill="1" applyAlignment="1">
      <alignment horizontal="center" vertical="center" wrapText="1" readingOrder="1"/>
    </xf>
    <xf numFmtId="0" fontId="33" fillId="2" borderId="0" xfId="0" applyFont="1" applyFill="1" applyAlignment="1">
      <alignment horizontal="center" vertical="center"/>
    </xf>
    <xf numFmtId="0" fontId="29" fillId="0" borderId="2" xfId="0" applyFont="1" applyBorder="1" applyAlignment="1">
      <alignment wrapText="1"/>
    </xf>
    <xf numFmtId="0" fontId="29" fillId="0" borderId="9" xfId="0" applyFont="1" applyBorder="1" applyAlignment="1">
      <alignment wrapText="1"/>
    </xf>
    <xf numFmtId="0" fontId="29" fillId="0" borderId="4" xfId="0" applyFont="1" applyBorder="1" applyAlignment="1">
      <alignment wrapText="1"/>
    </xf>
    <xf numFmtId="0" fontId="29" fillId="0" borderId="0" xfId="0" applyFont="1" applyAlignment="1">
      <alignment wrapText="1"/>
    </xf>
    <xf numFmtId="0" fontId="60" fillId="0" borderId="4" xfId="4" applyBorder="1" applyAlignment="1">
      <alignment horizontal="left" vertical="center" wrapText="1"/>
    </xf>
    <xf numFmtId="0" fontId="60" fillId="0" borderId="0" xfId="4" applyBorder="1" applyAlignment="1">
      <alignment horizontal="left" vertical="center" wrapText="1"/>
    </xf>
    <xf numFmtId="0" fontId="60" fillId="0" borderId="6" xfId="4" applyBorder="1" applyAlignment="1">
      <alignment horizontal="left" vertical="center" wrapText="1"/>
    </xf>
    <xf numFmtId="0" fontId="60" fillId="0" borderId="8" xfId="4" applyBorder="1" applyAlignment="1">
      <alignment horizontal="left" vertical="center" wrapText="1"/>
    </xf>
    <xf numFmtId="0" fontId="6" fillId="2" borderId="8" xfId="0" applyFont="1" applyFill="1" applyBorder="1" applyAlignment="1">
      <alignment horizontal="left" vertical="top" wrapText="1"/>
    </xf>
    <xf numFmtId="0" fontId="47" fillId="18" borderId="2" xfId="0" applyFont="1" applyFill="1" applyBorder="1" applyAlignment="1">
      <alignment horizontal="center" vertical="center" wrapText="1"/>
    </xf>
    <xf numFmtId="0" fontId="47" fillId="18" borderId="9" xfId="0" applyFont="1" applyFill="1" applyBorder="1" applyAlignment="1">
      <alignment horizontal="center" vertical="center" wrapText="1"/>
    </xf>
    <xf numFmtId="0" fontId="47" fillId="18" borderId="3" xfId="0" applyFont="1" applyFill="1" applyBorder="1" applyAlignment="1">
      <alignment horizontal="center" vertical="center" wrapText="1"/>
    </xf>
    <xf numFmtId="0" fontId="47" fillId="18" borderId="4" xfId="0" applyFont="1" applyFill="1" applyBorder="1" applyAlignment="1">
      <alignment horizontal="center" vertical="center" wrapText="1"/>
    </xf>
    <xf numFmtId="0" fontId="47" fillId="18" borderId="0" xfId="0" applyFont="1" applyFill="1" applyAlignment="1">
      <alignment horizontal="center" vertical="center" wrapText="1"/>
    </xf>
    <xf numFmtId="0" fontId="47" fillId="18" borderId="5" xfId="0" applyFont="1" applyFill="1" applyBorder="1" applyAlignment="1">
      <alignment horizontal="center" vertical="center" wrapText="1"/>
    </xf>
    <xf numFmtId="0" fontId="47" fillId="18" borderId="6" xfId="0" applyFont="1" applyFill="1" applyBorder="1" applyAlignment="1">
      <alignment horizontal="center" vertical="center" wrapText="1"/>
    </xf>
    <xf numFmtId="0" fontId="47" fillId="18" borderId="8" xfId="0" applyFont="1" applyFill="1" applyBorder="1" applyAlignment="1">
      <alignment horizontal="center" vertical="center" wrapText="1"/>
    </xf>
    <xf numFmtId="0" fontId="47" fillId="18" borderId="7" xfId="0" applyFont="1" applyFill="1" applyBorder="1" applyAlignment="1">
      <alignment horizontal="center" vertical="center" wrapText="1"/>
    </xf>
    <xf numFmtId="0" fontId="35" fillId="0" borderId="45" xfId="0" applyFont="1" applyBorder="1" applyAlignment="1">
      <alignment horizontal="left" vertical="center" wrapText="1"/>
    </xf>
    <xf numFmtId="0" fontId="35" fillId="0" borderId="46" xfId="0" applyFont="1" applyBorder="1" applyAlignment="1">
      <alignment horizontal="left" vertical="center" wrapText="1"/>
    </xf>
    <xf numFmtId="0" fontId="35" fillId="0" borderId="71" xfId="0" applyFont="1" applyBorder="1" applyAlignment="1">
      <alignment horizontal="left" vertical="center" wrapText="1"/>
    </xf>
    <xf numFmtId="0" fontId="6" fillId="2" borderId="9" xfId="0" applyFont="1" applyFill="1" applyBorder="1" applyAlignment="1">
      <alignment horizontal="justify" vertical="top"/>
    </xf>
    <xf numFmtId="0" fontId="6" fillId="2" borderId="18" xfId="0" applyFont="1" applyFill="1" applyBorder="1" applyAlignment="1">
      <alignment horizontal="justify" vertical="top" wrapText="1"/>
    </xf>
    <xf numFmtId="0" fontId="6" fillId="2" borderId="18" xfId="0" applyFont="1" applyFill="1" applyBorder="1" applyAlignment="1">
      <alignment horizontal="justify" vertical="top"/>
    </xf>
    <xf numFmtId="0" fontId="35" fillId="0" borderId="50" xfId="0" applyFont="1" applyBorder="1" applyAlignment="1">
      <alignment horizontal="left" vertical="center" wrapText="1"/>
    </xf>
    <xf numFmtId="0" fontId="35" fillId="0" borderId="42" xfId="0" applyFont="1" applyBorder="1" applyAlignment="1">
      <alignment horizontal="left" vertical="center" wrapText="1"/>
    </xf>
    <xf numFmtId="0" fontId="35" fillId="0" borderId="73" xfId="0" applyFont="1" applyBorder="1" applyAlignment="1">
      <alignment horizontal="left" vertical="center" wrapText="1"/>
    </xf>
    <xf numFmtId="0" fontId="53" fillId="19" borderId="20" xfId="0" applyFont="1" applyFill="1" applyBorder="1" applyAlignment="1">
      <alignment horizontal="center" vertical="center" wrapText="1"/>
    </xf>
    <xf numFmtId="0" fontId="53" fillId="19" borderId="21" xfId="0" applyFont="1" applyFill="1" applyBorder="1" applyAlignment="1">
      <alignment horizontal="center" vertical="center" wrapText="1"/>
    </xf>
    <xf numFmtId="0" fontId="53" fillId="19" borderId="32" xfId="0" applyFont="1" applyFill="1" applyBorder="1" applyAlignment="1">
      <alignment horizontal="center" vertical="center" wrapText="1"/>
    </xf>
    <xf numFmtId="0" fontId="49" fillId="19" borderId="20" xfId="0" applyFont="1" applyFill="1" applyBorder="1" applyAlignment="1">
      <alignment horizontal="center" vertical="center" wrapText="1"/>
    </xf>
    <xf numFmtId="0" fontId="49" fillId="19" borderId="21" xfId="0" applyFont="1" applyFill="1" applyBorder="1" applyAlignment="1">
      <alignment horizontal="center" vertical="center" wrapText="1"/>
    </xf>
    <xf numFmtId="0" fontId="49" fillId="19" borderId="32" xfId="0" applyFont="1" applyFill="1" applyBorder="1" applyAlignment="1">
      <alignment horizontal="center" vertical="center" wrapText="1"/>
    </xf>
    <xf numFmtId="0" fontId="56" fillId="2" borderId="2" xfId="0" applyFont="1" applyFill="1" applyBorder="1" applyAlignment="1">
      <alignment horizontal="center" vertical="center"/>
    </xf>
    <xf numFmtId="0" fontId="56" fillId="2" borderId="9" xfId="0" applyFont="1" applyFill="1" applyBorder="1" applyAlignment="1">
      <alignment horizontal="center" vertical="center"/>
    </xf>
    <xf numFmtId="0" fontId="56" fillId="2" borderId="3" xfId="0" applyFont="1" applyFill="1" applyBorder="1" applyAlignment="1">
      <alignment horizontal="center" vertical="center"/>
    </xf>
    <xf numFmtId="0" fontId="56" fillId="2" borderId="4" xfId="0" applyFont="1" applyFill="1" applyBorder="1" applyAlignment="1">
      <alignment horizontal="center" vertical="center"/>
    </xf>
    <xf numFmtId="0" fontId="56" fillId="2" borderId="0" xfId="0" applyFont="1" applyFill="1" applyAlignment="1">
      <alignment horizontal="center" vertical="center"/>
    </xf>
    <xf numFmtId="0" fontId="56" fillId="2" borderId="5" xfId="0" applyFont="1" applyFill="1" applyBorder="1" applyAlignment="1">
      <alignment horizontal="center" vertical="center"/>
    </xf>
    <xf numFmtId="0" fontId="56" fillId="2" borderId="6" xfId="0" applyFont="1" applyFill="1" applyBorder="1" applyAlignment="1">
      <alignment horizontal="center" vertical="center"/>
    </xf>
    <xf numFmtId="0" fontId="56" fillId="2" borderId="8" xfId="0" applyFont="1" applyFill="1" applyBorder="1" applyAlignment="1">
      <alignment horizontal="center" vertical="center"/>
    </xf>
    <xf numFmtId="0" fontId="56" fillId="2" borderId="7" xfId="0" applyFont="1" applyFill="1" applyBorder="1" applyAlignment="1">
      <alignment horizontal="center" vertical="center"/>
    </xf>
    <xf numFmtId="0" fontId="29" fillId="2" borderId="2" xfId="0" applyFont="1" applyFill="1" applyBorder="1" applyAlignment="1">
      <alignment horizontal="center"/>
    </xf>
    <xf numFmtId="0" fontId="29" fillId="2" borderId="9" xfId="0" applyFont="1" applyFill="1" applyBorder="1" applyAlignment="1">
      <alignment horizontal="center"/>
    </xf>
    <xf numFmtId="0" fontId="29" fillId="2" borderId="3" xfId="0" applyFont="1" applyFill="1" applyBorder="1" applyAlignment="1">
      <alignment horizontal="center"/>
    </xf>
    <xf numFmtId="0" fontId="29" fillId="2" borderId="4" xfId="0" applyFont="1" applyFill="1" applyBorder="1" applyAlignment="1">
      <alignment horizontal="center"/>
    </xf>
    <xf numFmtId="0" fontId="29" fillId="2" borderId="0" xfId="0" applyFont="1" applyFill="1" applyAlignment="1">
      <alignment horizontal="center"/>
    </xf>
    <xf numFmtId="0" fontId="29" fillId="2" borderId="5" xfId="0" applyFont="1" applyFill="1" applyBorder="1" applyAlignment="1">
      <alignment horizontal="center"/>
    </xf>
    <xf numFmtId="0" fontId="29" fillId="2" borderId="6" xfId="0" applyFont="1" applyFill="1" applyBorder="1" applyAlignment="1">
      <alignment horizontal="center"/>
    </xf>
    <xf numFmtId="0" fontId="29" fillId="2" borderId="8" xfId="0" applyFont="1" applyFill="1" applyBorder="1" applyAlignment="1">
      <alignment horizontal="center"/>
    </xf>
    <xf numFmtId="0" fontId="29" fillId="2" borderId="7" xfId="0" applyFont="1" applyFill="1" applyBorder="1" applyAlignment="1">
      <alignment horizontal="center"/>
    </xf>
    <xf numFmtId="0" fontId="9" fillId="9" borderId="0" xfId="0" applyFont="1" applyFill="1" applyAlignment="1">
      <alignment horizontal="center" vertical="center" textRotation="90" wrapText="1" readingOrder="1"/>
    </xf>
    <xf numFmtId="0" fontId="9" fillId="9" borderId="5" xfId="0" applyFont="1" applyFill="1" applyBorder="1" applyAlignment="1">
      <alignment horizontal="center" vertical="center" textRotation="90" wrapText="1" readingOrder="1"/>
    </xf>
    <xf numFmtId="0" fontId="12" fillId="11" borderId="10" xfId="0" applyFont="1" applyFill="1" applyBorder="1" applyAlignment="1">
      <alignment horizontal="center" vertical="center" wrapText="1" readingOrder="1"/>
    </xf>
    <xf numFmtId="0" fontId="12" fillId="11" borderId="11" xfId="0" applyFont="1" applyFill="1" applyBorder="1" applyAlignment="1">
      <alignment horizontal="center" vertical="center" wrapText="1" readingOrder="1"/>
    </xf>
    <xf numFmtId="0" fontId="12" fillId="11" borderId="12" xfId="0" applyFont="1" applyFill="1" applyBorder="1" applyAlignment="1">
      <alignment horizontal="center" vertical="center" wrapText="1" readingOrder="1"/>
    </xf>
    <xf numFmtId="0" fontId="12" fillId="11" borderId="13" xfId="0" applyFont="1" applyFill="1" applyBorder="1" applyAlignment="1">
      <alignment horizontal="center" vertical="center" wrapText="1" readingOrder="1"/>
    </xf>
    <xf numFmtId="0" fontId="12" fillId="11" borderId="0" xfId="0" applyFont="1" applyFill="1" applyAlignment="1">
      <alignment horizontal="center" vertical="center" wrapText="1" readingOrder="1"/>
    </xf>
    <xf numFmtId="0" fontId="12" fillId="11" borderId="14" xfId="0" applyFont="1" applyFill="1" applyBorder="1" applyAlignment="1">
      <alignment horizontal="center" vertical="center" wrapText="1" readingOrder="1"/>
    </xf>
    <xf numFmtId="0" fontId="12" fillId="11" borderId="15" xfId="0" applyFont="1" applyFill="1" applyBorder="1" applyAlignment="1">
      <alignment horizontal="center" vertical="center" wrapText="1" readingOrder="1"/>
    </xf>
    <xf numFmtId="0" fontId="12" fillId="11" borderId="16" xfId="0" applyFont="1" applyFill="1" applyBorder="1" applyAlignment="1">
      <alignment horizontal="center" vertical="center" wrapText="1" readingOrder="1"/>
    </xf>
    <xf numFmtId="0" fontId="12" fillId="11" borderId="17" xfId="0" applyFont="1" applyFill="1" applyBorder="1" applyAlignment="1">
      <alignment horizontal="center" vertical="center" wrapText="1" readingOrder="1"/>
    </xf>
    <xf numFmtId="0" fontId="12" fillId="10" borderId="10" xfId="0" applyFont="1" applyFill="1" applyBorder="1" applyAlignment="1">
      <alignment horizontal="center" vertical="center" wrapText="1" readingOrder="1"/>
    </xf>
    <xf numFmtId="0" fontId="12" fillId="10" borderId="11" xfId="0" applyFont="1" applyFill="1" applyBorder="1" applyAlignment="1">
      <alignment horizontal="center" vertical="center" wrapText="1" readingOrder="1"/>
    </xf>
    <xf numFmtId="0" fontId="12" fillId="10" borderId="12" xfId="0" applyFont="1" applyFill="1" applyBorder="1" applyAlignment="1">
      <alignment horizontal="center" vertical="center" wrapText="1" readingOrder="1"/>
    </xf>
    <xf numFmtId="0" fontId="12" fillId="10" borderId="13" xfId="0" applyFont="1" applyFill="1" applyBorder="1" applyAlignment="1">
      <alignment horizontal="center" vertical="center" wrapText="1" readingOrder="1"/>
    </xf>
    <xf numFmtId="0" fontId="12" fillId="10" borderId="0" xfId="0" applyFont="1" applyFill="1" applyAlignment="1">
      <alignment horizontal="center" vertical="center" wrapText="1" readingOrder="1"/>
    </xf>
    <xf numFmtId="0" fontId="12" fillId="10" borderId="14" xfId="0" applyFont="1" applyFill="1" applyBorder="1" applyAlignment="1">
      <alignment horizontal="center" vertical="center" wrapText="1" readingOrder="1"/>
    </xf>
    <xf numFmtId="0" fontId="12" fillId="10" borderId="15" xfId="0" applyFont="1" applyFill="1" applyBorder="1" applyAlignment="1">
      <alignment horizontal="center" vertical="center" wrapText="1" readingOrder="1"/>
    </xf>
    <xf numFmtId="0" fontId="12" fillId="10" borderId="16" xfId="0" applyFont="1" applyFill="1" applyBorder="1" applyAlignment="1">
      <alignment horizontal="center" vertical="center" wrapText="1" readingOrder="1"/>
    </xf>
    <xf numFmtId="0" fontId="12" fillId="10" borderId="17" xfId="0" applyFont="1" applyFill="1" applyBorder="1" applyAlignment="1">
      <alignment horizontal="center" vertical="center" wrapText="1" readingOrder="1"/>
    </xf>
    <xf numFmtId="0" fontId="12" fillId="12" borderId="10" xfId="0" applyFont="1" applyFill="1" applyBorder="1" applyAlignment="1">
      <alignment horizontal="center" vertical="center" wrapText="1" readingOrder="1"/>
    </xf>
    <xf numFmtId="0" fontId="12" fillId="12" borderId="11" xfId="0" applyFont="1" applyFill="1" applyBorder="1" applyAlignment="1">
      <alignment horizontal="center" vertical="center" wrapText="1" readingOrder="1"/>
    </xf>
    <xf numFmtId="0" fontId="12" fillId="12" borderId="12" xfId="0" applyFont="1" applyFill="1" applyBorder="1" applyAlignment="1">
      <alignment horizontal="center" vertical="center" wrapText="1" readingOrder="1"/>
    </xf>
    <xf numFmtId="0" fontId="12" fillId="12" borderId="13" xfId="0" applyFont="1" applyFill="1" applyBorder="1" applyAlignment="1">
      <alignment horizontal="center" vertical="center" wrapText="1" readingOrder="1"/>
    </xf>
    <xf numFmtId="0" fontId="12" fillId="12" borderId="0" xfId="0" applyFont="1" applyFill="1" applyAlignment="1">
      <alignment horizontal="center" vertical="center" wrapText="1" readingOrder="1"/>
    </xf>
    <xf numFmtId="0" fontId="12" fillId="12" borderId="14" xfId="0" applyFont="1" applyFill="1" applyBorder="1" applyAlignment="1">
      <alignment horizontal="center" vertical="center" wrapText="1" readingOrder="1"/>
    </xf>
    <xf numFmtId="0" fontId="12" fillId="12" borderId="15" xfId="0" applyFont="1" applyFill="1" applyBorder="1" applyAlignment="1">
      <alignment horizontal="center" vertical="center" wrapText="1" readingOrder="1"/>
    </xf>
    <xf numFmtId="0" fontId="12" fillId="12" borderId="16" xfId="0" applyFont="1" applyFill="1" applyBorder="1" applyAlignment="1">
      <alignment horizontal="center" vertical="center" wrapText="1" readingOrder="1"/>
    </xf>
    <xf numFmtId="0" fontId="12" fillId="12" borderId="17" xfId="0" applyFont="1" applyFill="1" applyBorder="1" applyAlignment="1">
      <alignment horizontal="center" vertical="center" wrapText="1" readingOrder="1"/>
    </xf>
    <xf numFmtId="0" fontId="12" fillId="4" borderId="10" xfId="0" applyFont="1" applyFill="1" applyBorder="1" applyAlignment="1">
      <alignment horizontal="center" vertical="center" wrapText="1" readingOrder="1"/>
    </xf>
    <xf numFmtId="0" fontId="12" fillId="4" borderId="11" xfId="0" applyFont="1" applyFill="1" applyBorder="1" applyAlignment="1">
      <alignment horizontal="center" vertical="center" wrapText="1" readingOrder="1"/>
    </xf>
    <xf numFmtId="0" fontId="12" fillId="4" borderId="12" xfId="0" applyFont="1" applyFill="1" applyBorder="1" applyAlignment="1">
      <alignment horizontal="center" vertical="center" wrapText="1" readingOrder="1"/>
    </xf>
    <xf numFmtId="0" fontId="12" fillId="4" borderId="13" xfId="0" applyFont="1" applyFill="1" applyBorder="1" applyAlignment="1">
      <alignment horizontal="center" vertical="center" wrapText="1" readingOrder="1"/>
    </xf>
    <xf numFmtId="0" fontId="12" fillId="4" borderId="0" xfId="0" applyFont="1" applyFill="1" applyAlignment="1">
      <alignment horizontal="center" vertical="center" wrapText="1" readingOrder="1"/>
    </xf>
    <xf numFmtId="0" fontId="12" fillId="4" borderId="14" xfId="0" applyFont="1" applyFill="1" applyBorder="1" applyAlignment="1">
      <alignment horizontal="center" vertical="center" wrapText="1" readingOrder="1"/>
    </xf>
    <xf numFmtId="0" fontId="12" fillId="4" borderId="15" xfId="0" applyFont="1" applyFill="1" applyBorder="1" applyAlignment="1">
      <alignment horizontal="center" vertical="center" wrapText="1" readingOrder="1"/>
    </xf>
    <xf numFmtId="0" fontId="12" fillId="4" borderId="16" xfId="0" applyFont="1" applyFill="1" applyBorder="1" applyAlignment="1">
      <alignment horizontal="center" vertical="center" wrapText="1" readingOrder="1"/>
    </xf>
    <xf numFmtId="0" fontId="12" fillId="4" borderId="17" xfId="0" applyFont="1" applyFill="1" applyBorder="1" applyAlignment="1">
      <alignment horizontal="center" vertical="center" wrapText="1" readingOrder="1"/>
    </xf>
    <xf numFmtId="0" fontId="8" fillId="0" borderId="2" xfId="0" applyFont="1" applyBorder="1" applyAlignment="1">
      <alignment horizontal="center" vertical="center" wrapText="1"/>
    </xf>
    <xf numFmtId="0" fontId="8" fillId="0" borderId="9"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7" xfId="0" applyFont="1" applyBorder="1" applyAlignment="1">
      <alignment horizontal="center" vertical="center"/>
    </xf>
    <xf numFmtId="0" fontId="9" fillId="9" borderId="0" xfId="0" applyFont="1" applyFill="1" applyAlignment="1">
      <alignment horizontal="center" vertical="center" wrapText="1" readingOrder="1"/>
    </xf>
    <xf numFmtId="0" fontId="11" fillId="10" borderId="0" xfId="0" applyFont="1" applyFill="1" applyAlignment="1" applyProtection="1">
      <alignment horizontal="center" vertical="center" wrapText="1" readingOrder="1"/>
      <protection hidden="1"/>
    </xf>
    <xf numFmtId="0" fontId="11" fillId="10" borderId="5" xfId="0" applyFont="1" applyFill="1" applyBorder="1" applyAlignment="1" applyProtection="1">
      <alignment horizontal="center" vertical="center" wrapText="1" readingOrder="1"/>
      <protection hidden="1"/>
    </xf>
    <xf numFmtId="0" fontId="11" fillId="10" borderId="2" xfId="0" applyFont="1" applyFill="1" applyBorder="1" applyAlignment="1" applyProtection="1">
      <alignment horizontal="center" vertical="center" wrapText="1" readingOrder="1"/>
      <protection hidden="1"/>
    </xf>
    <xf numFmtId="0" fontId="11" fillId="10" borderId="9" xfId="0" applyFont="1" applyFill="1" applyBorder="1" applyAlignment="1" applyProtection="1">
      <alignment horizontal="center" vertical="center" wrapText="1" readingOrder="1"/>
      <protection hidden="1"/>
    </xf>
    <xf numFmtId="0" fontId="11" fillId="10" borderId="4" xfId="0" applyFont="1" applyFill="1" applyBorder="1" applyAlignment="1" applyProtection="1">
      <alignment horizontal="center" vertical="center" wrapText="1" readingOrder="1"/>
      <protection hidden="1"/>
    </xf>
    <xf numFmtId="0" fontId="11" fillId="10" borderId="3" xfId="0" applyFont="1" applyFill="1" applyBorder="1" applyAlignment="1" applyProtection="1">
      <alignment horizontal="center" vertical="center" wrapText="1" readingOrder="1"/>
      <protection hidden="1"/>
    </xf>
    <xf numFmtId="0" fontId="11" fillId="12" borderId="4" xfId="0" applyFont="1" applyFill="1" applyBorder="1" applyAlignment="1" applyProtection="1">
      <alignment horizontal="center" wrapText="1" readingOrder="1"/>
      <protection hidden="1"/>
    </xf>
    <xf numFmtId="0" fontId="11" fillId="12" borderId="0" xfId="0" applyFont="1" applyFill="1" applyAlignment="1" applyProtection="1">
      <alignment horizontal="center" wrapText="1" readingOrder="1"/>
      <protection hidden="1"/>
    </xf>
    <xf numFmtId="0" fontId="8" fillId="0" borderId="9" xfId="0" applyFont="1" applyBorder="1" applyAlignment="1">
      <alignment horizontal="center" vertical="center" wrapText="1"/>
    </xf>
    <xf numFmtId="0" fontId="11" fillId="10" borderId="6" xfId="0" applyFont="1" applyFill="1" applyBorder="1" applyAlignment="1" applyProtection="1">
      <alignment horizontal="center" vertical="center" wrapText="1" readingOrder="1"/>
      <protection hidden="1"/>
    </xf>
    <xf numFmtId="0" fontId="11" fillId="10" borderId="8" xfId="0" applyFont="1" applyFill="1" applyBorder="1" applyAlignment="1" applyProtection="1">
      <alignment horizontal="center" vertical="center" wrapText="1" readingOrder="1"/>
      <protection hidden="1"/>
    </xf>
    <xf numFmtId="0" fontId="11" fillId="10" borderId="7" xfId="0" applyFont="1" applyFill="1" applyBorder="1" applyAlignment="1" applyProtection="1">
      <alignment horizontal="center" vertical="center" wrapText="1" readingOrder="1"/>
      <protection hidden="1"/>
    </xf>
    <xf numFmtId="0" fontId="11" fillId="11" borderId="4" xfId="0" applyFont="1" applyFill="1" applyBorder="1" applyAlignment="1" applyProtection="1">
      <alignment horizontal="center" wrapText="1" readingOrder="1"/>
      <protection hidden="1"/>
    </xf>
    <xf numFmtId="0" fontId="11" fillId="11" borderId="0" xfId="0" applyFont="1" applyFill="1" applyAlignment="1" applyProtection="1">
      <alignment horizontal="center" wrapText="1" readingOrder="1"/>
      <protection hidden="1"/>
    </xf>
    <xf numFmtId="0" fontId="11" fillId="11" borderId="5" xfId="0" applyFont="1" applyFill="1" applyBorder="1" applyAlignment="1" applyProtection="1">
      <alignment horizontal="center" wrapText="1" readingOrder="1"/>
      <protection hidden="1"/>
    </xf>
    <xf numFmtId="0" fontId="11" fillId="11" borderId="6" xfId="0" applyFont="1" applyFill="1" applyBorder="1" applyAlignment="1" applyProtection="1">
      <alignment horizontal="center" wrapText="1" readingOrder="1"/>
      <protection hidden="1"/>
    </xf>
    <xf numFmtId="0" fontId="11" fillId="11" borderId="8" xfId="0" applyFont="1" applyFill="1" applyBorder="1" applyAlignment="1" applyProtection="1">
      <alignment horizontal="center" wrapText="1" readingOrder="1"/>
      <protection hidden="1"/>
    </xf>
    <xf numFmtId="0" fontId="11" fillId="11" borderId="7" xfId="0" applyFont="1" applyFill="1" applyBorder="1" applyAlignment="1" applyProtection="1">
      <alignment horizontal="center" wrapText="1" readingOrder="1"/>
      <protection hidden="1"/>
    </xf>
    <xf numFmtId="0" fontId="11" fillId="11" borderId="2" xfId="0" applyFont="1" applyFill="1" applyBorder="1" applyAlignment="1" applyProtection="1">
      <alignment horizontal="center" wrapText="1" readingOrder="1"/>
      <protection hidden="1"/>
    </xf>
    <xf numFmtId="0" fontId="11" fillId="11" borderId="9" xfId="0" applyFont="1" applyFill="1" applyBorder="1" applyAlignment="1" applyProtection="1">
      <alignment horizontal="center" wrapText="1" readingOrder="1"/>
      <protection hidden="1"/>
    </xf>
    <xf numFmtId="0" fontId="11" fillId="11" borderId="3" xfId="0" applyFont="1" applyFill="1" applyBorder="1" applyAlignment="1" applyProtection="1">
      <alignment horizontal="center" wrapText="1" readingOrder="1"/>
      <protection hidden="1"/>
    </xf>
    <xf numFmtId="0" fontId="11" fillId="12" borderId="5" xfId="0" applyFont="1" applyFill="1" applyBorder="1" applyAlignment="1" applyProtection="1">
      <alignment horizontal="center" wrapText="1" readingOrder="1"/>
      <protection hidden="1"/>
    </xf>
    <xf numFmtId="0" fontId="11" fillId="12" borderId="6" xfId="0" applyFont="1" applyFill="1" applyBorder="1" applyAlignment="1" applyProtection="1">
      <alignment horizontal="center" wrapText="1" readingOrder="1"/>
      <protection hidden="1"/>
    </xf>
    <xf numFmtId="0" fontId="11" fillId="12" borderId="8" xfId="0" applyFont="1" applyFill="1" applyBorder="1" applyAlignment="1" applyProtection="1">
      <alignment horizontal="center" wrapText="1" readingOrder="1"/>
      <protection hidden="1"/>
    </xf>
    <xf numFmtId="0" fontId="11" fillId="12" borderId="7" xfId="0" applyFont="1" applyFill="1" applyBorder="1" applyAlignment="1" applyProtection="1">
      <alignment horizontal="center" wrapText="1" readingOrder="1"/>
      <protection hidden="1"/>
    </xf>
    <xf numFmtId="0" fontId="11" fillId="12" borderId="2" xfId="0" applyFont="1" applyFill="1" applyBorder="1" applyAlignment="1" applyProtection="1">
      <alignment horizontal="center" wrapText="1" readingOrder="1"/>
      <protection hidden="1"/>
    </xf>
    <xf numFmtId="0" fontId="11" fillId="12" borderId="9" xfId="0" applyFont="1" applyFill="1" applyBorder="1" applyAlignment="1" applyProtection="1">
      <alignment horizontal="center" wrapText="1" readingOrder="1"/>
      <protection hidden="1"/>
    </xf>
    <xf numFmtId="0" fontId="11" fillId="12" borderId="3" xfId="0" applyFont="1" applyFill="1" applyBorder="1" applyAlignment="1" applyProtection="1">
      <alignment horizontal="center" wrapText="1" readingOrder="1"/>
      <protection hidden="1"/>
    </xf>
    <xf numFmtId="0" fontId="11" fillId="4" borderId="0" xfId="0" applyFont="1" applyFill="1" applyAlignment="1" applyProtection="1">
      <alignment horizontal="center" wrapText="1" readingOrder="1"/>
      <protection hidden="1"/>
    </xf>
    <xf numFmtId="0" fontId="11" fillId="4" borderId="5" xfId="0" applyFont="1" applyFill="1" applyBorder="1" applyAlignment="1" applyProtection="1">
      <alignment horizontal="center" wrapText="1" readingOrder="1"/>
      <protection hidden="1"/>
    </xf>
    <xf numFmtId="0" fontId="11" fillId="4" borderId="4" xfId="0" applyFont="1" applyFill="1" applyBorder="1" applyAlignment="1" applyProtection="1">
      <alignment horizontal="center" wrapText="1" readingOrder="1"/>
      <protection hidden="1"/>
    </xf>
    <xf numFmtId="0" fontId="11" fillId="4" borderId="6" xfId="0" applyFont="1" applyFill="1" applyBorder="1" applyAlignment="1" applyProtection="1">
      <alignment horizontal="center" wrapText="1" readingOrder="1"/>
      <protection hidden="1"/>
    </xf>
    <xf numFmtId="0" fontId="11" fillId="4" borderId="8" xfId="0" applyFont="1" applyFill="1" applyBorder="1" applyAlignment="1" applyProtection="1">
      <alignment horizontal="center" wrapText="1" readingOrder="1"/>
      <protection hidden="1"/>
    </xf>
    <xf numFmtId="0" fontId="11" fillId="4" borderId="7" xfId="0" applyFont="1" applyFill="1" applyBorder="1" applyAlignment="1" applyProtection="1">
      <alignment horizontal="center" wrapText="1" readingOrder="1"/>
      <protection hidden="1"/>
    </xf>
    <xf numFmtId="0" fontId="11" fillId="4" borderId="2" xfId="0" applyFont="1" applyFill="1" applyBorder="1" applyAlignment="1" applyProtection="1">
      <alignment horizontal="center" wrapText="1" readingOrder="1"/>
      <protection hidden="1"/>
    </xf>
    <xf numFmtId="0" fontId="11" fillId="4" borderId="9" xfId="0" applyFont="1" applyFill="1" applyBorder="1" applyAlignment="1" applyProtection="1">
      <alignment horizontal="center" wrapText="1" readingOrder="1"/>
      <protection hidden="1"/>
    </xf>
    <xf numFmtId="0" fontId="11" fillId="4" borderId="3" xfId="0" applyFont="1" applyFill="1" applyBorder="1" applyAlignment="1" applyProtection="1">
      <alignment horizontal="center" wrapText="1" readingOrder="1"/>
      <protection hidden="1"/>
    </xf>
    <xf numFmtId="0" fontId="15" fillId="0" borderId="0" xfId="0" applyFont="1" applyAlignment="1">
      <alignment horizontal="center" vertical="center" wrapText="1"/>
    </xf>
    <xf numFmtId="0" fontId="23" fillId="10" borderId="10" xfId="0" applyFont="1" applyFill="1" applyBorder="1" applyAlignment="1">
      <alignment horizontal="center" vertical="center" wrapText="1" readingOrder="1"/>
    </xf>
    <xf numFmtId="0" fontId="23" fillId="10" borderId="11" xfId="0" applyFont="1" applyFill="1" applyBorder="1" applyAlignment="1">
      <alignment horizontal="center" vertical="center" wrapText="1" readingOrder="1"/>
    </xf>
    <xf numFmtId="0" fontId="23" fillId="10" borderId="12" xfId="0" applyFont="1" applyFill="1" applyBorder="1" applyAlignment="1">
      <alignment horizontal="center" vertical="center" wrapText="1" readingOrder="1"/>
    </xf>
    <xf numFmtId="0" fontId="23" fillId="10" borderId="13" xfId="0" applyFont="1" applyFill="1" applyBorder="1" applyAlignment="1">
      <alignment horizontal="center" vertical="center" wrapText="1" readingOrder="1"/>
    </xf>
    <xf numFmtId="0" fontId="23" fillId="10" borderId="0" xfId="0" applyFont="1" applyFill="1" applyAlignment="1">
      <alignment horizontal="center" vertical="center" wrapText="1" readingOrder="1"/>
    </xf>
    <xf numFmtId="0" fontId="23" fillId="10" borderId="14" xfId="0" applyFont="1" applyFill="1" applyBorder="1" applyAlignment="1">
      <alignment horizontal="center" vertical="center" wrapText="1" readingOrder="1"/>
    </xf>
    <xf numFmtId="0" fontId="23" fillId="10" borderId="15" xfId="0" applyFont="1" applyFill="1" applyBorder="1" applyAlignment="1">
      <alignment horizontal="center" vertical="center" wrapText="1" readingOrder="1"/>
    </xf>
    <xf numFmtId="0" fontId="23" fillId="10" borderId="16" xfId="0" applyFont="1" applyFill="1" applyBorder="1" applyAlignment="1">
      <alignment horizontal="center" vertical="center" wrapText="1" readingOrder="1"/>
    </xf>
    <xf numFmtId="0" fontId="23" fillId="10" borderId="17" xfId="0" applyFont="1" applyFill="1" applyBorder="1" applyAlignment="1">
      <alignment horizontal="center" vertical="center" wrapText="1" readingOrder="1"/>
    </xf>
    <xf numFmtId="0" fontId="24" fillId="0" borderId="2" xfId="0" applyFont="1" applyBorder="1" applyAlignment="1">
      <alignment horizontal="center" vertical="center" wrapText="1"/>
    </xf>
    <xf numFmtId="0" fontId="24" fillId="0" borderId="9" xfId="0" applyFont="1" applyBorder="1" applyAlignment="1">
      <alignment horizontal="center" vertical="center"/>
    </xf>
    <xf numFmtId="0" fontId="24" fillId="0" borderId="4" xfId="0" applyFont="1" applyBorder="1" applyAlignment="1">
      <alignment horizontal="center" vertical="center" wrapText="1"/>
    </xf>
    <xf numFmtId="0" fontId="24" fillId="0" borderId="0" xfId="0" applyFont="1" applyAlignment="1">
      <alignment horizontal="center" vertical="center"/>
    </xf>
    <xf numFmtId="0" fontId="24" fillId="0" borderId="4" xfId="0" applyFont="1" applyBorder="1" applyAlignment="1">
      <alignment horizontal="center" vertical="center"/>
    </xf>
    <xf numFmtId="0" fontId="24" fillId="0" borderId="6" xfId="0" applyFont="1" applyBorder="1" applyAlignment="1">
      <alignment horizontal="center" vertical="center"/>
    </xf>
    <xf numFmtId="0" fontId="24" fillId="0" borderId="8" xfId="0" applyFont="1" applyBorder="1" applyAlignment="1">
      <alignment horizontal="center" vertical="center"/>
    </xf>
    <xf numFmtId="0" fontId="23" fillId="11" borderId="10" xfId="0" applyFont="1" applyFill="1" applyBorder="1" applyAlignment="1">
      <alignment horizontal="center" vertical="center" wrapText="1" readingOrder="1"/>
    </xf>
    <xf numFmtId="0" fontId="23" fillId="11" borderId="11" xfId="0" applyFont="1" applyFill="1" applyBorder="1" applyAlignment="1">
      <alignment horizontal="center" vertical="center" wrapText="1" readingOrder="1"/>
    </xf>
    <xf numFmtId="0" fontId="23" fillId="11" borderId="12" xfId="0" applyFont="1" applyFill="1" applyBorder="1" applyAlignment="1">
      <alignment horizontal="center" vertical="center" wrapText="1" readingOrder="1"/>
    </xf>
    <xf numFmtId="0" fontId="23" fillId="11" borderId="13" xfId="0" applyFont="1" applyFill="1" applyBorder="1" applyAlignment="1">
      <alignment horizontal="center" vertical="center" wrapText="1" readingOrder="1"/>
    </xf>
    <xf numFmtId="0" fontId="23" fillId="11" borderId="0" xfId="0" applyFont="1" applyFill="1" applyAlignment="1">
      <alignment horizontal="center" vertical="center" wrapText="1" readingOrder="1"/>
    </xf>
    <xf numFmtId="0" fontId="23" fillId="11" borderId="14" xfId="0" applyFont="1" applyFill="1" applyBorder="1" applyAlignment="1">
      <alignment horizontal="center" vertical="center" wrapText="1" readingOrder="1"/>
    </xf>
    <xf numFmtId="0" fontId="23" fillId="11" borderId="15" xfId="0" applyFont="1" applyFill="1" applyBorder="1" applyAlignment="1">
      <alignment horizontal="center" vertical="center" wrapText="1" readingOrder="1"/>
    </xf>
    <xf numFmtId="0" fontId="23" fillId="11" borderId="16" xfId="0" applyFont="1" applyFill="1" applyBorder="1" applyAlignment="1">
      <alignment horizontal="center" vertical="center" wrapText="1" readingOrder="1"/>
    </xf>
    <xf numFmtId="0" fontId="23" fillId="11" borderId="17" xfId="0" applyFont="1" applyFill="1" applyBorder="1" applyAlignment="1">
      <alignment horizontal="center" vertical="center" wrapText="1" readingOrder="1"/>
    </xf>
    <xf numFmtId="0" fontId="22" fillId="0" borderId="0" xfId="0" applyFont="1" applyAlignment="1">
      <alignment horizontal="center" vertical="center" wrapText="1"/>
    </xf>
    <xf numFmtId="0" fontId="13" fillId="0" borderId="0" xfId="0" applyFont="1" applyAlignment="1">
      <alignment horizontal="center" vertical="center" wrapText="1"/>
    </xf>
    <xf numFmtId="0" fontId="24" fillId="0" borderId="3" xfId="0" applyFont="1" applyBorder="1" applyAlignment="1">
      <alignment horizontal="center" vertical="center"/>
    </xf>
    <xf numFmtId="0" fontId="24" fillId="0" borderId="5" xfId="0" applyFont="1" applyBorder="1" applyAlignment="1">
      <alignment horizontal="center" vertical="center"/>
    </xf>
    <xf numFmtId="0" fontId="24" fillId="0" borderId="7" xfId="0" applyFont="1" applyBorder="1" applyAlignment="1">
      <alignment horizontal="center" vertical="center"/>
    </xf>
    <xf numFmtId="0" fontId="23" fillId="4" borderId="10" xfId="0" applyFont="1" applyFill="1" applyBorder="1" applyAlignment="1">
      <alignment horizontal="center" vertical="center" wrapText="1" readingOrder="1"/>
    </xf>
    <xf numFmtId="0" fontId="23" fillId="4" borderId="11" xfId="0" applyFont="1" applyFill="1" applyBorder="1" applyAlignment="1">
      <alignment horizontal="center" vertical="center" wrapText="1" readingOrder="1"/>
    </xf>
    <xf numFmtId="0" fontId="23" fillId="4" borderId="12" xfId="0" applyFont="1" applyFill="1" applyBorder="1" applyAlignment="1">
      <alignment horizontal="center" vertical="center" wrapText="1" readingOrder="1"/>
    </xf>
    <xf numFmtId="0" fontId="23" fillId="4" borderId="13" xfId="0" applyFont="1" applyFill="1" applyBorder="1" applyAlignment="1">
      <alignment horizontal="center" vertical="center" wrapText="1" readingOrder="1"/>
    </xf>
    <xf numFmtId="0" fontId="23" fillId="4" borderId="0" xfId="0" applyFont="1" applyFill="1" applyAlignment="1">
      <alignment horizontal="center" vertical="center" wrapText="1" readingOrder="1"/>
    </xf>
    <xf numFmtId="0" fontId="23" fillId="4" borderId="14" xfId="0" applyFont="1" applyFill="1" applyBorder="1" applyAlignment="1">
      <alignment horizontal="center" vertical="center" wrapText="1" readingOrder="1"/>
    </xf>
    <xf numFmtId="0" fontId="23" fillId="4" borderId="15" xfId="0" applyFont="1" applyFill="1" applyBorder="1" applyAlignment="1">
      <alignment horizontal="center" vertical="center" wrapText="1" readingOrder="1"/>
    </xf>
    <xf numFmtId="0" fontId="23" fillId="4" borderId="16" xfId="0" applyFont="1" applyFill="1" applyBorder="1" applyAlignment="1">
      <alignment horizontal="center" vertical="center" wrapText="1" readingOrder="1"/>
    </xf>
    <xf numFmtId="0" fontId="23" fillId="4" borderId="17" xfId="0" applyFont="1" applyFill="1" applyBorder="1" applyAlignment="1">
      <alignment horizontal="center" vertical="center" wrapText="1" readingOrder="1"/>
    </xf>
    <xf numFmtId="0" fontId="23" fillId="12" borderId="10" xfId="0" applyFont="1" applyFill="1" applyBorder="1" applyAlignment="1">
      <alignment horizontal="center" vertical="center" wrapText="1" readingOrder="1"/>
    </xf>
    <xf numFmtId="0" fontId="23" fillId="12" borderId="11" xfId="0" applyFont="1" applyFill="1" applyBorder="1" applyAlignment="1">
      <alignment horizontal="center" vertical="center" wrapText="1" readingOrder="1"/>
    </xf>
    <xf numFmtId="0" fontId="23" fillId="12" borderId="12" xfId="0" applyFont="1" applyFill="1" applyBorder="1" applyAlignment="1">
      <alignment horizontal="center" vertical="center" wrapText="1" readingOrder="1"/>
    </xf>
    <xf numFmtId="0" fontId="23" fillId="12" borderId="13" xfId="0" applyFont="1" applyFill="1" applyBorder="1" applyAlignment="1">
      <alignment horizontal="center" vertical="center" wrapText="1" readingOrder="1"/>
    </xf>
    <xf numFmtId="0" fontId="23" fillId="12" borderId="0" xfId="0" applyFont="1" applyFill="1" applyAlignment="1">
      <alignment horizontal="center" vertical="center" wrapText="1" readingOrder="1"/>
    </xf>
    <xf numFmtId="0" fontId="23" fillId="12" borderId="14" xfId="0" applyFont="1" applyFill="1" applyBorder="1" applyAlignment="1">
      <alignment horizontal="center" vertical="center" wrapText="1" readingOrder="1"/>
    </xf>
    <xf numFmtId="0" fontId="23" fillId="12" borderId="15" xfId="0" applyFont="1" applyFill="1" applyBorder="1" applyAlignment="1">
      <alignment horizontal="center" vertical="center" wrapText="1" readingOrder="1"/>
    </xf>
    <xf numFmtId="0" fontId="23" fillId="12" borderId="16" xfId="0" applyFont="1" applyFill="1" applyBorder="1" applyAlignment="1">
      <alignment horizontal="center" vertical="center" wrapText="1" readingOrder="1"/>
    </xf>
    <xf numFmtId="0" fontId="23" fillId="12" borderId="17" xfId="0" applyFont="1" applyFill="1" applyBorder="1" applyAlignment="1">
      <alignment horizontal="center" vertical="center" wrapText="1" readingOrder="1"/>
    </xf>
    <xf numFmtId="0" fontId="24" fillId="0" borderId="9" xfId="0" applyFont="1" applyBorder="1" applyAlignment="1">
      <alignment horizontal="center" vertical="center" wrapText="1"/>
    </xf>
    <xf numFmtId="0" fontId="29" fillId="2" borderId="0" xfId="0" applyFont="1" applyFill="1" applyAlignment="1">
      <alignment vertical="center" wrapText="1"/>
    </xf>
    <xf numFmtId="0" fontId="54" fillId="4" borderId="35" xfId="0" applyFont="1" applyFill="1" applyBorder="1" applyAlignment="1">
      <alignment horizontal="center" vertical="center" wrapText="1" readingOrder="1"/>
    </xf>
    <xf numFmtId="0" fontId="54" fillId="4" borderId="38" xfId="0" applyFont="1" applyFill="1" applyBorder="1" applyAlignment="1">
      <alignment horizontal="center" vertical="center" wrapText="1" readingOrder="1"/>
    </xf>
    <xf numFmtId="0" fontId="54" fillId="4" borderId="40" xfId="0" applyFont="1" applyFill="1" applyBorder="1" applyAlignment="1">
      <alignment horizontal="center" vertical="center" wrapText="1" readingOrder="1"/>
    </xf>
    <xf numFmtId="0" fontId="29" fillId="0" borderId="9" xfId="0" applyFont="1" applyBorder="1" applyAlignment="1">
      <alignment horizontal="center"/>
    </xf>
    <xf numFmtId="0" fontId="29" fillId="0" borderId="8" xfId="0" applyFont="1" applyBorder="1" applyAlignment="1">
      <alignment horizontal="center"/>
    </xf>
    <xf numFmtId="0" fontId="47" fillId="5" borderId="63" xfId="0" applyFont="1" applyFill="1" applyBorder="1" applyAlignment="1">
      <alignment horizontal="center" vertical="center" wrapText="1"/>
    </xf>
    <xf numFmtId="0" fontId="47" fillId="5" borderId="58" xfId="0" applyFont="1" applyFill="1" applyBorder="1" applyAlignment="1">
      <alignment horizontal="center" vertical="center" wrapText="1"/>
    </xf>
    <xf numFmtId="0" fontId="55" fillId="0" borderId="36" xfId="0" applyFont="1" applyBorder="1" applyAlignment="1">
      <alignment horizontal="center" vertical="center" wrapText="1"/>
    </xf>
    <xf numFmtId="0" fontId="55" fillId="0" borderId="33" xfId="0" applyFont="1" applyBorder="1" applyAlignment="1">
      <alignment horizontal="center" vertical="center" wrapText="1"/>
    </xf>
    <xf numFmtId="0" fontId="55" fillId="0" borderId="41" xfId="0" applyFont="1" applyBorder="1" applyAlignment="1">
      <alignment horizontal="center" vertical="center" wrapText="1"/>
    </xf>
    <xf numFmtId="0" fontId="29" fillId="0" borderId="36" xfId="0" applyFont="1" applyBorder="1" applyAlignment="1">
      <alignment horizontal="center" vertical="center" wrapText="1"/>
    </xf>
    <xf numFmtId="0" fontId="29" fillId="0" borderId="33" xfId="0" applyFont="1" applyBorder="1" applyAlignment="1">
      <alignment horizontal="center" vertical="center" wrapText="1"/>
    </xf>
    <xf numFmtId="0" fontId="29" fillId="0" borderId="41" xfId="0" applyFont="1" applyBorder="1" applyAlignment="1">
      <alignment horizontal="center" vertical="center" wrapText="1"/>
    </xf>
    <xf numFmtId="0" fontId="29" fillId="0" borderId="37" xfId="0" applyFont="1" applyBorder="1" applyAlignment="1">
      <alignment horizontal="justify" vertical="center" wrapText="1"/>
    </xf>
    <xf numFmtId="0" fontId="29" fillId="0" borderId="39" xfId="0" applyFont="1" applyBorder="1" applyAlignment="1">
      <alignment horizontal="justify" vertical="center" wrapText="1"/>
    </xf>
    <xf numFmtId="0" fontId="29" fillId="0" borderId="51" xfId="0" applyFont="1" applyBorder="1" applyAlignment="1">
      <alignment horizontal="justify" vertical="center" wrapText="1"/>
    </xf>
    <xf numFmtId="0" fontId="21" fillId="13" borderId="20" xfId="0" applyFont="1" applyFill="1" applyBorder="1" applyAlignment="1">
      <alignment horizontal="center" vertical="center" wrapText="1" readingOrder="1"/>
    </xf>
    <xf numFmtId="0" fontId="21" fillId="13" borderId="21" xfId="0" applyFont="1" applyFill="1" applyBorder="1" applyAlignment="1">
      <alignment horizontal="center" vertical="center" wrapText="1" readingOrder="1"/>
    </xf>
    <xf numFmtId="0" fontId="21" fillId="13" borderId="32" xfId="0" applyFont="1" applyFill="1" applyBorder="1" applyAlignment="1">
      <alignment horizontal="center" vertical="center" wrapText="1" readingOrder="1"/>
    </xf>
    <xf numFmtId="0" fontId="16" fillId="2" borderId="0" xfId="0" applyFont="1" applyFill="1" applyAlignment="1">
      <alignment horizontal="justify" vertical="center" wrapText="1"/>
    </xf>
    <xf numFmtId="0" fontId="18" fillId="13" borderId="29" xfId="0" applyFont="1" applyFill="1" applyBorder="1" applyAlignment="1">
      <alignment horizontal="center" vertical="center" wrapText="1" readingOrder="1"/>
    </xf>
    <xf numFmtId="0" fontId="18" fillId="13" borderId="30" xfId="0" applyFont="1" applyFill="1" applyBorder="1" applyAlignment="1">
      <alignment horizontal="center" vertical="center" wrapText="1" readingOrder="1"/>
    </xf>
    <xf numFmtId="0" fontId="18" fillId="2" borderId="27" xfId="0" applyFont="1" applyFill="1" applyBorder="1" applyAlignment="1">
      <alignment horizontal="center" vertical="center" wrapText="1" readingOrder="1"/>
    </xf>
    <xf numFmtId="0" fontId="18" fillId="2" borderId="22" xfId="0" applyFont="1" applyFill="1" applyBorder="1" applyAlignment="1">
      <alignment horizontal="center" vertical="center" wrapText="1" readingOrder="1"/>
    </xf>
    <xf numFmtId="0" fontId="18" fillId="2" borderId="19" xfId="0" applyFont="1" applyFill="1" applyBorder="1" applyAlignment="1">
      <alignment horizontal="center" vertical="center" wrapText="1" readingOrder="1"/>
    </xf>
    <xf numFmtId="0" fontId="18" fillId="2" borderId="18" xfId="0" applyFont="1" applyFill="1" applyBorder="1" applyAlignment="1">
      <alignment horizontal="center" vertical="center" wrapText="1" readingOrder="1"/>
    </xf>
    <xf numFmtId="0" fontId="18" fillId="2" borderId="24" xfId="0" applyFont="1" applyFill="1" applyBorder="1" applyAlignment="1">
      <alignment horizontal="center" vertical="center" wrapText="1" readingOrder="1"/>
    </xf>
    <xf numFmtId="0" fontId="18" fillId="2" borderId="25" xfId="0" applyFont="1" applyFill="1" applyBorder="1" applyAlignment="1">
      <alignment horizontal="center" vertical="center" wrapText="1" readingOrder="1"/>
    </xf>
  </cellXfs>
  <cellStyles count="5">
    <cellStyle name="Hipervínculo" xfId="4" builtinId="8"/>
    <cellStyle name="Normal" xfId="0" builtinId="0"/>
    <cellStyle name="Normal - Style1 2" xfId="1" xr:uid="{00000000-0005-0000-0000-000002000000}"/>
    <cellStyle name="Normal 2" xfId="3" xr:uid="{00000000-0005-0000-0000-000003000000}"/>
    <cellStyle name="Normal 2 2" xfId="2" xr:uid="{00000000-0005-0000-0000-000004000000}"/>
  </cellStyles>
  <dxfs count="26">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Arial Narrow"/>
        <scheme val="none"/>
      </font>
      <fill>
        <patternFill patternType="none">
          <fgColor indexed="64"/>
          <bgColor indexed="65"/>
        </patternFill>
      </fill>
      <alignment horizontal="general" vertical="center" textRotation="0" wrapText="0" indent="0" justifyLastLine="0" shrinkToFit="0" readingOrder="0"/>
    </dxf>
    <dxf>
      <font>
        <color auto="1"/>
      </font>
    </dxf>
    <dxf>
      <font>
        <color auto="1"/>
      </font>
    </dxf>
    <dxf>
      <font>
        <color auto="1"/>
      </font>
    </dxf>
    <dxf>
      <font>
        <color auto="1"/>
      </font>
    </dxf>
    <dxf>
      <font>
        <color auto="1"/>
      </font>
    </dxf>
    <dxf>
      <font>
        <color auto="1"/>
      </font>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Narrow"/>
        <scheme val="none"/>
      </font>
      <alignment horizontal="left" vertical="center" textRotation="0" wrapText="1" indent="1" justifyLastLine="0" shrinkToFit="0" readingOrder="1"/>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border outline="0">
        <left style="dotted">
          <color rgb="FFF79646"/>
        </left>
      </border>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s>
  <tableStyles count="0" defaultTableStyle="TableStyleMedium2" defaultPivotStyle="PivotStyleLight16"/>
  <colors>
    <mruColors>
      <color rgb="FFE26B0A"/>
      <color rgb="FFB7DEE8"/>
      <color rgb="FFF2F2F2"/>
      <color rgb="FF92D050"/>
      <color rgb="FFDCF4E3"/>
      <color rgb="FFFFFBF7"/>
      <color rgb="FF97DDAD"/>
      <color rgb="FF54C878"/>
      <color rgb="FFF9FCFD"/>
      <color rgb="FFFEF4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pivotCacheDefinition" Target="pivotCache/pivotCacheDefinition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hyperlink" Target="#'Matriz Calor Inherente'!A1"/><Relationship Id="rId2" Type="http://schemas.openxmlformats.org/officeDocument/2006/relationships/hyperlink" Target="#'Tabla probabilidad'!A1"/><Relationship Id="rId1" Type="http://schemas.openxmlformats.org/officeDocument/2006/relationships/hyperlink" Target="#Def_Riesgo!A1"/><Relationship Id="rId5" Type="http://schemas.openxmlformats.org/officeDocument/2006/relationships/image" Target="../media/image1.png"/><Relationship Id="rId4" Type="http://schemas.openxmlformats.org/officeDocument/2006/relationships/hyperlink" Target="#'Tabla Impacto'!A1"/></Relationships>
</file>

<file path=xl/drawings/_rels/drawing2.xml.rels><?xml version="1.0" encoding="UTF-8" standalone="yes"?>
<Relationships xmlns="http://schemas.openxmlformats.org/package/2006/relationships"><Relationship Id="rId3" Type="http://schemas.openxmlformats.org/officeDocument/2006/relationships/hyperlink" Target="#'Tabla Impacto'!A39"/><Relationship Id="rId2" Type="http://schemas.openxmlformats.org/officeDocument/2006/relationships/hyperlink" Target="#'Tabla Impacto'!A14"/><Relationship Id="rId1" Type="http://schemas.openxmlformats.org/officeDocument/2006/relationships/hyperlink" Target="#'Mapa final'!A1"/><Relationship Id="rId4"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apa final'!A1"/></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Mapa final'!Q8"/></Relationships>
</file>

<file path=xl/drawings/_rels/drawing5.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Mapa final'!U8"/></Relationships>
</file>

<file path=xl/drawings/drawing1.xml><?xml version="1.0" encoding="utf-8"?>
<xdr:wsDr xmlns:xdr="http://schemas.openxmlformats.org/drawingml/2006/spreadsheetDrawing" xmlns:a="http://schemas.openxmlformats.org/drawingml/2006/main">
  <xdr:twoCellAnchor>
    <xdr:from>
      <xdr:col>6</xdr:col>
      <xdr:colOff>523875</xdr:colOff>
      <xdr:row>13</xdr:row>
      <xdr:rowOff>0</xdr:rowOff>
    </xdr:from>
    <xdr:to>
      <xdr:col>6</xdr:col>
      <xdr:colOff>1365250</xdr:colOff>
      <xdr:row>13</xdr:row>
      <xdr:rowOff>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EEC7725F-3CE8-4E08-A785-F7E4CB6D6B66}"/>
            </a:ext>
          </a:extLst>
        </xdr:cNvPr>
        <xdr:cNvSpPr/>
      </xdr:nvSpPr>
      <xdr:spPr>
        <a:xfrm>
          <a:off x="7558768" y="4875894"/>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a:t>
          </a:r>
          <a:r>
            <a:rPr lang="es-CO" sz="1100" b="1" baseline="0"/>
            <a:t> a </a:t>
          </a:r>
          <a:r>
            <a:rPr lang="es-CO" sz="1100" b="1"/>
            <a:t>Ayuda</a:t>
          </a:r>
        </a:p>
      </xdr:txBody>
    </xdr:sp>
    <xdr:clientData/>
  </xdr:twoCellAnchor>
  <xdr:twoCellAnchor>
    <xdr:from>
      <xdr:col>9</xdr:col>
      <xdr:colOff>247650</xdr:colOff>
      <xdr:row>13</xdr:row>
      <xdr:rowOff>0</xdr:rowOff>
    </xdr:from>
    <xdr:to>
      <xdr:col>9</xdr:col>
      <xdr:colOff>1089025</xdr:colOff>
      <xdr:row>13</xdr:row>
      <xdr:rowOff>0</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F09609FE-7C23-4505-A05B-6A845309279D}"/>
            </a:ext>
          </a:extLst>
        </xdr:cNvPr>
        <xdr:cNvSpPr/>
      </xdr:nvSpPr>
      <xdr:spPr>
        <a:xfrm>
          <a:off x="11908971" y="4869544"/>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15</xdr:col>
      <xdr:colOff>79374</xdr:colOff>
      <xdr:row>13</xdr:row>
      <xdr:rowOff>0</xdr:rowOff>
    </xdr:from>
    <xdr:to>
      <xdr:col>15</xdr:col>
      <xdr:colOff>1000125</xdr:colOff>
      <xdr:row>13</xdr:row>
      <xdr:rowOff>0</xdr:rowOff>
    </xdr:to>
    <xdr:sp macro="" textlink="">
      <xdr:nvSpPr>
        <xdr:cNvPr id="5" name="Rectángulo: esquinas redondeadas 4">
          <a:hlinkClick xmlns:r="http://schemas.openxmlformats.org/officeDocument/2006/relationships" r:id="rId3"/>
          <a:extLst>
            <a:ext uri="{FF2B5EF4-FFF2-40B4-BE49-F238E27FC236}">
              <a16:creationId xmlns:a16="http://schemas.microsoft.com/office/drawing/2014/main" id="{D0202E72-43D7-4FD9-91F3-8A1E7936B050}"/>
            </a:ext>
          </a:extLst>
        </xdr:cNvPr>
        <xdr:cNvSpPr/>
      </xdr:nvSpPr>
      <xdr:spPr>
        <a:xfrm>
          <a:off x="16598445" y="4796518"/>
          <a:ext cx="920751" cy="4762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twoCellAnchor>
    <xdr:from>
      <xdr:col>11</xdr:col>
      <xdr:colOff>306617</xdr:colOff>
      <xdr:row>13</xdr:row>
      <xdr:rowOff>0</xdr:rowOff>
    </xdr:from>
    <xdr:to>
      <xdr:col>11</xdr:col>
      <xdr:colOff>1129393</xdr:colOff>
      <xdr:row>13</xdr:row>
      <xdr:rowOff>0</xdr:rowOff>
    </xdr:to>
    <xdr:sp macro="" textlink="">
      <xdr:nvSpPr>
        <xdr:cNvPr id="6" name="Rectángulo: esquinas redondeadas 5">
          <a:hlinkClick xmlns:r="http://schemas.openxmlformats.org/officeDocument/2006/relationships" r:id="rId4"/>
          <a:extLst>
            <a:ext uri="{FF2B5EF4-FFF2-40B4-BE49-F238E27FC236}">
              <a16:creationId xmlns:a16="http://schemas.microsoft.com/office/drawing/2014/main" id="{0A8D0727-39CD-450B-94D0-78DFD67F5E28}"/>
            </a:ext>
          </a:extLst>
        </xdr:cNvPr>
        <xdr:cNvSpPr/>
      </xdr:nvSpPr>
      <xdr:spPr>
        <a:xfrm>
          <a:off x="13777688" y="4869543"/>
          <a:ext cx="822776" cy="27395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6</xdr:col>
      <xdr:colOff>523875</xdr:colOff>
      <xdr:row>13</xdr:row>
      <xdr:rowOff>0</xdr:rowOff>
    </xdr:from>
    <xdr:to>
      <xdr:col>6</xdr:col>
      <xdr:colOff>1365250</xdr:colOff>
      <xdr:row>13</xdr:row>
      <xdr:rowOff>0</xdr:rowOff>
    </xdr:to>
    <xdr:sp macro="" textlink="">
      <xdr:nvSpPr>
        <xdr:cNvPr id="7" name="Rectángulo: esquinas redondeadas 6">
          <a:hlinkClick xmlns:r="http://schemas.openxmlformats.org/officeDocument/2006/relationships" r:id="rId1"/>
          <a:extLst>
            <a:ext uri="{FF2B5EF4-FFF2-40B4-BE49-F238E27FC236}">
              <a16:creationId xmlns:a16="http://schemas.microsoft.com/office/drawing/2014/main" id="{DCD68DA8-B63E-4E8C-90E6-BA99B5F6A125}"/>
            </a:ext>
          </a:extLst>
        </xdr:cNvPr>
        <xdr:cNvSpPr/>
      </xdr:nvSpPr>
      <xdr:spPr>
        <a:xfrm>
          <a:off x="9201150" y="5737226"/>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a:t>
          </a:r>
          <a:r>
            <a:rPr lang="es-CO" sz="1100" b="1" baseline="0"/>
            <a:t> a </a:t>
          </a:r>
          <a:r>
            <a:rPr lang="es-CO" sz="1100" b="1"/>
            <a:t>Ayuda</a:t>
          </a:r>
        </a:p>
      </xdr:txBody>
    </xdr:sp>
    <xdr:clientData/>
  </xdr:twoCellAnchor>
  <xdr:twoCellAnchor>
    <xdr:from>
      <xdr:col>9</xdr:col>
      <xdr:colOff>247650</xdr:colOff>
      <xdr:row>13</xdr:row>
      <xdr:rowOff>0</xdr:rowOff>
    </xdr:from>
    <xdr:to>
      <xdr:col>9</xdr:col>
      <xdr:colOff>1089025</xdr:colOff>
      <xdr:row>13</xdr:row>
      <xdr:rowOff>0</xdr:rowOff>
    </xdr:to>
    <xdr:sp macro="" textlink="">
      <xdr:nvSpPr>
        <xdr:cNvPr id="11" name="Rectángulo: esquinas redondeadas 10">
          <a:hlinkClick xmlns:r="http://schemas.openxmlformats.org/officeDocument/2006/relationships" r:id="rId2"/>
          <a:extLst>
            <a:ext uri="{FF2B5EF4-FFF2-40B4-BE49-F238E27FC236}">
              <a16:creationId xmlns:a16="http://schemas.microsoft.com/office/drawing/2014/main" id="{ACBEB5BD-4F61-4F57-8A84-D9128B472B28}"/>
            </a:ext>
          </a:extLst>
        </xdr:cNvPr>
        <xdr:cNvSpPr/>
      </xdr:nvSpPr>
      <xdr:spPr>
        <a:xfrm>
          <a:off x="13544550" y="5730876"/>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15</xdr:col>
      <xdr:colOff>79374</xdr:colOff>
      <xdr:row>13</xdr:row>
      <xdr:rowOff>0</xdr:rowOff>
    </xdr:from>
    <xdr:to>
      <xdr:col>15</xdr:col>
      <xdr:colOff>1000125</xdr:colOff>
      <xdr:row>13</xdr:row>
      <xdr:rowOff>0</xdr:rowOff>
    </xdr:to>
    <xdr:sp macro="" textlink="">
      <xdr:nvSpPr>
        <xdr:cNvPr id="12" name="Rectángulo: esquinas redondeadas 11">
          <a:hlinkClick xmlns:r="http://schemas.openxmlformats.org/officeDocument/2006/relationships" r:id="rId3"/>
          <a:extLst>
            <a:ext uri="{FF2B5EF4-FFF2-40B4-BE49-F238E27FC236}">
              <a16:creationId xmlns:a16="http://schemas.microsoft.com/office/drawing/2014/main" id="{5D52F473-3592-48A7-A593-B98A091FB7A8}"/>
            </a:ext>
          </a:extLst>
        </xdr:cNvPr>
        <xdr:cNvSpPr/>
      </xdr:nvSpPr>
      <xdr:spPr>
        <a:xfrm>
          <a:off x="18224499" y="5657850"/>
          <a:ext cx="920751" cy="4762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twoCellAnchor>
    <xdr:from>
      <xdr:col>11</xdr:col>
      <xdr:colOff>306617</xdr:colOff>
      <xdr:row>13</xdr:row>
      <xdr:rowOff>0</xdr:rowOff>
    </xdr:from>
    <xdr:to>
      <xdr:col>11</xdr:col>
      <xdr:colOff>1129393</xdr:colOff>
      <xdr:row>13</xdr:row>
      <xdr:rowOff>0</xdr:rowOff>
    </xdr:to>
    <xdr:sp macro="" textlink="">
      <xdr:nvSpPr>
        <xdr:cNvPr id="13" name="Rectángulo: esquinas redondeadas 12">
          <a:hlinkClick xmlns:r="http://schemas.openxmlformats.org/officeDocument/2006/relationships" r:id="rId4"/>
          <a:extLst>
            <a:ext uri="{FF2B5EF4-FFF2-40B4-BE49-F238E27FC236}">
              <a16:creationId xmlns:a16="http://schemas.microsoft.com/office/drawing/2014/main" id="{5261A69B-1DE8-485F-8CB6-1986A07ACE1A}"/>
            </a:ext>
          </a:extLst>
        </xdr:cNvPr>
        <xdr:cNvSpPr/>
      </xdr:nvSpPr>
      <xdr:spPr>
        <a:xfrm>
          <a:off x="15403742" y="5730875"/>
          <a:ext cx="822776" cy="27395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editAs="oneCell">
    <xdr:from>
      <xdr:col>0</xdr:col>
      <xdr:colOff>289891</xdr:colOff>
      <xdr:row>0</xdr:row>
      <xdr:rowOff>103533</xdr:rowOff>
    </xdr:from>
    <xdr:to>
      <xdr:col>2</xdr:col>
      <xdr:colOff>835360</xdr:colOff>
      <xdr:row>2</xdr:row>
      <xdr:rowOff>366802</xdr:rowOff>
    </xdr:to>
    <xdr:pic>
      <xdr:nvPicPr>
        <xdr:cNvPr id="8" name="Imagen 7">
          <a:extLst>
            <a:ext uri="{FF2B5EF4-FFF2-40B4-BE49-F238E27FC236}">
              <a16:creationId xmlns:a16="http://schemas.microsoft.com/office/drawing/2014/main" id="{AF7B9038-E761-4BCA-93CF-7A76126BD18B}"/>
            </a:ext>
          </a:extLst>
        </xdr:cNvPr>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37000" t="2958" r="39748" b="86902"/>
        <a:stretch/>
      </xdr:blipFill>
      <xdr:spPr bwMode="auto">
        <a:xfrm>
          <a:off x="289891" y="103533"/>
          <a:ext cx="2367643" cy="88446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14</xdr:col>
      <xdr:colOff>589624</xdr:colOff>
      <xdr:row>0</xdr:row>
      <xdr:rowOff>142346</xdr:rowOff>
    </xdr:from>
    <xdr:to>
      <xdr:col>15</xdr:col>
      <xdr:colOff>654839</xdr:colOff>
      <xdr:row>1</xdr:row>
      <xdr:rowOff>205808</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A97896B5-0BF2-453E-AD17-960AAA2B1328}"/>
            </a:ext>
          </a:extLst>
        </xdr:cNvPr>
        <xdr:cNvSpPr/>
      </xdr:nvSpPr>
      <xdr:spPr>
        <a:xfrm>
          <a:off x="14746155" y="142346"/>
          <a:ext cx="827215" cy="373025"/>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twoCellAnchor>
    <xdr:from>
      <xdr:col>0</xdr:col>
      <xdr:colOff>726281</xdr:colOff>
      <xdr:row>7</xdr:row>
      <xdr:rowOff>583410</xdr:rowOff>
    </xdr:from>
    <xdr:to>
      <xdr:col>2</xdr:col>
      <xdr:colOff>726281</xdr:colOff>
      <xdr:row>7</xdr:row>
      <xdr:rowOff>833441</xdr:rowOff>
    </xdr:to>
    <xdr:sp macro="" textlink="">
      <xdr:nvSpPr>
        <xdr:cNvPr id="10" name="Rectángulo 9">
          <a:hlinkClick xmlns:r="http://schemas.openxmlformats.org/officeDocument/2006/relationships" r:id="rId2"/>
          <a:extLst>
            <a:ext uri="{FF2B5EF4-FFF2-40B4-BE49-F238E27FC236}">
              <a16:creationId xmlns:a16="http://schemas.microsoft.com/office/drawing/2014/main" id="{DAF73B11-0587-4BDB-9B0F-C424D5EB0FE0}"/>
            </a:ext>
          </a:extLst>
        </xdr:cNvPr>
        <xdr:cNvSpPr/>
      </xdr:nvSpPr>
      <xdr:spPr>
        <a:xfrm>
          <a:off x="726281" y="1821660"/>
          <a:ext cx="3000375" cy="25003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619124</xdr:colOff>
      <xdr:row>7</xdr:row>
      <xdr:rowOff>976313</xdr:rowOff>
    </xdr:from>
    <xdr:to>
      <xdr:col>2</xdr:col>
      <xdr:colOff>916781</xdr:colOff>
      <xdr:row>7</xdr:row>
      <xdr:rowOff>1297781</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id="{5E68D2BB-2E74-4950-AD3F-57D58B5182E3}"/>
            </a:ext>
          </a:extLst>
        </xdr:cNvPr>
        <xdr:cNvSpPr/>
      </xdr:nvSpPr>
      <xdr:spPr>
        <a:xfrm>
          <a:off x="619124" y="2214563"/>
          <a:ext cx="3298032" cy="321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257173</xdr:colOff>
      <xdr:row>0</xdr:row>
      <xdr:rowOff>83344</xdr:rowOff>
    </xdr:from>
    <xdr:to>
      <xdr:col>1</xdr:col>
      <xdr:colOff>1666874</xdr:colOff>
      <xdr:row>1</xdr:row>
      <xdr:rowOff>285749</xdr:rowOff>
    </xdr:to>
    <xdr:pic>
      <xdr:nvPicPr>
        <xdr:cNvPr id="6" name="Imagen 1" descr="imagen">
          <a:extLst>
            <a:ext uri="{FF2B5EF4-FFF2-40B4-BE49-F238E27FC236}">
              <a16:creationId xmlns:a16="http://schemas.microsoft.com/office/drawing/2014/main" id="{4E86A97B-3977-4E25-A4A1-F65455EF59C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57173" y="83344"/>
          <a:ext cx="2171701" cy="5119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40</xdr:col>
      <xdr:colOff>247649</xdr:colOff>
      <xdr:row>0</xdr:row>
      <xdr:rowOff>180974</xdr:rowOff>
    </xdr:from>
    <xdr:to>
      <xdr:col>45</xdr:col>
      <xdr:colOff>333374</xdr:colOff>
      <xdr:row>5</xdr:row>
      <xdr:rowOff>23811</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269484B1-B677-48E7-B316-8936B17633AB}"/>
            </a:ext>
          </a:extLst>
        </xdr:cNvPr>
        <xdr:cNvSpPr/>
      </xdr:nvSpPr>
      <xdr:spPr>
        <a:xfrm>
          <a:off x="16249649" y="180974"/>
          <a:ext cx="1990725" cy="79533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000" b="1">
              <a:latin typeface="Segoe UI" panose="020B0502040204020203" pitchFamily="34" charset="0"/>
              <a:cs typeface="Segoe UI" panose="020B0502040204020203" pitchFamily="34" charset="0"/>
            </a:rPr>
            <a:t>Regresar</a:t>
          </a:r>
        </a:p>
      </xdr:txBody>
    </xdr:sp>
    <xdr:clientData/>
  </xdr:twoCellAnchor>
  <xdr:twoCellAnchor>
    <xdr:from>
      <xdr:col>0</xdr:col>
      <xdr:colOff>471488</xdr:colOff>
      <xdr:row>0</xdr:row>
      <xdr:rowOff>128587</xdr:rowOff>
    </xdr:from>
    <xdr:to>
      <xdr:col>11</xdr:col>
      <xdr:colOff>0</xdr:colOff>
      <xdr:row>5</xdr:row>
      <xdr:rowOff>119062</xdr:rowOff>
    </xdr:to>
    <xdr:pic>
      <xdr:nvPicPr>
        <xdr:cNvPr id="5" name="Imagen 1" descr="imagen">
          <a:extLst>
            <a:ext uri="{FF2B5EF4-FFF2-40B4-BE49-F238E27FC236}">
              <a16:creationId xmlns:a16="http://schemas.microsoft.com/office/drawing/2014/main" id="{5FA7A0DF-8C07-4CD2-8DAF-CA10B081FA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1488" y="128587"/>
          <a:ext cx="4100512"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40</xdr:col>
      <xdr:colOff>247649</xdr:colOff>
      <xdr:row>0</xdr:row>
      <xdr:rowOff>180974</xdr:rowOff>
    </xdr:from>
    <xdr:to>
      <xdr:col>45</xdr:col>
      <xdr:colOff>333374</xdr:colOff>
      <xdr:row>5</xdr:row>
      <xdr:rowOff>23811</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E047D370-C713-44E2-B937-409C434635BD}"/>
            </a:ext>
          </a:extLst>
        </xdr:cNvPr>
        <xdr:cNvSpPr/>
      </xdr:nvSpPr>
      <xdr:spPr>
        <a:xfrm>
          <a:off x="16249649" y="180974"/>
          <a:ext cx="1990725" cy="804862"/>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000" b="1">
              <a:latin typeface="Segoe UI" panose="020B0502040204020203" pitchFamily="34" charset="0"/>
              <a:cs typeface="Segoe UI" panose="020B0502040204020203" pitchFamily="34" charset="0"/>
            </a:rPr>
            <a:t>Regresar</a:t>
          </a:r>
        </a:p>
      </xdr:txBody>
    </xdr:sp>
    <xdr:clientData/>
  </xdr:twoCellAnchor>
  <xdr:twoCellAnchor>
    <xdr:from>
      <xdr:col>0</xdr:col>
      <xdr:colOff>471487</xdr:colOff>
      <xdr:row>0</xdr:row>
      <xdr:rowOff>152400</xdr:rowOff>
    </xdr:from>
    <xdr:to>
      <xdr:col>11</xdr:col>
      <xdr:colOff>95250</xdr:colOff>
      <xdr:row>5</xdr:row>
      <xdr:rowOff>71437</xdr:rowOff>
    </xdr:to>
    <xdr:pic>
      <xdr:nvPicPr>
        <xdr:cNvPr id="4" name="Imagen 1" descr="imagen">
          <a:extLst>
            <a:ext uri="{FF2B5EF4-FFF2-40B4-BE49-F238E27FC236}">
              <a16:creationId xmlns:a16="http://schemas.microsoft.com/office/drawing/2014/main" id="{FB057B93-635F-4F12-9366-25AECCE511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1487" y="152400"/>
          <a:ext cx="4195763" cy="871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4702969</xdr:colOff>
      <xdr:row>0</xdr:row>
      <xdr:rowOff>142347</xdr:rowOff>
    </xdr:from>
    <xdr:to>
      <xdr:col>7</xdr:col>
      <xdr:colOff>654843</xdr:colOff>
      <xdr:row>1</xdr:row>
      <xdr:rowOff>142874</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2FEB921A-1094-46AB-A13D-509235F896AF}"/>
            </a:ext>
          </a:extLst>
        </xdr:cNvPr>
        <xdr:cNvSpPr/>
      </xdr:nvSpPr>
      <xdr:spPr>
        <a:xfrm>
          <a:off x="13430250" y="142347"/>
          <a:ext cx="785812" cy="31009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twoCellAnchor>
    <xdr:from>
      <xdr:col>0</xdr:col>
      <xdr:colOff>295275</xdr:colOff>
      <xdr:row>0</xdr:row>
      <xdr:rowOff>73819</xdr:rowOff>
    </xdr:from>
    <xdr:to>
      <xdr:col>2</xdr:col>
      <xdr:colOff>619125</xdr:colOff>
      <xdr:row>1</xdr:row>
      <xdr:rowOff>261937</xdr:rowOff>
    </xdr:to>
    <xdr:pic>
      <xdr:nvPicPr>
        <xdr:cNvPr id="4" name="Imagen 1" descr="imagen">
          <a:extLst>
            <a:ext uri="{FF2B5EF4-FFF2-40B4-BE49-F238E27FC236}">
              <a16:creationId xmlns:a16="http://schemas.microsoft.com/office/drawing/2014/main" id="{593E5CDE-5BC9-45DE-883B-4914E14DB0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5275" y="73819"/>
          <a:ext cx="2288381" cy="497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NGELA%20MARQUEZ\Documents\21.%20COLDEP%20desde%2014-MAR-2020\12.%20OAP%20-%20GIT%20Planeaci&#243;n%20y%20Gesti&#243;n\4.%20Lineamientos%20GdeR\Vigentes%202020\GO-FR-005%20MapadeRiesgosFinal71%20v.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row r="9">
          <cell r="C9" t="str">
            <v>Oficina_Asesora_Jurídica</v>
          </cell>
        </row>
      </sheetData>
      <sheetData sheetId="1">
        <row r="2">
          <cell r="A2" t="str">
            <v>Estratégico</v>
          </cell>
          <cell r="AD2" t="str">
            <v>Ambiental</v>
          </cell>
          <cell r="AZ2" t="str">
            <v>Diariamente</v>
          </cell>
          <cell r="BA2" t="str">
            <v>Asignado</v>
          </cell>
          <cell r="BB2" t="str">
            <v>Adecuado</v>
          </cell>
          <cell r="BC2" t="str">
            <v>Oportuna</v>
          </cell>
          <cell r="BD2" t="str">
            <v>Prevenir</v>
          </cell>
          <cell r="BE2" t="str">
            <v>Confiable</v>
          </cell>
          <cell r="BF2" t="str">
            <v>Se investigan y resuelven oportunamente</v>
          </cell>
          <cell r="BG2" t="str">
            <v>Completa</v>
          </cell>
        </row>
        <row r="3">
          <cell r="A3" t="str">
            <v>Misional</v>
          </cell>
          <cell r="AD3" t="str">
            <v>Corrupción</v>
          </cell>
          <cell r="AZ3" t="str">
            <v>Semanalmente</v>
          </cell>
          <cell r="BA3" t="str">
            <v>No asignado</v>
          </cell>
          <cell r="BB3" t="str">
            <v>Inadecuado</v>
          </cell>
          <cell r="BC3" t="str">
            <v>Inoportuna</v>
          </cell>
          <cell r="BD3" t="str">
            <v>Detectar</v>
          </cell>
          <cell r="BE3" t="str">
            <v>No Confiable</v>
          </cell>
          <cell r="BF3" t="str">
            <v>No se investigan y resuelven oportunamente</v>
          </cell>
          <cell r="BG3" t="str">
            <v>Incompleta</v>
          </cell>
        </row>
        <row r="4">
          <cell r="A4" t="str">
            <v>Apoyo</v>
          </cell>
          <cell r="AD4" t="str">
            <v>Cumplimiento</v>
          </cell>
          <cell r="AZ4" t="str">
            <v>Quincenalmente</v>
          </cell>
          <cell r="BD4" t="str">
            <v>No es un Control</v>
          </cell>
          <cell r="BG4" t="str">
            <v>No existe</v>
          </cell>
        </row>
        <row r="5">
          <cell r="A5" t="str">
            <v>Evaluación</v>
          </cell>
          <cell r="AD5" t="str">
            <v>Estrategico</v>
          </cell>
          <cell r="AZ5" t="str">
            <v>Mensualmente</v>
          </cell>
        </row>
        <row r="6">
          <cell r="AD6" t="str">
            <v>Financiero</v>
          </cell>
          <cell r="AZ6" t="str">
            <v>Bimestralmente</v>
          </cell>
        </row>
        <row r="7">
          <cell r="AD7" t="str">
            <v>Gerencial</v>
          </cell>
          <cell r="AZ7" t="str">
            <v>Trimestralmente</v>
          </cell>
        </row>
        <row r="8">
          <cell r="AD8" t="str">
            <v>Imagen_o_Reputacional</v>
          </cell>
          <cell r="AZ8" t="str">
            <v>Cuatrimestralmente</v>
          </cell>
        </row>
        <row r="9">
          <cell r="AD9" t="str">
            <v>Operativo</v>
          </cell>
          <cell r="AZ9" t="str">
            <v>Semestralmente</v>
          </cell>
        </row>
        <row r="10">
          <cell r="AD10" t="str">
            <v>Seguridad_Digital</v>
          </cell>
          <cell r="AZ10" t="str">
            <v>Anualmente</v>
          </cell>
        </row>
        <row r="11">
          <cell r="AD11" t="str">
            <v>Tecnológico</v>
          </cell>
          <cell r="AZ11" t="str">
            <v>Cada vez que se requiera</v>
          </cell>
        </row>
      </sheetData>
      <sheetData sheetId="2"/>
      <sheetData sheetId="3"/>
      <sheetData sheetId="4"/>
      <sheetData sheetId="5"/>
      <sheetData sheetId="6"/>
      <sheetData sheetId="7"/>
      <sheetData sheetId="8"/>
      <sheetData sheetId="9"/>
      <sheetData sheetId="10"/>
      <sheetData sheetId="11"/>
      <sheetData sheetId="12"/>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uis Jiménez" refreshedDate="44222.441070601853" createdVersion="6" refreshedVersion="6" minRefreshableVersion="3" recordCount="15" xr:uid="{00000000-000A-0000-FFFF-FFFF00000000}">
  <cacheSource type="worksheet">
    <worksheetSource name="Tabla1"/>
  </cacheSource>
  <cacheFields count="2">
    <cacheField name="Criterios" numFmtId="0">
      <sharedItems count="3">
        <s v="Afectación Económica o presupuestal"/>
        <s v="Pérdida Reputacional"/>
        <s v="Corrupción"/>
      </sharedItems>
    </cacheField>
    <cacheField name="Subcriterios" numFmtId="0">
      <sharedItems count="18">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Alta Dirección y/o miembros del SND "/>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 v="No aplica"/>
        <s v="Repuestas Corrupción en Moderado"/>
        <s v="Repuestas Corrupción en Mayor"/>
        <s v="Repuestas Corrupción en Catastrófico"/>
        <s v="El riesgo afecta la imagen de la entidad internamente, de conocimiento general, nivel interno, de Alta Dirección y/o miembros del SND2" u="1"/>
        <s v="El riesgo afecta la imagen de la entidad internamente, de conocimiento general, nivel interno, de Alta Dirección y/o miembros del SND" u="1"/>
        <s v="El riesgo afecta la imagen de la entidad internamente, de conocimiento general, nivel interno, de Alta Dirección y/o miembros del SN" u="1"/>
        <s v="El riesgo afecta la imagen de la entidad internamente, de conocimiento general, nivel interno, de junta dircetiva y accionistas y/o de provedores"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
  <r>
    <x v="0"/>
    <x v="0"/>
  </r>
  <r>
    <x v="0"/>
    <x v="1"/>
  </r>
  <r>
    <x v="0"/>
    <x v="2"/>
  </r>
  <r>
    <x v="0"/>
    <x v="3"/>
  </r>
  <r>
    <x v="0"/>
    <x v="4"/>
  </r>
  <r>
    <x v="1"/>
    <x v="5"/>
  </r>
  <r>
    <x v="1"/>
    <x v="6"/>
  </r>
  <r>
    <x v="1"/>
    <x v="7"/>
  </r>
  <r>
    <x v="1"/>
    <x v="8"/>
  </r>
  <r>
    <x v="1"/>
    <x v="9"/>
  </r>
  <r>
    <x v="2"/>
    <x v="10"/>
  </r>
  <r>
    <x v="2"/>
    <x v="10"/>
  </r>
  <r>
    <x v="2"/>
    <x v="11"/>
  </r>
  <r>
    <x v="2"/>
    <x v="12"/>
  </r>
  <r>
    <x v="2"/>
    <x v="1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20:E237" firstHeaderRow="1" firstDataRow="1" firstDataCol="2"/>
  <pivotFields count="2">
    <pivotField axis="axisRow" compact="0" showAll="0" defaultSubtotal="0">
      <items count="3">
        <item x="0"/>
        <item x="1"/>
        <item x="2"/>
      </items>
    </pivotField>
    <pivotField axis="axisRow" compact="0" showAll="0" defaultSubtotal="0">
      <items count="18">
        <item x="0"/>
        <item x="5"/>
        <item n="El riesgo afecta la imagen de la entidad internamente, de conocimiento general, nivel interno, de Alta Dirección y/o miembros del SND" m="1" x="17"/>
        <item n="El riesgo afecta la imagen de la entidad internamente, de conocimiento general, nivel interno, de Alta Dirección y/o miembros del SND2" m="1" x="15"/>
        <item x="6"/>
        <item x="7"/>
        <item x="8"/>
        <item x="9"/>
        <item x="1"/>
        <item x="2"/>
        <item x="3"/>
        <item x="4"/>
        <item x="10"/>
        <item x="11"/>
        <item x="12"/>
        <item x="13"/>
        <item n="El riesgo afecta la imagen de la entidad internamente, de conocimiento general, nivel interno, de Alta Dirección y/o miembros del SND22" m="1" x="14"/>
        <item m="1" x="16"/>
      </items>
    </pivotField>
  </pivotFields>
  <rowFields count="2">
    <field x="0"/>
    <field x="1"/>
  </rowFields>
  <rowItems count="17">
    <i>
      <x/>
    </i>
    <i r="1">
      <x/>
    </i>
    <i r="1">
      <x v="8"/>
    </i>
    <i r="1">
      <x v="9"/>
    </i>
    <i r="1">
      <x v="10"/>
    </i>
    <i r="1">
      <x v="11"/>
    </i>
    <i>
      <x v="1"/>
    </i>
    <i r="1">
      <x v="1"/>
    </i>
    <i r="1">
      <x v="4"/>
    </i>
    <i r="1">
      <x v="5"/>
    </i>
    <i r="1">
      <x v="6"/>
    </i>
    <i r="1">
      <x v="7"/>
    </i>
    <i>
      <x v="2"/>
    </i>
    <i r="1">
      <x v="12"/>
    </i>
    <i r="1">
      <x v="13"/>
    </i>
    <i r="1">
      <x v="14"/>
    </i>
    <i r="1">
      <x v="15"/>
    </i>
  </rowItems>
  <colItems count="1">
    <i/>
  </colItems>
  <formats count="6">
    <format dxfId="9">
      <pivotArea type="all" dataOnly="0" outline="0" fieldPosition="0"/>
    </format>
    <format dxfId="8">
      <pivotArea field="0" type="button" dataOnly="0" labelOnly="1" outline="0" axis="axisRow" fieldPosition="0"/>
    </format>
    <format dxfId="7">
      <pivotArea field="1" type="button" dataOnly="0" labelOnly="1" outline="0" axis="axisRow" fieldPosition="1"/>
    </format>
    <format dxfId="6">
      <pivotArea dataOnly="0" labelOnly="1" outline="0" fieldPosition="0">
        <references count="1">
          <reference field="0" count="0"/>
        </references>
      </pivotArea>
    </format>
    <format dxfId="5">
      <pivotArea dataOnly="0" labelOnly="1" outline="0" fieldPosition="0">
        <references count="2">
          <reference field="0" count="1" selected="0">
            <x v="0"/>
          </reference>
          <reference field="1" count="5">
            <x v="0"/>
            <x v="8"/>
            <x v="9"/>
            <x v="10"/>
            <x v="11"/>
          </reference>
        </references>
      </pivotArea>
    </format>
    <format dxfId="4">
      <pivotArea dataOnly="0" labelOnly="1" outline="0" fieldPosition="0">
        <references count="2">
          <reference field="0" count="1" selected="0">
            <x v="1"/>
          </reference>
          <reference field="1" count="5">
            <x v="1"/>
            <x v="2"/>
            <x v="5"/>
            <x v="6"/>
            <x v="7"/>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0000000}" name="ESTRATEGICO" displayName="ESTRATEGICO" ref="D3:D21" totalsRowShown="0" headerRowDxfId="25" dataDxfId="24" tableBorderDxfId="23">
  <autoFilter ref="D3:D21" xr:uid="{00000000-0009-0000-0100-000008000000}"/>
  <tableColumns count="1">
    <tableColumn id="2" xr3:uid="{00000000-0010-0000-0000-000002000000}" name="Columna1" dataDxfId="2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1000000}" name="MISIONAL" displayName="MISIONAL" ref="F3:F9" totalsRowShown="0" headerRowDxfId="21" dataDxfId="20">
  <autoFilter ref="F3:F9" xr:uid="{00000000-0009-0000-0100-000009000000}"/>
  <tableColumns count="1">
    <tableColumn id="1" xr3:uid="{00000000-0010-0000-0100-000001000000}" name="MISIONAL" dataDxfId="19"/>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2000000}" name="APOYO" displayName="APOYO" ref="H3:H10" totalsRowShown="0" headerRowDxfId="18" dataDxfId="17">
  <autoFilter ref="H3:H10" xr:uid="{00000000-0009-0000-0100-00000A000000}"/>
  <tableColumns count="1">
    <tableColumn id="1" xr3:uid="{00000000-0010-0000-0200-000001000000}" name="APOYO" dataDxfId="16"/>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3000000}" name="EVALUACION" displayName="EVALUACION" ref="J3:J5" totalsRowShown="0" headerRowDxfId="15" dataDxfId="14">
  <autoFilter ref="J3:J5" xr:uid="{00000000-0009-0000-0100-00000C000000}"/>
  <tableColumns count="1">
    <tableColumn id="1" xr3:uid="{00000000-0010-0000-0300-000001000000}" name="EVALUACION" dataDxfId="13"/>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4000000}" name="PROCESO" displayName="PROCESO" ref="B3:B7" totalsRowShown="0" headerRowDxfId="12" dataDxfId="11">
  <autoFilter ref="B3:B7" xr:uid="{00000000-0009-0000-0100-00000E000000}"/>
  <tableColumns count="1">
    <tableColumn id="1" xr3:uid="{00000000-0010-0000-0400-000001000000}" name="PROCESO" dataDxfId="10"/>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5000000}" name="Tabla1" displayName="Tabla1" ref="B220:C235" totalsRowShown="0" headerRowDxfId="3" dataDxfId="2">
  <autoFilter ref="B220:C235" xr:uid="{00000000-0009-0000-0100-000001000000}"/>
  <tableColumns count="2">
    <tableColumn id="1" xr3:uid="{00000000-0010-0000-0500-000001000000}" name="Criterios" dataDxfId="1"/>
    <tableColumn id="2" xr3:uid="{00000000-0010-0000-0500-000002000000}" name="Subcriterios" dataDxfId="0"/>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 Id="rId5" Type="http://schemas.openxmlformats.org/officeDocument/2006/relationships/table" Target="../tables/table5.xml"/><Relationship Id="rId4" Type="http://schemas.openxmlformats.org/officeDocument/2006/relationships/table" Target="../tables/table4.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pivotTable" Target="../pivotTables/pivotTable1.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G20"/>
  <sheetViews>
    <sheetView workbookViewId="0">
      <selection activeCell="B5" sqref="B5"/>
    </sheetView>
  </sheetViews>
  <sheetFormatPr baseColWidth="10" defaultColWidth="11.42578125" defaultRowHeight="15" x14ac:dyDescent="0.25"/>
  <sheetData>
    <row r="2" spans="2:7" x14ac:dyDescent="0.25">
      <c r="B2" t="s">
        <v>0</v>
      </c>
      <c r="E2" t="s">
        <v>1</v>
      </c>
    </row>
    <row r="3" spans="2:7" x14ac:dyDescent="0.25">
      <c r="B3" t="s">
        <v>2</v>
      </c>
      <c r="E3" t="s">
        <v>3</v>
      </c>
    </row>
    <row r="4" spans="2:7" x14ac:dyDescent="0.25">
      <c r="B4" t="s">
        <v>4</v>
      </c>
      <c r="E4" t="s">
        <v>5</v>
      </c>
    </row>
    <row r="5" spans="2:7" x14ac:dyDescent="0.25">
      <c r="B5" t="s">
        <v>6</v>
      </c>
    </row>
    <row r="8" spans="2:7" x14ac:dyDescent="0.25">
      <c r="B8" t="s">
        <v>7</v>
      </c>
    </row>
    <row r="9" spans="2:7" x14ac:dyDescent="0.25">
      <c r="B9" t="s">
        <v>8</v>
      </c>
    </row>
    <row r="10" spans="2:7" x14ac:dyDescent="0.25">
      <c r="B10" t="s">
        <v>9</v>
      </c>
    </row>
    <row r="13" spans="2:7" x14ac:dyDescent="0.25">
      <c r="B13" t="s">
        <v>10</v>
      </c>
      <c r="G13" t="s">
        <v>11</v>
      </c>
    </row>
    <row r="14" spans="2:7" x14ac:dyDescent="0.25">
      <c r="B14" t="s">
        <v>12</v>
      </c>
      <c r="G14" t="s">
        <v>13</v>
      </c>
    </row>
    <row r="15" spans="2:7" x14ac:dyDescent="0.25">
      <c r="B15" t="s">
        <v>14</v>
      </c>
      <c r="G15" t="s">
        <v>15</v>
      </c>
    </row>
    <row r="16" spans="2:7" x14ac:dyDescent="0.25">
      <c r="B16" t="s">
        <v>16</v>
      </c>
      <c r="G16" t="s">
        <v>17</v>
      </c>
    </row>
    <row r="17" spans="2:7" x14ac:dyDescent="0.25">
      <c r="B17" t="s">
        <v>18</v>
      </c>
      <c r="G17" t="s">
        <v>19</v>
      </c>
    </row>
    <row r="18" spans="2:7" x14ac:dyDescent="0.25">
      <c r="B18" t="s">
        <v>20</v>
      </c>
    </row>
    <row r="19" spans="2:7" x14ac:dyDescent="0.25">
      <c r="B19" t="s">
        <v>21</v>
      </c>
    </row>
    <row r="20" spans="2:7" x14ac:dyDescent="0.25">
      <c r="B20" t="s">
        <v>22</v>
      </c>
    </row>
  </sheetData>
  <sortState xmlns:xlrd2="http://schemas.microsoft.com/office/spreadsheetml/2017/richdata2" ref="B2:B5">
    <sortCondition ref="B2:B5"/>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AA52"/>
  <sheetViews>
    <sheetView topLeftCell="A18" zoomScale="80" zoomScaleNormal="80" workbookViewId="0">
      <selection activeCell="F4" sqref="F4"/>
    </sheetView>
  </sheetViews>
  <sheetFormatPr baseColWidth="10" defaultColWidth="11.42578125" defaultRowHeight="12.75" x14ac:dyDescent="0.2"/>
  <cols>
    <col min="1" max="1" width="32.85546875" style="1" customWidth="1"/>
    <col min="2" max="2" width="32.85546875" style="63" customWidth="1"/>
    <col min="3" max="3" width="2.42578125" style="63" customWidth="1"/>
    <col min="4" max="4" width="11.42578125" style="63"/>
    <col min="5" max="5" width="4.42578125" style="63" customWidth="1"/>
    <col min="6" max="6" width="11.42578125" style="63"/>
    <col min="7" max="7" width="3.85546875" style="63" customWidth="1"/>
    <col min="8" max="8" width="11.42578125" style="63"/>
    <col min="9" max="9" width="4.28515625" style="63" customWidth="1"/>
    <col min="10" max="10" width="13.42578125" style="63" customWidth="1"/>
    <col min="11" max="11" width="3.140625" style="63" customWidth="1"/>
    <col min="12" max="12" width="11.42578125" style="63"/>
    <col min="13" max="13" width="55.28515625" style="63" customWidth="1"/>
    <col min="14" max="16384" width="11.42578125" style="1"/>
  </cols>
  <sheetData>
    <row r="3" spans="1:27" ht="132" x14ac:dyDescent="0.2">
      <c r="A3" s="61" t="s">
        <v>23</v>
      </c>
      <c r="B3" s="62" t="s">
        <v>24</v>
      </c>
      <c r="C3" s="62"/>
      <c r="D3" s="63" t="s">
        <v>25</v>
      </c>
      <c r="F3" s="63" t="s">
        <v>26</v>
      </c>
      <c r="H3" s="63" t="s">
        <v>27</v>
      </c>
      <c r="J3" s="63" t="s">
        <v>28</v>
      </c>
      <c r="L3" s="64" t="s">
        <v>29</v>
      </c>
      <c r="M3" s="64" t="s">
        <v>30</v>
      </c>
      <c r="P3" s="105" t="s">
        <v>31</v>
      </c>
      <c r="Q3" s="105" t="s">
        <v>32</v>
      </c>
      <c r="R3" s="105" t="s">
        <v>33</v>
      </c>
      <c r="S3" s="105" t="s">
        <v>34</v>
      </c>
      <c r="T3" s="105" t="s">
        <v>35</v>
      </c>
      <c r="U3" s="105" t="s">
        <v>36</v>
      </c>
      <c r="V3" s="105" t="s">
        <v>37</v>
      </c>
      <c r="W3" s="105" t="s">
        <v>38</v>
      </c>
      <c r="X3" s="105" t="s">
        <v>39</v>
      </c>
      <c r="Y3" s="105" t="s">
        <v>40</v>
      </c>
      <c r="Z3" s="105" t="s">
        <v>41</v>
      </c>
      <c r="AA3" s="105" t="s">
        <v>42</v>
      </c>
    </row>
    <row r="4" spans="1:27" ht="115.5" x14ac:dyDescent="0.3">
      <c r="A4" s="61" t="s">
        <v>43</v>
      </c>
      <c r="B4" s="65" t="s">
        <v>44</v>
      </c>
      <c r="C4" s="65"/>
      <c r="D4" s="65" t="s">
        <v>45</v>
      </c>
      <c r="E4" s="65"/>
      <c r="F4" s="114"/>
      <c r="G4" s="65"/>
      <c r="H4" s="114"/>
      <c r="I4" s="65"/>
      <c r="J4" s="114"/>
      <c r="K4" s="65"/>
      <c r="L4" s="65" t="s">
        <v>45</v>
      </c>
      <c r="M4" s="66" t="s">
        <v>46</v>
      </c>
      <c r="N4" s="1" t="s">
        <v>47</v>
      </c>
      <c r="P4" s="87" t="s">
        <v>32</v>
      </c>
      <c r="Q4" s="87" t="s">
        <v>48</v>
      </c>
      <c r="R4" s="87" t="s">
        <v>49</v>
      </c>
      <c r="S4" s="87" t="s">
        <v>50</v>
      </c>
      <c r="T4" s="87" t="s">
        <v>51</v>
      </c>
      <c r="U4" s="87" t="s">
        <v>52</v>
      </c>
      <c r="V4" s="87" t="s">
        <v>53</v>
      </c>
      <c r="W4" s="87" t="s">
        <v>54</v>
      </c>
      <c r="X4" s="87" t="s">
        <v>55</v>
      </c>
      <c r="Y4" s="87" t="s">
        <v>55</v>
      </c>
      <c r="Z4" s="87" t="s">
        <v>55</v>
      </c>
      <c r="AA4" s="87" t="s">
        <v>55</v>
      </c>
    </row>
    <row r="5" spans="1:27" ht="99" x14ac:dyDescent="0.2">
      <c r="A5" s="61" t="s">
        <v>56</v>
      </c>
      <c r="B5" s="65" t="s">
        <v>57</v>
      </c>
      <c r="C5" s="65"/>
      <c r="D5" s="65" t="s">
        <v>58</v>
      </c>
      <c r="E5" s="65"/>
      <c r="F5" s="114"/>
      <c r="G5" s="65"/>
      <c r="H5" s="114"/>
      <c r="I5" s="65"/>
      <c r="J5" s="114"/>
      <c r="K5" s="65"/>
      <c r="L5" s="65" t="s">
        <v>58</v>
      </c>
      <c r="M5" s="65" t="s">
        <v>59</v>
      </c>
      <c r="N5" s="1" t="s">
        <v>60</v>
      </c>
      <c r="P5" s="87" t="s">
        <v>41</v>
      </c>
      <c r="Q5" s="87" t="s">
        <v>61</v>
      </c>
      <c r="R5" s="87" t="s">
        <v>62</v>
      </c>
      <c r="S5" s="87" t="s">
        <v>63</v>
      </c>
      <c r="T5" s="87" t="s">
        <v>64</v>
      </c>
      <c r="U5" s="87" t="s">
        <v>65</v>
      </c>
      <c r="V5" s="87" t="s">
        <v>66</v>
      </c>
      <c r="W5" s="87" t="s">
        <v>67</v>
      </c>
      <c r="X5" s="87"/>
      <c r="Y5" s="87"/>
      <c r="Z5" s="87"/>
      <c r="AA5" s="87"/>
    </row>
    <row r="6" spans="1:27" ht="99" x14ac:dyDescent="0.2">
      <c r="A6" s="61" t="s">
        <v>68</v>
      </c>
      <c r="B6" s="65" t="s">
        <v>69</v>
      </c>
      <c r="C6" s="65"/>
      <c r="D6" s="65" t="s">
        <v>70</v>
      </c>
      <c r="E6" s="65"/>
      <c r="F6" s="114"/>
      <c r="G6" s="65"/>
      <c r="H6" s="114"/>
      <c r="I6" s="65"/>
      <c r="L6" s="65" t="s">
        <v>70</v>
      </c>
      <c r="M6" s="65" t="s">
        <v>71</v>
      </c>
      <c r="N6" s="1" t="s">
        <v>72</v>
      </c>
      <c r="P6" s="87" t="s">
        <v>42</v>
      </c>
      <c r="Q6" s="87"/>
      <c r="R6" s="87" t="s">
        <v>73</v>
      </c>
      <c r="S6" s="87" t="s">
        <v>74</v>
      </c>
      <c r="T6" s="87" t="s">
        <v>75</v>
      </c>
      <c r="U6" s="87" t="s">
        <v>76</v>
      </c>
      <c r="V6" s="87" t="s">
        <v>77</v>
      </c>
      <c r="W6" s="87" t="s">
        <v>78</v>
      </c>
      <c r="X6" s="87"/>
      <c r="Y6" s="87"/>
      <c r="Z6" s="87"/>
      <c r="AA6" s="87"/>
    </row>
    <row r="7" spans="1:27" ht="115.5" x14ac:dyDescent="0.2">
      <c r="A7" s="61" t="s">
        <v>79</v>
      </c>
      <c r="B7" s="65" t="s">
        <v>80</v>
      </c>
      <c r="C7" s="65"/>
      <c r="D7" s="65" t="s">
        <v>81</v>
      </c>
      <c r="E7" s="65"/>
      <c r="F7" s="114"/>
      <c r="G7" s="65"/>
      <c r="H7" s="114"/>
      <c r="I7" s="65"/>
      <c r="L7" s="65" t="s">
        <v>81</v>
      </c>
      <c r="M7" s="65" t="s">
        <v>82</v>
      </c>
      <c r="P7" s="87" t="s">
        <v>33</v>
      </c>
      <c r="Q7" s="87"/>
      <c r="R7" s="87"/>
      <c r="S7" s="87" t="s">
        <v>83</v>
      </c>
      <c r="T7" s="87" t="s">
        <v>84</v>
      </c>
      <c r="U7" s="87"/>
      <c r="V7" s="87" t="s">
        <v>85</v>
      </c>
      <c r="W7" s="87"/>
      <c r="X7" s="87"/>
      <c r="Y7" s="87"/>
      <c r="Z7" s="87"/>
      <c r="AA7" s="87"/>
    </row>
    <row r="8" spans="1:27" ht="49.5" x14ac:dyDescent="0.2">
      <c r="A8" s="2" t="s">
        <v>86</v>
      </c>
      <c r="B8" s="62"/>
      <c r="C8" s="62"/>
      <c r="D8" s="65" t="s">
        <v>87</v>
      </c>
      <c r="E8" s="65"/>
      <c r="F8" s="114"/>
      <c r="G8" s="65"/>
      <c r="H8" s="114"/>
      <c r="I8" s="65"/>
      <c r="L8" s="65" t="s">
        <v>87</v>
      </c>
      <c r="M8" s="65" t="s">
        <v>88</v>
      </c>
      <c r="P8" s="87" t="s">
        <v>40</v>
      </c>
      <c r="Q8" s="87"/>
      <c r="R8" s="87"/>
      <c r="S8" s="87" t="s">
        <v>89</v>
      </c>
      <c r="T8" s="87" t="s">
        <v>90</v>
      </c>
      <c r="U8" s="87"/>
      <c r="V8" s="87"/>
      <c r="W8" s="87"/>
      <c r="X8" s="87"/>
      <c r="Y8" s="87"/>
      <c r="Z8" s="87"/>
      <c r="AA8" s="87"/>
    </row>
    <row r="9" spans="1:27" ht="66" x14ac:dyDescent="0.2">
      <c r="A9" s="2" t="s">
        <v>91</v>
      </c>
      <c r="B9" s="62"/>
      <c r="C9" s="62"/>
      <c r="D9" s="65" t="s">
        <v>92</v>
      </c>
      <c r="E9" s="65"/>
      <c r="F9" s="114"/>
      <c r="G9" s="65"/>
      <c r="H9" s="114"/>
      <c r="I9" s="65"/>
      <c r="L9" s="65" t="s">
        <v>92</v>
      </c>
      <c r="M9" s="65" t="s">
        <v>93</v>
      </c>
      <c r="P9" s="87" t="s">
        <v>34</v>
      </c>
      <c r="Q9" s="87"/>
      <c r="R9" s="87"/>
      <c r="S9" s="87" t="s">
        <v>94</v>
      </c>
      <c r="T9" s="87" t="s">
        <v>95</v>
      </c>
      <c r="U9" s="87"/>
      <c r="V9" s="87"/>
      <c r="W9" s="87"/>
      <c r="X9" s="87"/>
      <c r="Y9" s="87"/>
      <c r="Z9" s="87"/>
      <c r="AA9" s="87"/>
    </row>
    <row r="10" spans="1:27" ht="99" x14ac:dyDescent="0.2">
      <c r="A10" s="2" t="s">
        <v>96</v>
      </c>
      <c r="B10" s="62"/>
      <c r="C10" s="62"/>
      <c r="D10" s="65" t="s">
        <v>97</v>
      </c>
      <c r="E10" s="65"/>
      <c r="F10" s="65"/>
      <c r="G10" s="65"/>
      <c r="H10" s="114"/>
      <c r="I10" s="65"/>
      <c r="L10" s="65" t="s">
        <v>97</v>
      </c>
      <c r="M10" s="65" t="s">
        <v>98</v>
      </c>
      <c r="P10" s="87" t="s">
        <v>35</v>
      </c>
      <c r="Q10" s="87"/>
      <c r="R10" s="87"/>
      <c r="S10" s="87" t="s">
        <v>99</v>
      </c>
      <c r="T10" s="87"/>
      <c r="U10" s="87"/>
      <c r="V10" s="87"/>
      <c r="W10" s="87"/>
      <c r="X10" s="87"/>
      <c r="Y10" s="87"/>
      <c r="Z10" s="87"/>
      <c r="AA10" s="87"/>
    </row>
    <row r="11" spans="1:27" ht="82.5" x14ac:dyDescent="0.2">
      <c r="A11" s="2" t="s">
        <v>100</v>
      </c>
      <c r="B11" s="62"/>
      <c r="C11" s="62"/>
      <c r="D11" s="65" t="s">
        <v>101</v>
      </c>
      <c r="L11" s="65" t="s">
        <v>101</v>
      </c>
      <c r="M11" s="65" t="s">
        <v>102</v>
      </c>
      <c r="P11" s="87" t="s">
        <v>36</v>
      </c>
      <c r="Q11" s="87"/>
      <c r="R11" s="87"/>
      <c r="S11" s="87"/>
      <c r="T11" s="87"/>
      <c r="U11" s="87"/>
      <c r="V11" s="87"/>
      <c r="W11" s="87"/>
      <c r="X11" s="87"/>
      <c r="Y11" s="87"/>
      <c r="Z11" s="87"/>
      <c r="AA11" s="87"/>
    </row>
    <row r="12" spans="1:27" ht="99" x14ac:dyDescent="0.2">
      <c r="A12" s="2" t="s">
        <v>103</v>
      </c>
      <c r="B12" s="62"/>
      <c r="C12" s="62"/>
      <c r="D12" s="65" t="s">
        <v>104</v>
      </c>
      <c r="L12" s="65" t="s">
        <v>104</v>
      </c>
      <c r="M12" s="65" t="s">
        <v>105</v>
      </c>
      <c r="P12" s="87" t="s">
        <v>37</v>
      </c>
      <c r="Q12" s="87"/>
      <c r="R12" s="87"/>
      <c r="S12" s="87"/>
      <c r="T12" s="87"/>
      <c r="U12" s="87"/>
      <c r="V12" s="87"/>
      <c r="W12" s="87"/>
      <c r="X12" s="87"/>
      <c r="Y12" s="87"/>
      <c r="Z12" s="87"/>
      <c r="AA12" s="87"/>
    </row>
    <row r="13" spans="1:27" ht="132" x14ac:dyDescent="0.2">
      <c r="A13" s="2" t="s">
        <v>106</v>
      </c>
      <c r="B13" s="62"/>
      <c r="C13" s="62"/>
      <c r="D13" s="65" t="s">
        <v>107</v>
      </c>
      <c r="L13" s="65" t="s">
        <v>107</v>
      </c>
      <c r="M13" s="65" t="s">
        <v>108</v>
      </c>
      <c r="P13" s="87" t="s">
        <v>38</v>
      </c>
      <c r="Q13" s="87"/>
      <c r="R13" s="87"/>
      <c r="S13" s="87"/>
      <c r="T13" s="87"/>
      <c r="U13" s="87"/>
      <c r="V13" s="87"/>
      <c r="W13" s="87"/>
      <c r="X13" s="87"/>
      <c r="Y13" s="87"/>
      <c r="Z13" s="87"/>
      <c r="AA13" s="87"/>
    </row>
    <row r="14" spans="1:27" ht="82.5" x14ac:dyDescent="0.2">
      <c r="A14" s="2" t="s">
        <v>109</v>
      </c>
      <c r="B14" s="62"/>
      <c r="C14" s="62"/>
      <c r="D14" s="65" t="s">
        <v>110</v>
      </c>
      <c r="L14" s="65" t="s">
        <v>110</v>
      </c>
      <c r="M14" s="65" t="s">
        <v>111</v>
      </c>
      <c r="P14" s="87" t="s">
        <v>39</v>
      </c>
      <c r="Q14" s="87"/>
      <c r="R14" s="87"/>
      <c r="S14" s="87"/>
      <c r="T14" s="87"/>
      <c r="U14" s="87"/>
      <c r="V14" s="87"/>
      <c r="W14" s="87"/>
      <c r="X14" s="87"/>
      <c r="Y14" s="87"/>
      <c r="Z14" s="87"/>
      <c r="AA14" s="87"/>
    </row>
    <row r="15" spans="1:27" ht="115.5" x14ac:dyDescent="0.2">
      <c r="D15" s="65" t="s">
        <v>112</v>
      </c>
      <c r="L15" s="65" t="s">
        <v>112</v>
      </c>
      <c r="M15" s="65" t="s">
        <v>113</v>
      </c>
    </row>
    <row r="16" spans="1:27" ht="66" x14ac:dyDescent="0.2">
      <c r="A16" s="2" t="s">
        <v>114</v>
      </c>
      <c r="B16" s="62"/>
      <c r="C16" s="62"/>
      <c r="D16" s="65" t="s">
        <v>115</v>
      </c>
      <c r="L16" s="65" t="s">
        <v>115</v>
      </c>
      <c r="M16" s="65" t="s">
        <v>116</v>
      </c>
    </row>
    <row r="17" spans="1:13" ht="99" x14ac:dyDescent="0.2">
      <c r="A17" s="2" t="s">
        <v>0</v>
      </c>
      <c r="B17" s="62"/>
      <c r="C17" s="62"/>
      <c r="D17" s="65" t="s">
        <v>117</v>
      </c>
      <c r="L17" s="65" t="s">
        <v>117</v>
      </c>
      <c r="M17" s="65" t="s">
        <v>118</v>
      </c>
    </row>
    <row r="18" spans="1:13" ht="66" x14ac:dyDescent="0.2">
      <c r="A18" s="2" t="s">
        <v>2</v>
      </c>
      <c r="B18" s="62"/>
      <c r="C18" s="62"/>
      <c r="D18" s="65" t="s">
        <v>119</v>
      </c>
      <c r="L18" s="65" t="s">
        <v>119</v>
      </c>
      <c r="M18" s="65" t="s">
        <v>120</v>
      </c>
    </row>
    <row r="19" spans="1:13" ht="82.5" x14ac:dyDescent="0.2">
      <c r="D19" s="65" t="s">
        <v>121</v>
      </c>
      <c r="L19" s="65" t="s">
        <v>121</v>
      </c>
      <c r="M19" s="65" t="s">
        <v>122</v>
      </c>
    </row>
    <row r="20" spans="1:13" ht="82.5" x14ac:dyDescent="0.2">
      <c r="A20" s="2" t="s">
        <v>8</v>
      </c>
      <c r="B20" s="62"/>
      <c r="C20" s="62"/>
      <c r="D20" s="65" t="s">
        <v>123</v>
      </c>
      <c r="L20" s="65" t="s">
        <v>124</v>
      </c>
      <c r="M20" s="65" t="s">
        <v>125</v>
      </c>
    </row>
    <row r="21" spans="1:13" ht="49.5" x14ac:dyDescent="0.2">
      <c r="A21" s="2" t="s">
        <v>9</v>
      </c>
      <c r="B21" s="62"/>
      <c r="C21" s="62"/>
      <c r="D21" s="65" t="s">
        <v>126</v>
      </c>
    </row>
    <row r="22" spans="1:13" x14ac:dyDescent="0.2">
      <c r="A22" s="1" t="s">
        <v>127</v>
      </c>
    </row>
    <row r="24" spans="1:13" x14ac:dyDescent="0.2">
      <c r="A24" s="1" t="s">
        <v>128</v>
      </c>
    </row>
    <row r="25" spans="1:13" x14ac:dyDescent="0.2">
      <c r="A25" s="1" t="s">
        <v>129</v>
      </c>
    </row>
    <row r="28" spans="1:13" ht="16.5" x14ac:dyDescent="0.2">
      <c r="A28" s="69" t="s">
        <v>130</v>
      </c>
    </row>
    <row r="29" spans="1:13" ht="15" customHeight="1" x14ac:dyDescent="0.2">
      <c r="A29" s="69" t="s">
        <v>131</v>
      </c>
      <c r="B29" s="1"/>
      <c r="C29" s="1"/>
      <c r="D29" s="1"/>
      <c r="E29" s="1"/>
      <c r="F29" s="1"/>
      <c r="G29" s="1"/>
      <c r="H29" s="1"/>
      <c r="I29" s="1"/>
      <c r="J29" s="1"/>
      <c r="K29" s="1"/>
    </row>
    <row r="30" spans="1:13" ht="16.5" customHeight="1" x14ac:dyDescent="0.2">
      <c r="A30" s="69" t="s">
        <v>132</v>
      </c>
      <c r="B30" s="1"/>
      <c r="C30" s="1"/>
      <c r="D30" s="1"/>
      <c r="E30" s="1"/>
      <c r="F30" s="1"/>
      <c r="G30" s="1"/>
      <c r="H30" s="1"/>
      <c r="I30" s="1"/>
      <c r="J30" s="1"/>
      <c r="K30" s="1"/>
    </row>
    <row r="31" spans="1:13" ht="15" customHeight="1" x14ac:dyDescent="0.2">
      <c r="A31" s="70" t="s">
        <v>133</v>
      </c>
      <c r="B31" s="1"/>
      <c r="C31" s="1"/>
      <c r="D31" s="1"/>
      <c r="E31" s="1"/>
      <c r="F31" s="1"/>
      <c r="G31" s="1"/>
      <c r="H31" s="1"/>
      <c r="I31" s="1"/>
      <c r="J31" s="1"/>
      <c r="K31" s="1"/>
    </row>
    <row r="32" spans="1:13" ht="15" customHeight="1" x14ac:dyDescent="0.2">
      <c r="A32" s="70" t="s">
        <v>134</v>
      </c>
      <c r="B32" s="1"/>
      <c r="C32" s="1"/>
      <c r="D32" s="1"/>
      <c r="E32" s="1"/>
      <c r="F32" s="1"/>
      <c r="G32" s="1"/>
      <c r="H32" s="1"/>
      <c r="I32" s="1"/>
      <c r="J32" s="1"/>
      <c r="K32" s="1"/>
    </row>
    <row r="33" spans="1:1" ht="16.5" x14ac:dyDescent="0.2">
      <c r="A33" s="70" t="s">
        <v>135</v>
      </c>
    </row>
    <row r="34" spans="1:1" ht="16.5" x14ac:dyDescent="0.2">
      <c r="A34" s="70" t="s">
        <v>136</v>
      </c>
    </row>
    <row r="35" spans="1:1" ht="16.5" x14ac:dyDescent="0.2">
      <c r="A35" s="70" t="s">
        <v>137</v>
      </c>
    </row>
    <row r="38" spans="1:1" ht="16.5" x14ac:dyDescent="0.2">
      <c r="A38" s="69" t="s">
        <v>138</v>
      </c>
    </row>
    <row r="39" spans="1:1" ht="16.5" x14ac:dyDescent="0.2">
      <c r="A39" s="69" t="s">
        <v>139</v>
      </c>
    </row>
    <row r="40" spans="1:1" ht="16.5" x14ac:dyDescent="0.2">
      <c r="A40" s="69" t="s">
        <v>140</v>
      </c>
    </row>
    <row r="41" spans="1:1" ht="16.5" x14ac:dyDescent="0.2">
      <c r="A41" s="69" t="s">
        <v>141</v>
      </c>
    </row>
    <row r="42" spans="1:1" ht="16.5" x14ac:dyDescent="0.2">
      <c r="A42" s="69" t="s">
        <v>142</v>
      </c>
    </row>
    <row r="43" spans="1:1" ht="16.5" x14ac:dyDescent="0.2">
      <c r="A43" s="69" t="s">
        <v>143</v>
      </c>
    </row>
    <row r="44" spans="1:1" ht="17.25" customHeight="1" x14ac:dyDescent="0.2">
      <c r="A44" s="69" t="s">
        <v>144</v>
      </c>
    </row>
    <row r="45" spans="1:1" ht="16.5" x14ac:dyDescent="0.2">
      <c r="A45" s="69" t="s">
        <v>145</v>
      </c>
    </row>
    <row r="46" spans="1:1" ht="16.5" x14ac:dyDescent="0.2">
      <c r="A46" s="69" t="s">
        <v>146</v>
      </c>
    </row>
    <row r="48" spans="1:1" ht="17.25" customHeight="1" x14ac:dyDescent="0.2"/>
    <row r="49" spans="1:1" ht="17.25" customHeight="1" x14ac:dyDescent="0.2">
      <c r="A49" s="69" t="s">
        <v>147</v>
      </c>
    </row>
    <row r="50" spans="1:1" ht="33" x14ac:dyDescent="0.2">
      <c r="A50" s="69" t="s">
        <v>148</v>
      </c>
    </row>
    <row r="51" spans="1:1" ht="16.5" x14ac:dyDescent="0.2">
      <c r="A51" s="69" t="s">
        <v>149</v>
      </c>
    </row>
    <row r="52" spans="1:1" ht="16.5" x14ac:dyDescent="0.2">
      <c r="A52" s="69" t="s">
        <v>150</v>
      </c>
    </row>
  </sheetData>
  <pageMargins left="0.7" right="0.7" top="0.75" bottom="0.75" header="0.3" footer="0.3"/>
  <tableParts count="5">
    <tablePart r:id="rId1"/>
    <tablePart r:id="rId2"/>
    <tablePart r:id="rId3"/>
    <tablePart r:id="rId4"/>
    <tablePart r:id="rId5"/>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XEW57"/>
  <sheetViews>
    <sheetView tabSelected="1" zoomScale="46" zoomScaleNormal="46" workbookViewId="0">
      <pane ySplit="13" topLeftCell="A26" activePane="bottomLeft" state="frozen"/>
      <selection activeCell="A13" sqref="A13"/>
      <selection pane="bottomLeft" activeCell="B26" sqref="B26:B27"/>
    </sheetView>
  </sheetViews>
  <sheetFormatPr baseColWidth="10" defaultColWidth="11.5703125" defaultRowHeight="16.5" x14ac:dyDescent="0.3"/>
  <cols>
    <col min="1" max="1" width="7.28515625" style="300" customWidth="1"/>
    <col min="2" max="2" width="20.28515625" style="59" customWidth="1"/>
    <col min="3" max="3" width="22.140625" style="59" customWidth="1"/>
    <col min="4" max="4" width="8.28515625" style="59" customWidth="1"/>
    <col min="5" max="5" width="87.85546875" style="156" customWidth="1"/>
    <col min="6" max="6" width="84.28515625" style="156" customWidth="1"/>
    <col min="7" max="7" width="53" style="156" customWidth="1"/>
    <col min="8" max="8" width="61.85546875" style="156" customWidth="1"/>
    <col min="9" max="9" width="41.42578125" style="156" customWidth="1"/>
    <col min="10" max="12" width="10.7109375" style="148" customWidth="1"/>
    <col min="13" max="13" width="15.5703125" style="311" customWidth="1"/>
    <col min="14" max="14" width="94.5703125" style="148" customWidth="1"/>
    <col min="15" max="16" width="7.7109375" style="148" customWidth="1"/>
    <col min="17" max="17" width="7.7109375" style="157" customWidth="1"/>
    <col min="18" max="20" width="10.7109375" style="148" customWidth="1"/>
    <col min="21" max="21" width="29.28515625" style="148" customWidth="1"/>
    <col min="22" max="22" width="54.7109375" style="158" customWidth="1"/>
    <col min="23" max="23" width="40.5703125" style="158" customWidth="1"/>
    <col min="24" max="24" width="27.5703125" style="158" customWidth="1"/>
    <col min="25" max="25" width="22.42578125" style="145" customWidth="1"/>
    <col min="26" max="26" width="23" style="145" customWidth="1"/>
    <col min="27" max="27" width="24.5703125" style="145" customWidth="1"/>
    <col min="28" max="16223" width="11.5703125" style="145" customWidth="1"/>
    <col min="16224" max="16224" width="0.85546875" style="145" customWidth="1"/>
    <col min="16225" max="16232" width="5.140625" style="145" customWidth="1"/>
    <col min="16233" max="16233" width="1" style="145" customWidth="1"/>
    <col min="16234" max="16234" width="5.140625" style="145" customWidth="1"/>
    <col min="16235" max="16235" width="5.28515625" style="145" customWidth="1"/>
    <col min="16236" max="16236" width="5.140625" style="145" customWidth="1"/>
    <col min="16237" max="16237" width="6.28515625" style="145" customWidth="1"/>
    <col min="16238" max="16238" width="7" style="145" hidden="1" customWidth="1"/>
    <col min="16239" max="16239" width="17.85546875" style="146" hidden="1" customWidth="1"/>
    <col min="16240" max="16240" width="11.5703125" style="145" hidden="1" customWidth="1"/>
    <col min="16241" max="16286" width="0" style="145" hidden="1" customWidth="1"/>
    <col min="16287" max="16287" width="7" style="145" hidden="1" customWidth="1"/>
    <col min="16288" max="16289" width="17.85546875" style="145" hidden="1" customWidth="1"/>
    <col min="16290" max="16304" width="0" style="145" hidden="1" customWidth="1"/>
    <col min="16305" max="16311" width="7" style="145" hidden="1" customWidth="1"/>
    <col min="16312" max="16312" width="17.85546875" style="145" hidden="1" customWidth="1"/>
    <col min="16313" max="16313" width="11.5703125" style="145" hidden="1" customWidth="1"/>
    <col min="16314" max="16359" width="0" style="145" hidden="1" customWidth="1"/>
    <col min="16360" max="16360" width="7" style="145" hidden="1" customWidth="1"/>
    <col min="16361" max="16362" width="17.85546875" style="145" hidden="1" customWidth="1"/>
    <col min="16363" max="16377" width="0" style="145" hidden="1" customWidth="1"/>
    <col min="16378" max="16384" width="7" style="145" hidden="1" customWidth="1"/>
  </cols>
  <sheetData>
    <row r="1" spans="1:27 16238:16240" ht="24" customHeight="1" thickBot="1" x14ac:dyDescent="0.4">
      <c r="A1" s="349"/>
      <c r="B1" s="350"/>
      <c r="C1" s="351"/>
      <c r="D1" s="358" t="s">
        <v>29</v>
      </c>
      <c r="E1" s="359"/>
      <c r="F1" s="359"/>
      <c r="G1" s="359"/>
      <c r="H1" s="359"/>
      <c r="I1" s="359"/>
      <c r="J1" s="359"/>
      <c r="K1" s="359"/>
      <c r="L1" s="359"/>
      <c r="M1" s="359"/>
      <c r="N1" s="359"/>
      <c r="O1" s="359"/>
      <c r="P1" s="359"/>
      <c r="Q1" s="359"/>
      <c r="R1" s="359"/>
      <c r="S1" s="359"/>
      <c r="T1" s="359"/>
      <c r="U1" s="159" t="s">
        <v>151</v>
      </c>
      <c r="V1" s="144"/>
      <c r="W1" s="144"/>
      <c r="X1" s="144"/>
    </row>
    <row r="2" spans="1:27 16238:16240" ht="24" customHeight="1" thickBot="1" x14ac:dyDescent="0.35">
      <c r="A2" s="352"/>
      <c r="B2" s="353"/>
      <c r="C2" s="354"/>
      <c r="D2" s="360" t="s">
        <v>152</v>
      </c>
      <c r="E2" s="361"/>
      <c r="F2" s="361"/>
      <c r="G2" s="361"/>
      <c r="H2" s="361"/>
      <c r="I2" s="361"/>
      <c r="J2" s="361"/>
      <c r="K2" s="361"/>
      <c r="L2" s="361"/>
      <c r="M2" s="361"/>
      <c r="N2" s="361"/>
      <c r="O2" s="361"/>
      <c r="P2" s="361"/>
      <c r="Q2" s="361"/>
      <c r="R2" s="361"/>
      <c r="S2" s="361"/>
      <c r="T2" s="361"/>
      <c r="U2" s="159" t="s">
        <v>153</v>
      </c>
      <c r="V2" s="147"/>
      <c r="W2" s="147"/>
      <c r="X2" s="147"/>
    </row>
    <row r="3" spans="1:27 16238:16240" ht="52.5" customHeight="1" thickBot="1" x14ac:dyDescent="0.35">
      <c r="A3" s="355"/>
      <c r="B3" s="356"/>
      <c r="C3" s="357"/>
      <c r="D3" s="362" t="s">
        <v>154</v>
      </c>
      <c r="E3" s="363"/>
      <c r="F3" s="364"/>
      <c r="G3" s="364"/>
      <c r="H3" s="364"/>
      <c r="I3" s="364"/>
      <c r="J3" s="364"/>
      <c r="K3" s="364"/>
      <c r="L3" s="364"/>
      <c r="M3" s="364"/>
      <c r="N3" s="364"/>
      <c r="O3" s="364"/>
      <c r="P3" s="364"/>
      <c r="Q3" s="364"/>
      <c r="R3" s="364"/>
      <c r="S3" s="364"/>
      <c r="T3" s="364"/>
      <c r="U3" s="159" t="s">
        <v>155</v>
      </c>
      <c r="V3" s="147"/>
      <c r="W3" s="147"/>
      <c r="X3" s="147"/>
    </row>
    <row r="4" spans="1:27 16238:16240" ht="52.5" customHeight="1" thickBot="1" x14ac:dyDescent="0.35">
      <c r="A4" s="161"/>
      <c r="B4" s="161"/>
      <c r="C4" s="161"/>
      <c r="D4" s="162"/>
      <c r="E4" s="162"/>
      <c r="F4" s="163"/>
      <c r="G4" s="163"/>
      <c r="H4" s="163"/>
      <c r="I4" s="163"/>
      <c r="J4" s="163"/>
      <c r="K4" s="163"/>
      <c r="L4" s="163"/>
      <c r="M4" s="312"/>
      <c r="N4" s="163"/>
      <c r="O4" s="163"/>
      <c r="P4" s="163"/>
      <c r="Q4" s="163"/>
      <c r="R4" s="163"/>
      <c r="S4" s="163"/>
      <c r="T4" s="163"/>
      <c r="U4" s="164"/>
      <c r="V4" s="147"/>
      <c r="W4" s="147"/>
      <c r="X4" s="147"/>
    </row>
    <row r="5" spans="1:27 16238:16240" ht="52.5" customHeight="1" thickBot="1" x14ac:dyDescent="0.35">
      <c r="A5" s="374" t="s">
        <v>354</v>
      </c>
      <c r="B5" s="375"/>
      <c r="C5" s="375"/>
      <c r="D5" s="375"/>
      <c r="E5" s="375"/>
      <c r="F5" s="375"/>
      <c r="G5" s="375"/>
      <c r="H5" s="375"/>
      <c r="I5" s="376"/>
      <c r="J5" s="163"/>
      <c r="K5" s="163"/>
      <c r="L5" s="163"/>
      <c r="M5" s="312"/>
      <c r="N5" s="163"/>
      <c r="O5" s="163"/>
      <c r="P5" s="163"/>
      <c r="Q5" s="163"/>
      <c r="R5" s="163"/>
      <c r="S5" s="163"/>
      <c r="T5" s="163"/>
      <c r="U5" s="164"/>
      <c r="V5" s="147"/>
      <c r="W5" s="147"/>
      <c r="X5" s="147"/>
    </row>
    <row r="6" spans="1:27 16238:16240" ht="9.9499999999999993" customHeight="1" thickBot="1" x14ac:dyDescent="0.35">
      <c r="A6" s="161"/>
      <c r="B6" s="145"/>
      <c r="C6" s="145"/>
      <c r="D6" s="145"/>
      <c r="E6" s="145"/>
      <c r="F6" s="151"/>
      <c r="G6" s="151"/>
      <c r="H6" s="151"/>
      <c r="I6" s="151"/>
      <c r="J6" s="145"/>
      <c r="K6" s="145"/>
      <c r="L6" s="145"/>
      <c r="M6" s="310"/>
      <c r="N6" s="145"/>
      <c r="O6" s="145"/>
      <c r="P6" s="145"/>
      <c r="Q6" s="149"/>
      <c r="R6" s="145"/>
      <c r="S6" s="145"/>
      <c r="T6" s="145"/>
      <c r="U6" s="145"/>
      <c r="V6" s="147"/>
      <c r="W6" s="147"/>
      <c r="X6" s="147"/>
    </row>
    <row r="7" spans="1:27 16238:16240" ht="30" customHeight="1" x14ac:dyDescent="0.3">
      <c r="A7" s="365" t="s">
        <v>350</v>
      </c>
      <c r="B7" s="366"/>
      <c r="C7" s="366"/>
      <c r="D7" s="377" t="s">
        <v>347</v>
      </c>
      <c r="E7" s="377"/>
      <c r="F7" s="377"/>
      <c r="G7" s="377"/>
      <c r="H7" s="377"/>
      <c r="I7" s="378"/>
      <c r="J7" s="367"/>
      <c r="K7" s="367"/>
      <c r="L7" s="367"/>
      <c r="M7" s="367"/>
      <c r="N7" s="367"/>
      <c r="O7" s="367"/>
      <c r="P7" s="367"/>
      <c r="Q7" s="367"/>
      <c r="R7" s="367"/>
      <c r="S7" s="367"/>
      <c r="T7" s="367"/>
      <c r="U7" s="367"/>
      <c r="V7" s="147"/>
      <c r="W7" s="147"/>
      <c r="X7" s="147"/>
    </row>
    <row r="8" spans="1:27 16238:16240" ht="31.5" customHeight="1" x14ac:dyDescent="0.3">
      <c r="A8" s="385" t="s">
        <v>351</v>
      </c>
      <c r="B8" s="386"/>
      <c r="C8" s="386"/>
      <c r="D8" s="387" t="s">
        <v>348</v>
      </c>
      <c r="E8" s="387"/>
      <c r="F8" s="387"/>
      <c r="G8" s="387" t="s">
        <v>348</v>
      </c>
      <c r="H8" s="387"/>
      <c r="I8" s="388"/>
      <c r="J8" s="367"/>
      <c r="K8" s="367"/>
      <c r="L8" s="367"/>
      <c r="M8" s="367"/>
      <c r="N8" s="367"/>
      <c r="O8" s="367"/>
      <c r="P8" s="367"/>
      <c r="Q8" s="367"/>
      <c r="R8" s="367"/>
      <c r="S8" s="367"/>
      <c r="T8" s="367"/>
      <c r="U8" s="367"/>
      <c r="V8" s="147"/>
      <c r="W8" s="147"/>
      <c r="X8" s="147"/>
    </row>
    <row r="9" spans="1:27 16238:16240" ht="20.25" customHeight="1" x14ac:dyDescent="0.3">
      <c r="A9" s="385" t="s">
        <v>352</v>
      </c>
      <c r="B9" s="386"/>
      <c r="C9" s="386"/>
      <c r="D9" s="387" t="s">
        <v>349</v>
      </c>
      <c r="E9" s="387"/>
      <c r="F9" s="387"/>
      <c r="G9" s="387" t="s">
        <v>349</v>
      </c>
      <c r="H9" s="387"/>
      <c r="I9" s="388"/>
      <c r="J9" s="367"/>
      <c r="K9" s="367"/>
      <c r="L9" s="367"/>
      <c r="M9" s="367"/>
      <c r="N9" s="367"/>
      <c r="O9" s="367"/>
      <c r="P9" s="367"/>
      <c r="Q9" s="367"/>
      <c r="R9" s="367"/>
      <c r="S9" s="367"/>
      <c r="T9" s="367"/>
      <c r="U9" s="367"/>
      <c r="V9" s="147"/>
      <c r="W9" s="147"/>
      <c r="X9" s="147"/>
    </row>
    <row r="10" spans="1:27 16238:16240" ht="27" customHeight="1" thickBot="1" x14ac:dyDescent="0.35">
      <c r="A10" s="381" t="s">
        <v>353</v>
      </c>
      <c r="B10" s="382"/>
      <c r="C10" s="382"/>
      <c r="D10" s="383">
        <v>2024</v>
      </c>
      <c r="E10" s="383"/>
      <c r="F10" s="383"/>
      <c r="G10" s="383">
        <v>2024</v>
      </c>
      <c r="H10" s="383"/>
      <c r="I10" s="384"/>
      <c r="J10" s="367"/>
      <c r="K10" s="367"/>
      <c r="L10" s="367"/>
      <c r="M10" s="367"/>
      <c r="N10" s="367"/>
      <c r="O10" s="367"/>
      <c r="P10" s="367"/>
      <c r="Q10" s="367"/>
      <c r="R10" s="367"/>
      <c r="S10" s="367"/>
      <c r="T10" s="367"/>
      <c r="U10" s="367"/>
      <c r="V10" s="147"/>
      <c r="W10" s="147"/>
      <c r="X10" s="147"/>
    </row>
    <row r="11" spans="1:27 16238:16240" ht="17.25" customHeight="1" thickBot="1" x14ac:dyDescent="0.35">
      <c r="A11" s="151"/>
      <c r="B11" s="151"/>
      <c r="C11" s="151"/>
      <c r="D11" s="151"/>
      <c r="E11" s="151"/>
      <c r="F11" s="151"/>
      <c r="G11" s="151"/>
      <c r="H11" s="151"/>
      <c r="I11" s="151"/>
      <c r="J11" s="145"/>
      <c r="K11" s="145"/>
      <c r="L11" s="145"/>
      <c r="M11" s="310"/>
      <c r="N11" s="145"/>
      <c r="O11" s="145"/>
      <c r="P11" s="145"/>
      <c r="Q11" s="149"/>
      <c r="R11" s="145"/>
      <c r="S11" s="145"/>
      <c r="T11" s="145"/>
      <c r="U11" s="145"/>
      <c r="V11" s="150"/>
      <c r="W11" s="150"/>
      <c r="X11" s="150"/>
    </row>
    <row r="12" spans="1:27 16238:16240" s="152" customFormat="1" ht="45" customHeight="1" thickBot="1" x14ac:dyDescent="0.4">
      <c r="A12" s="368" t="s">
        <v>355</v>
      </c>
      <c r="B12" s="369"/>
      <c r="C12" s="369"/>
      <c r="D12" s="369"/>
      <c r="E12" s="369"/>
      <c r="F12" s="369"/>
      <c r="G12" s="369"/>
      <c r="H12" s="369"/>
      <c r="I12" s="370"/>
      <c r="J12" s="371" t="s">
        <v>359</v>
      </c>
      <c r="K12" s="372"/>
      <c r="L12" s="373"/>
      <c r="M12" s="368" t="s">
        <v>361</v>
      </c>
      <c r="N12" s="369"/>
      <c r="O12" s="379" t="s">
        <v>365</v>
      </c>
      <c r="P12" s="380"/>
      <c r="Q12" s="380"/>
      <c r="R12" s="371" t="s">
        <v>366</v>
      </c>
      <c r="S12" s="372"/>
      <c r="T12" s="372"/>
      <c r="U12" s="368" t="s">
        <v>156</v>
      </c>
      <c r="V12" s="369"/>
      <c r="W12" s="369"/>
      <c r="X12" s="369"/>
      <c r="WZO12" s="153"/>
    </row>
    <row r="13" spans="1:27 16238:16240" ht="99" customHeight="1" thickBot="1" x14ac:dyDescent="0.35">
      <c r="A13" s="299" t="s">
        <v>157</v>
      </c>
      <c r="B13" s="165" t="s">
        <v>29</v>
      </c>
      <c r="C13" s="166" t="s">
        <v>356</v>
      </c>
      <c r="D13" s="167" t="s">
        <v>357</v>
      </c>
      <c r="E13" s="167" t="s">
        <v>358</v>
      </c>
      <c r="F13" s="167" t="s">
        <v>142</v>
      </c>
      <c r="G13" s="167" t="s">
        <v>140</v>
      </c>
      <c r="H13" s="167" t="s">
        <v>141</v>
      </c>
      <c r="I13" s="167" t="s">
        <v>158</v>
      </c>
      <c r="J13" s="171" t="s">
        <v>187</v>
      </c>
      <c r="K13" s="172" t="s">
        <v>283</v>
      </c>
      <c r="L13" s="173" t="s">
        <v>360</v>
      </c>
      <c r="M13" s="313" t="s">
        <v>362</v>
      </c>
      <c r="N13" s="174" t="s">
        <v>363</v>
      </c>
      <c r="O13" s="175" t="s">
        <v>367</v>
      </c>
      <c r="P13" s="182" t="s">
        <v>133</v>
      </c>
      <c r="Q13" s="182" t="s">
        <v>134</v>
      </c>
      <c r="R13" s="182" t="s">
        <v>159</v>
      </c>
      <c r="S13" s="183" t="s">
        <v>160</v>
      </c>
      <c r="T13" s="176" t="s">
        <v>368</v>
      </c>
      <c r="U13" s="165" t="s">
        <v>146</v>
      </c>
      <c r="V13" s="177" t="s">
        <v>147</v>
      </c>
      <c r="W13" s="174" t="s">
        <v>369</v>
      </c>
      <c r="X13" s="174" t="s">
        <v>149</v>
      </c>
      <c r="Y13" s="178" t="s">
        <v>370</v>
      </c>
      <c r="Z13" s="177" t="s">
        <v>161</v>
      </c>
      <c r="AA13" s="178" t="s">
        <v>162</v>
      </c>
      <c r="WZO13" s="146" t="s">
        <v>163</v>
      </c>
      <c r="WZP13" s="145" t="s">
        <v>164</v>
      </c>
    </row>
    <row r="14" spans="1:27 16238:16240" s="154" customFormat="1" ht="129.75" customHeight="1" thickBot="1" x14ac:dyDescent="0.35">
      <c r="A14" s="168">
        <v>1</v>
      </c>
      <c r="B14" s="168" t="s">
        <v>104</v>
      </c>
      <c r="C14" s="169" t="s">
        <v>60</v>
      </c>
      <c r="D14" s="170" t="s">
        <v>165</v>
      </c>
      <c r="E14" s="180" t="s">
        <v>105</v>
      </c>
      <c r="F14" s="277" t="s">
        <v>554</v>
      </c>
      <c r="G14" s="277" t="s">
        <v>564</v>
      </c>
      <c r="H14" s="277" t="s">
        <v>395</v>
      </c>
      <c r="I14" s="314" t="s">
        <v>396</v>
      </c>
      <c r="J14" s="213" t="s">
        <v>189</v>
      </c>
      <c r="K14" s="211" t="s">
        <v>209</v>
      </c>
      <c r="L14" s="213" t="s">
        <v>287</v>
      </c>
      <c r="M14" s="251" t="s">
        <v>364</v>
      </c>
      <c r="N14" s="248" t="s">
        <v>565</v>
      </c>
      <c r="O14" s="236" t="s">
        <v>187</v>
      </c>
      <c r="P14" s="181" t="s">
        <v>23</v>
      </c>
      <c r="Q14" s="181" t="s">
        <v>68</v>
      </c>
      <c r="R14" s="210" t="s">
        <v>397</v>
      </c>
      <c r="S14" s="188" t="s">
        <v>209</v>
      </c>
      <c r="T14" s="188" t="s">
        <v>209</v>
      </c>
      <c r="U14" s="319" t="s">
        <v>398</v>
      </c>
      <c r="V14" s="189" t="s">
        <v>399</v>
      </c>
      <c r="W14" s="189" t="s">
        <v>400</v>
      </c>
      <c r="X14" s="189" t="s">
        <v>401</v>
      </c>
      <c r="Y14" s="203" t="s">
        <v>402</v>
      </c>
      <c r="Z14" s="194" t="s">
        <v>404</v>
      </c>
      <c r="AA14" s="184" t="s">
        <v>403</v>
      </c>
      <c r="WZN14" s="154" t="s">
        <v>170</v>
      </c>
      <c r="WZO14" s="155" t="s">
        <v>171</v>
      </c>
      <c r="WZP14" s="145" t="s">
        <v>172</v>
      </c>
    </row>
    <row r="15" spans="1:27 16238:16240" ht="75.75" customHeight="1" thickBot="1" x14ac:dyDescent="0.35">
      <c r="A15" s="329">
        <v>2</v>
      </c>
      <c r="B15" s="329" t="s">
        <v>70</v>
      </c>
      <c r="C15" s="332" t="s">
        <v>60</v>
      </c>
      <c r="D15" s="335" t="s">
        <v>371</v>
      </c>
      <c r="E15" s="418" t="s">
        <v>372</v>
      </c>
      <c r="F15" s="404" t="s">
        <v>555</v>
      </c>
      <c r="G15" s="404" t="s">
        <v>556</v>
      </c>
      <c r="H15" s="404" t="s">
        <v>557</v>
      </c>
      <c r="I15" s="447" t="s">
        <v>558</v>
      </c>
      <c r="J15" s="438" t="s">
        <v>190</v>
      </c>
      <c r="K15" s="400" t="s">
        <v>219</v>
      </c>
      <c r="L15" s="437" t="s">
        <v>285</v>
      </c>
      <c r="M15" s="251" t="s">
        <v>445</v>
      </c>
      <c r="N15" s="246" t="s">
        <v>561</v>
      </c>
      <c r="O15" s="280" t="s">
        <v>187</v>
      </c>
      <c r="P15" s="281" t="s">
        <v>23</v>
      </c>
      <c r="Q15" s="281" t="s">
        <v>68</v>
      </c>
      <c r="R15" s="399" t="s">
        <v>397</v>
      </c>
      <c r="S15" s="400" t="s">
        <v>219</v>
      </c>
      <c r="T15" s="437" t="s">
        <v>285</v>
      </c>
      <c r="U15" s="450" t="s">
        <v>398</v>
      </c>
      <c r="V15" s="272" t="s">
        <v>407</v>
      </c>
      <c r="W15" s="272" t="s">
        <v>408</v>
      </c>
      <c r="X15" s="273" t="s">
        <v>409</v>
      </c>
      <c r="Y15" s="273" t="s">
        <v>410</v>
      </c>
      <c r="Z15" s="428" t="s">
        <v>566</v>
      </c>
      <c r="AA15" s="426" t="s">
        <v>415</v>
      </c>
    </row>
    <row r="16" spans="1:27 16238:16240" ht="75.75" customHeight="1" thickBot="1" x14ac:dyDescent="0.35">
      <c r="A16" s="330"/>
      <c r="B16" s="330"/>
      <c r="C16" s="333"/>
      <c r="D16" s="336"/>
      <c r="E16" s="419"/>
      <c r="F16" s="405"/>
      <c r="G16" s="405"/>
      <c r="H16" s="405"/>
      <c r="I16" s="448"/>
      <c r="J16" s="439"/>
      <c r="K16" s="401"/>
      <c r="L16" s="423"/>
      <c r="M16" s="251" t="s">
        <v>559</v>
      </c>
      <c r="N16" s="246" t="s">
        <v>562</v>
      </c>
      <c r="O16" s="280" t="s">
        <v>187</v>
      </c>
      <c r="P16" s="281" t="s">
        <v>23</v>
      </c>
      <c r="Q16" s="281" t="s">
        <v>68</v>
      </c>
      <c r="R16" s="399"/>
      <c r="S16" s="401"/>
      <c r="T16" s="423"/>
      <c r="U16" s="451"/>
      <c r="V16" s="185" t="s">
        <v>411</v>
      </c>
      <c r="W16" s="186" t="s">
        <v>412</v>
      </c>
      <c r="X16" s="190" t="s">
        <v>409</v>
      </c>
      <c r="Y16" s="190" t="s">
        <v>410</v>
      </c>
      <c r="Z16" s="429"/>
      <c r="AA16" s="431"/>
    </row>
    <row r="17" spans="1:27 16239:16239" ht="75.75" customHeight="1" thickBot="1" x14ac:dyDescent="0.35">
      <c r="A17" s="331"/>
      <c r="B17" s="331"/>
      <c r="C17" s="334"/>
      <c r="D17" s="337"/>
      <c r="E17" s="420"/>
      <c r="F17" s="406"/>
      <c r="G17" s="406"/>
      <c r="H17" s="406"/>
      <c r="I17" s="449"/>
      <c r="J17" s="439"/>
      <c r="K17" s="401"/>
      <c r="L17" s="423"/>
      <c r="M17" s="251" t="s">
        <v>560</v>
      </c>
      <c r="N17" s="246" t="s">
        <v>563</v>
      </c>
      <c r="O17" s="282" t="s">
        <v>187</v>
      </c>
      <c r="P17" s="283" t="s">
        <v>43</v>
      </c>
      <c r="Q17" s="284" t="s">
        <v>68</v>
      </c>
      <c r="R17" s="399"/>
      <c r="S17" s="401"/>
      <c r="T17" s="423"/>
      <c r="U17" s="451"/>
      <c r="V17" s="186" t="s">
        <v>413</v>
      </c>
      <c r="W17" s="199" t="s">
        <v>412</v>
      </c>
      <c r="X17" s="274" t="s">
        <v>414</v>
      </c>
      <c r="Y17" s="274" t="s">
        <v>410</v>
      </c>
      <c r="Z17" s="430"/>
      <c r="AA17" s="427"/>
    </row>
    <row r="18" spans="1:27 16239:16239" ht="148.5" customHeight="1" thickBot="1" x14ac:dyDescent="0.35">
      <c r="A18" s="330">
        <v>3</v>
      </c>
      <c r="B18" s="330" t="s">
        <v>373</v>
      </c>
      <c r="C18" s="333" t="s">
        <v>60</v>
      </c>
      <c r="D18" s="336" t="s">
        <v>174</v>
      </c>
      <c r="E18" s="419" t="s">
        <v>118</v>
      </c>
      <c r="F18" s="405" t="s">
        <v>567</v>
      </c>
      <c r="G18" s="432" t="s">
        <v>416</v>
      </c>
      <c r="H18" s="405" t="s">
        <v>568</v>
      </c>
      <c r="I18" s="434" t="s">
        <v>417</v>
      </c>
      <c r="J18" s="438" t="s">
        <v>190</v>
      </c>
      <c r="K18" s="400" t="s">
        <v>219</v>
      </c>
      <c r="L18" s="437" t="s">
        <v>285</v>
      </c>
      <c r="M18" s="267" t="s">
        <v>455</v>
      </c>
      <c r="N18" s="248" t="s">
        <v>577</v>
      </c>
      <c r="O18" s="268" t="s">
        <v>187</v>
      </c>
      <c r="P18" s="269" t="s">
        <v>43</v>
      </c>
      <c r="Q18" s="269" t="s">
        <v>79</v>
      </c>
      <c r="R18" s="270" t="s">
        <v>189</v>
      </c>
      <c r="S18" s="271" t="s">
        <v>219</v>
      </c>
      <c r="T18" s="437" t="s">
        <v>285</v>
      </c>
      <c r="U18" s="450" t="s">
        <v>398</v>
      </c>
      <c r="V18" s="193" t="s">
        <v>569</v>
      </c>
      <c r="W18" s="193" t="s">
        <v>571</v>
      </c>
      <c r="X18" s="285" t="s">
        <v>419</v>
      </c>
      <c r="Y18" s="286" t="s">
        <v>420</v>
      </c>
      <c r="Z18" s="474" t="s">
        <v>422</v>
      </c>
      <c r="AA18" s="452" t="s">
        <v>423</v>
      </c>
    </row>
    <row r="19" spans="1:27 16239:16239" ht="135" customHeight="1" thickBot="1" x14ac:dyDescent="0.35">
      <c r="A19" s="330"/>
      <c r="B19" s="330"/>
      <c r="C19" s="333"/>
      <c r="D19" s="336"/>
      <c r="E19" s="419"/>
      <c r="F19" s="405"/>
      <c r="G19" s="432"/>
      <c r="H19" s="405"/>
      <c r="I19" s="435"/>
      <c r="J19" s="439"/>
      <c r="K19" s="401"/>
      <c r="L19" s="423"/>
      <c r="M19" s="467" t="s">
        <v>454</v>
      </c>
      <c r="N19" s="440" t="s">
        <v>418</v>
      </c>
      <c r="O19" s="441" t="s">
        <v>187</v>
      </c>
      <c r="P19" s="443" t="s">
        <v>43</v>
      </c>
      <c r="Q19" s="445" t="s">
        <v>79</v>
      </c>
      <c r="R19" s="472" t="s">
        <v>188</v>
      </c>
      <c r="S19" s="466" t="s">
        <v>219</v>
      </c>
      <c r="T19" s="423"/>
      <c r="U19" s="451"/>
      <c r="V19" s="476" t="s">
        <v>570</v>
      </c>
      <c r="W19" s="193" t="s">
        <v>572</v>
      </c>
      <c r="X19" s="476" t="s">
        <v>574</v>
      </c>
      <c r="Y19" s="478" t="s">
        <v>421</v>
      </c>
      <c r="Z19" s="474"/>
      <c r="AA19" s="452"/>
    </row>
    <row r="20" spans="1:27 16239:16239" ht="129.75" customHeight="1" thickBot="1" x14ac:dyDescent="0.35">
      <c r="A20" s="331"/>
      <c r="B20" s="331"/>
      <c r="C20" s="334"/>
      <c r="D20" s="337"/>
      <c r="E20" s="420"/>
      <c r="F20" s="406"/>
      <c r="G20" s="433"/>
      <c r="H20" s="406"/>
      <c r="I20" s="436"/>
      <c r="J20" s="439"/>
      <c r="K20" s="401"/>
      <c r="L20" s="423"/>
      <c r="M20" s="467"/>
      <c r="N20" s="440"/>
      <c r="O20" s="442"/>
      <c r="P20" s="444"/>
      <c r="Q20" s="446"/>
      <c r="R20" s="473"/>
      <c r="S20" s="466"/>
      <c r="T20" s="423"/>
      <c r="U20" s="451"/>
      <c r="V20" s="477"/>
      <c r="W20" s="192" t="s">
        <v>573</v>
      </c>
      <c r="X20" s="477"/>
      <c r="Y20" s="479"/>
      <c r="Z20" s="475"/>
      <c r="AA20" s="453"/>
    </row>
    <row r="21" spans="1:27 16239:16239" s="288" customFormat="1" ht="79.5" customHeight="1" thickBot="1" x14ac:dyDescent="0.35">
      <c r="A21" s="393">
        <v>4</v>
      </c>
      <c r="B21" s="338" t="s">
        <v>119</v>
      </c>
      <c r="C21" s="390" t="s">
        <v>60</v>
      </c>
      <c r="D21" s="397" t="s">
        <v>176</v>
      </c>
      <c r="E21" s="407" t="s">
        <v>120</v>
      </c>
      <c r="F21" s="407" t="s">
        <v>575</v>
      </c>
      <c r="G21" s="407" t="s">
        <v>424</v>
      </c>
      <c r="H21" s="407" t="s">
        <v>425</v>
      </c>
      <c r="I21" s="491" t="s">
        <v>426</v>
      </c>
      <c r="J21" s="462" t="s">
        <v>188</v>
      </c>
      <c r="K21" s="490" t="s">
        <v>219</v>
      </c>
      <c r="L21" s="471" t="s">
        <v>285</v>
      </c>
      <c r="M21" s="467" t="s">
        <v>456</v>
      </c>
      <c r="N21" s="470" t="s">
        <v>576</v>
      </c>
      <c r="O21" s="468" t="s">
        <v>187</v>
      </c>
      <c r="P21" s="481" t="s">
        <v>23</v>
      </c>
      <c r="Q21" s="424" t="s">
        <v>79</v>
      </c>
      <c r="R21" s="399" t="s">
        <v>397</v>
      </c>
      <c r="S21" s="480" t="s">
        <v>219</v>
      </c>
      <c r="T21" s="471" t="s">
        <v>285</v>
      </c>
      <c r="U21" s="450" t="s">
        <v>398</v>
      </c>
      <c r="V21" s="289" t="s">
        <v>578</v>
      </c>
      <c r="W21" s="291" t="s">
        <v>427</v>
      </c>
      <c r="X21" s="292" t="s">
        <v>428</v>
      </c>
      <c r="Y21" s="293">
        <v>45400</v>
      </c>
      <c r="Z21" s="454" t="s">
        <v>435</v>
      </c>
      <c r="AA21" s="426" t="s">
        <v>415</v>
      </c>
      <c r="WZO21" s="287"/>
    </row>
    <row r="22" spans="1:27 16239:16239" s="288" customFormat="1" ht="79.5" customHeight="1" thickBot="1" x14ac:dyDescent="0.35">
      <c r="A22" s="394"/>
      <c r="B22" s="392"/>
      <c r="C22" s="391"/>
      <c r="D22" s="398"/>
      <c r="E22" s="408"/>
      <c r="F22" s="408"/>
      <c r="G22" s="408"/>
      <c r="H22" s="408"/>
      <c r="I22" s="492"/>
      <c r="J22" s="462"/>
      <c r="K22" s="490"/>
      <c r="L22" s="471"/>
      <c r="M22" s="467"/>
      <c r="N22" s="470"/>
      <c r="O22" s="469"/>
      <c r="P22" s="482"/>
      <c r="Q22" s="425"/>
      <c r="R22" s="399"/>
      <c r="S22" s="480"/>
      <c r="T22" s="471"/>
      <c r="U22" s="451"/>
      <c r="V22" s="289" t="s">
        <v>429</v>
      </c>
      <c r="W22" s="290" t="s">
        <v>430</v>
      </c>
      <c r="X22" s="290" t="s">
        <v>431</v>
      </c>
      <c r="Y22" s="294" t="s">
        <v>432</v>
      </c>
      <c r="Z22" s="455"/>
      <c r="AA22" s="431"/>
      <c r="WZO22" s="287"/>
    </row>
    <row r="23" spans="1:27 16239:16239" s="288" customFormat="1" ht="79.5" customHeight="1" thickBot="1" x14ac:dyDescent="0.35">
      <c r="A23" s="394"/>
      <c r="B23" s="392"/>
      <c r="C23" s="391"/>
      <c r="D23" s="398"/>
      <c r="E23" s="409"/>
      <c r="F23" s="409"/>
      <c r="G23" s="409"/>
      <c r="H23" s="409"/>
      <c r="I23" s="493"/>
      <c r="J23" s="462"/>
      <c r="K23" s="490"/>
      <c r="L23" s="471"/>
      <c r="M23" s="467"/>
      <c r="N23" s="470"/>
      <c r="O23" s="469"/>
      <c r="P23" s="482"/>
      <c r="Q23" s="425"/>
      <c r="R23" s="399"/>
      <c r="S23" s="480"/>
      <c r="T23" s="471"/>
      <c r="U23" s="451"/>
      <c r="V23" s="290" t="s">
        <v>433</v>
      </c>
      <c r="W23" s="290" t="s">
        <v>579</v>
      </c>
      <c r="X23" s="290" t="s">
        <v>434</v>
      </c>
      <c r="Y23" s="295">
        <v>45431</v>
      </c>
      <c r="Z23" s="456"/>
      <c r="AA23" s="427"/>
      <c r="WZO23" s="287"/>
    </row>
    <row r="24" spans="1:27 16239:16239" ht="83.25" customHeight="1" thickBot="1" x14ac:dyDescent="0.35">
      <c r="A24" s="394">
        <v>5</v>
      </c>
      <c r="B24" s="338" t="s">
        <v>374</v>
      </c>
      <c r="C24" s="340" t="s">
        <v>60</v>
      </c>
      <c r="D24" s="342" t="s">
        <v>177</v>
      </c>
      <c r="E24" s="421" t="s">
        <v>394</v>
      </c>
      <c r="F24" s="410" t="s">
        <v>436</v>
      </c>
      <c r="G24" s="410" t="s">
        <v>405</v>
      </c>
      <c r="H24" s="410" t="s">
        <v>406</v>
      </c>
      <c r="I24" s="494" t="s">
        <v>437</v>
      </c>
      <c r="J24" s="461" t="s">
        <v>190</v>
      </c>
      <c r="K24" s="462" t="s">
        <v>209</v>
      </c>
      <c r="L24" s="463" t="s">
        <v>189</v>
      </c>
      <c r="M24" s="467" t="s">
        <v>457</v>
      </c>
      <c r="N24" s="483" t="s">
        <v>580</v>
      </c>
      <c r="O24" s="484" t="str">
        <f>IF(OR(P24="Preventivo",P24="Detectivo"),"Probabilidad",IF(P24="Correctivo","Impacto",""))</f>
        <v>Probabilidad</v>
      </c>
      <c r="P24" s="486" t="s">
        <v>23</v>
      </c>
      <c r="Q24" s="503" t="s">
        <v>68</v>
      </c>
      <c r="R24" s="505" t="s">
        <v>188</v>
      </c>
      <c r="S24" s="505" t="s">
        <v>209</v>
      </c>
      <c r="T24" s="505" t="s">
        <v>209</v>
      </c>
      <c r="U24" s="464" t="s">
        <v>398</v>
      </c>
      <c r="V24" s="499" t="s">
        <v>438</v>
      </c>
      <c r="W24" s="501" t="s">
        <v>439</v>
      </c>
      <c r="X24" s="501" t="s">
        <v>440</v>
      </c>
      <c r="Y24" s="459" t="s">
        <v>581</v>
      </c>
      <c r="Z24" s="457" t="s">
        <v>441</v>
      </c>
      <c r="AA24" s="459" t="s">
        <v>442</v>
      </c>
    </row>
    <row r="25" spans="1:27 16239:16239" ht="146.25" customHeight="1" thickBot="1" x14ac:dyDescent="0.35">
      <c r="A25" s="395"/>
      <c r="B25" s="339"/>
      <c r="C25" s="341"/>
      <c r="D25" s="343"/>
      <c r="E25" s="422"/>
      <c r="F25" s="411"/>
      <c r="G25" s="411"/>
      <c r="H25" s="411"/>
      <c r="I25" s="495"/>
      <c r="J25" s="461"/>
      <c r="K25" s="462"/>
      <c r="L25" s="463"/>
      <c r="M25" s="467"/>
      <c r="N25" s="483"/>
      <c r="O25" s="485"/>
      <c r="P25" s="487"/>
      <c r="Q25" s="504"/>
      <c r="R25" s="505"/>
      <c r="S25" s="505"/>
      <c r="T25" s="505"/>
      <c r="U25" s="465"/>
      <c r="V25" s="500"/>
      <c r="W25" s="502"/>
      <c r="X25" s="502"/>
      <c r="Y25" s="460"/>
      <c r="Z25" s="458"/>
      <c r="AA25" s="460"/>
    </row>
    <row r="26" spans="1:27 16239:16239" ht="339.75" customHeight="1" thickBot="1" x14ac:dyDescent="0.35">
      <c r="A26" s="584">
        <v>6</v>
      </c>
      <c r="B26" s="497" t="s">
        <v>101</v>
      </c>
      <c r="C26" s="497" t="s">
        <v>60</v>
      </c>
      <c r="D26" s="497" t="s">
        <v>178</v>
      </c>
      <c r="E26" s="421" t="s">
        <v>102</v>
      </c>
      <c r="F26" s="410" t="s">
        <v>582</v>
      </c>
      <c r="G26" s="496" t="s">
        <v>583</v>
      </c>
      <c r="H26" s="496" t="s">
        <v>584</v>
      </c>
      <c r="I26" s="488" t="s">
        <v>585</v>
      </c>
      <c r="J26" s="462" t="s">
        <v>188</v>
      </c>
      <c r="K26" s="401" t="s">
        <v>219</v>
      </c>
      <c r="L26" s="423" t="s">
        <v>285</v>
      </c>
      <c r="M26" s="251" t="s">
        <v>458</v>
      </c>
      <c r="N26" s="247" t="s">
        <v>586</v>
      </c>
      <c r="O26" s="195" t="str">
        <f>IF(OR(P26="Preventivo",P26="Detectivo"),"Probabilidad",IF(P26="Correctivo","Impacto",""))</f>
        <v>Probabilidad</v>
      </c>
      <c r="P26" s="207" t="s">
        <v>23</v>
      </c>
      <c r="Q26" s="207" t="s">
        <v>79</v>
      </c>
      <c r="R26" s="506" t="s">
        <v>397</v>
      </c>
      <c r="S26" s="508" t="s">
        <v>219</v>
      </c>
      <c r="T26" s="423" t="s">
        <v>285</v>
      </c>
      <c r="U26" s="464" t="s">
        <v>398</v>
      </c>
      <c r="V26" s="221" t="s">
        <v>588</v>
      </c>
      <c r="W26" s="221" t="s">
        <v>589</v>
      </c>
      <c r="X26" s="204" t="s">
        <v>591</v>
      </c>
      <c r="Y26" s="223" t="s">
        <v>592</v>
      </c>
      <c r="Z26" s="454" t="s">
        <v>594</v>
      </c>
      <c r="AA26" s="426" t="s">
        <v>415</v>
      </c>
    </row>
    <row r="27" spans="1:27 16239:16239" ht="270" customHeight="1" thickBot="1" x14ac:dyDescent="0.35">
      <c r="A27" s="585"/>
      <c r="B27" s="498"/>
      <c r="C27" s="498"/>
      <c r="D27" s="498"/>
      <c r="E27" s="422"/>
      <c r="F27" s="411"/>
      <c r="G27" s="433"/>
      <c r="H27" s="433"/>
      <c r="I27" s="489"/>
      <c r="J27" s="462"/>
      <c r="K27" s="401"/>
      <c r="L27" s="423"/>
      <c r="M27" s="251" t="s">
        <v>459</v>
      </c>
      <c r="N27" s="247" t="s">
        <v>587</v>
      </c>
      <c r="O27" s="197" t="str">
        <f t="shared" ref="O27" si="0">IF(OR(P27="Preventivo",P27="Detectivo"),"Probabilidad",IF(P27="Correctivo","Impacto",""))</f>
        <v>Probabilidad</v>
      </c>
      <c r="P27" s="202" t="s">
        <v>43</v>
      </c>
      <c r="Q27" s="202" t="s">
        <v>79</v>
      </c>
      <c r="R27" s="507"/>
      <c r="S27" s="509"/>
      <c r="T27" s="423"/>
      <c r="U27" s="465"/>
      <c r="V27" s="205" t="s">
        <v>590</v>
      </c>
      <c r="W27" s="222" t="s">
        <v>593</v>
      </c>
      <c r="X27" s="222" t="s">
        <v>591</v>
      </c>
      <c r="Y27" s="224" t="s">
        <v>592</v>
      </c>
      <c r="Z27" s="456"/>
      <c r="AA27" s="427"/>
    </row>
    <row r="28" spans="1:27 16239:16239" ht="254.25" customHeight="1" thickBot="1" x14ac:dyDescent="0.35">
      <c r="A28" s="279">
        <v>7</v>
      </c>
      <c r="B28" s="214" t="s">
        <v>101</v>
      </c>
      <c r="C28" s="198" t="s">
        <v>60</v>
      </c>
      <c r="D28" s="179" t="s">
        <v>181</v>
      </c>
      <c r="E28" s="196" t="s">
        <v>102</v>
      </c>
      <c r="F28" s="316" t="s">
        <v>595</v>
      </c>
      <c r="G28" s="316" t="s">
        <v>443</v>
      </c>
      <c r="H28" s="316" t="s">
        <v>596</v>
      </c>
      <c r="I28" s="315" t="s">
        <v>597</v>
      </c>
      <c r="J28" s="211" t="s">
        <v>444</v>
      </c>
      <c r="K28" s="212" t="s">
        <v>271</v>
      </c>
      <c r="L28" s="213" t="s">
        <v>189</v>
      </c>
      <c r="M28" s="251" t="s">
        <v>460</v>
      </c>
      <c r="N28" s="247" t="s">
        <v>598</v>
      </c>
      <c r="O28" s="237" t="str">
        <f>IF(OR(P28="Preventivo",P28="Detectivo"),"Probabilidad",IF(P28="Correctivo","Impacto",""))</f>
        <v>Probabilidad</v>
      </c>
      <c r="P28" s="208" t="s">
        <v>43</v>
      </c>
      <c r="Q28" s="208" t="s">
        <v>79</v>
      </c>
      <c r="R28" s="296" t="s">
        <v>444</v>
      </c>
      <c r="S28" s="216" t="s">
        <v>271</v>
      </c>
      <c r="T28" s="215" t="s">
        <v>189</v>
      </c>
      <c r="U28" s="209" t="s">
        <v>398</v>
      </c>
      <c r="V28" s="205" t="s">
        <v>446</v>
      </c>
      <c r="W28" s="222" t="s">
        <v>447</v>
      </c>
      <c r="X28" s="205" t="s">
        <v>591</v>
      </c>
      <c r="Y28" s="224" t="s">
        <v>599</v>
      </c>
      <c r="Z28" s="297" t="s">
        <v>600</v>
      </c>
      <c r="AA28" s="298" t="s">
        <v>601</v>
      </c>
    </row>
    <row r="29" spans="1:27 16239:16239" ht="87.75" customHeight="1" thickBot="1" x14ac:dyDescent="0.35">
      <c r="A29" s="584">
        <v>8</v>
      </c>
      <c r="B29" s="338" t="s">
        <v>375</v>
      </c>
      <c r="C29" s="340" t="s">
        <v>60</v>
      </c>
      <c r="D29" s="342" t="s">
        <v>182</v>
      </c>
      <c r="E29" s="531" t="s">
        <v>93</v>
      </c>
      <c r="F29" s="501" t="s">
        <v>602</v>
      </c>
      <c r="G29" s="501" t="s">
        <v>603</v>
      </c>
      <c r="H29" s="501" t="s">
        <v>604</v>
      </c>
      <c r="I29" s="501" t="s">
        <v>605</v>
      </c>
      <c r="J29" s="462" t="s">
        <v>444</v>
      </c>
      <c r="K29" s="462" t="s">
        <v>270</v>
      </c>
      <c r="L29" s="462" t="s">
        <v>270</v>
      </c>
      <c r="M29" s="467" t="s">
        <v>451</v>
      </c>
      <c r="N29" s="317" t="s">
        <v>613</v>
      </c>
      <c r="O29" s="515" t="s">
        <v>187</v>
      </c>
      <c r="P29" s="515" t="s">
        <v>23</v>
      </c>
      <c r="Q29" s="525" t="s">
        <v>68</v>
      </c>
      <c r="R29" s="462" t="s">
        <v>444</v>
      </c>
      <c r="S29" s="462" t="s">
        <v>270</v>
      </c>
      <c r="T29" s="462" t="s">
        <v>270</v>
      </c>
      <c r="U29" s="464" t="s">
        <v>398</v>
      </c>
      <c r="V29" s="291" t="s">
        <v>607</v>
      </c>
      <c r="W29" s="291" t="s">
        <v>608</v>
      </c>
      <c r="X29" s="292" t="s">
        <v>609</v>
      </c>
      <c r="Y29" s="301" t="s">
        <v>615</v>
      </c>
      <c r="Z29" s="454" t="s">
        <v>453</v>
      </c>
      <c r="AA29" s="426" t="s">
        <v>618</v>
      </c>
    </row>
    <row r="30" spans="1:27 16239:16239" ht="103.5" customHeight="1" thickBot="1" x14ac:dyDescent="0.35">
      <c r="A30" s="586"/>
      <c r="B30" s="392"/>
      <c r="C30" s="396"/>
      <c r="D30" s="534"/>
      <c r="E30" s="532"/>
      <c r="F30" s="434"/>
      <c r="G30" s="434"/>
      <c r="H30" s="434"/>
      <c r="I30" s="434"/>
      <c r="J30" s="462"/>
      <c r="K30" s="462"/>
      <c r="L30" s="462"/>
      <c r="M30" s="467"/>
      <c r="N30" s="318" t="s">
        <v>614</v>
      </c>
      <c r="O30" s="516"/>
      <c r="P30" s="516"/>
      <c r="Q30" s="535"/>
      <c r="R30" s="462"/>
      <c r="S30" s="462"/>
      <c r="T30" s="462"/>
      <c r="U30" s="514"/>
      <c r="V30" s="291" t="s">
        <v>610</v>
      </c>
      <c r="W30" s="290" t="s">
        <v>611</v>
      </c>
      <c r="X30" s="290" t="s">
        <v>609</v>
      </c>
      <c r="Y30" s="301" t="s">
        <v>612</v>
      </c>
      <c r="Z30" s="455"/>
      <c r="AA30" s="431"/>
    </row>
    <row r="31" spans="1:27 16239:16239" ht="111" customHeight="1" thickBot="1" x14ac:dyDescent="0.35">
      <c r="A31" s="585"/>
      <c r="B31" s="339"/>
      <c r="C31" s="341"/>
      <c r="D31" s="343"/>
      <c r="E31" s="533"/>
      <c r="F31" s="502"/>
      <c r="G31" s="502"/>
      <c r="H31" s="502"/>
      <c r="I31" s="502"/>
      <c r="J31" s="462"/>
      <c r="K31" s="462"/>
      <c r="L31" s="462"/>
      <c r="M31" s="467"/>
      <c r="N31" s="318" t="s">
        <v>606</v>
      </c>
      <c r="O31" s="517"/>
      <c r="P31" s="517"/>
      <c r="Q31" s="526"/>
      <c r="R31" s="462"/>
      <c r="S31" s="462"/>
      <c r="T31" s="462"/>
      <c r="U31" s="465"/>
      <c r="V31" s="290" t="s">
        <v>616</v>
      </c>
      <c r="W31" s="290" t="s">
        <v>617</v>
      </c>
      <c r="X31" s="290" t="s">
        <v>609</v>
      </c>
      <c r="Y31" s="294" t="s">
        <v>612</v>
      </c>
      <c r="Z31" s="456"/>
      <c r="AA31" s="427"/>
    </row>
    <row r="32" spans="1:27 16239:16239" ht="92.25" customHeight="1" thickBot="1" x14ac:dyDescent="0.35">
      <c r="A32" s="344">
        <v>9</v>
      </c>
      <c r="B32" s="344" t="s">
        <v>376</v>
      </c>
      <c r="C32" s="346" t="s">
        <v>60</v>
      </c>
      <c r="D32" s="346" t="s">
        <v>183</v>
      </c>
      <c r="E32" s="412" t="s">
        <v>377</v>
      </c>
      <c r="F32" s="412" t="s">
        <v>619</v>
      </c>
      <c r="G32" s="412" t="s">
        <v>448</v>
      </c>
      <c r="H32" s="412" t="s">
        <v>449</v>
      </c>
      <c r="I32" s="510" t="s">
        <v>450</v>
      </c>
      <c r="J32" s="462" t="s">
        <v>444</v>
      </c>
      <c r="K32" s="512" t="s">
        <v>271</v>
      </c>
      <c r="L32" s="463" t="s">
        <v>189</v>
      </c>
      <c r="M32" s="467" t="s">
        <v>461</v>
      </c>
      <c r="N32" s="513" t="s">
        <v>452</v>
      </c>
      <c r="O32" s="525" t="s">
        <v>187</v>
      </c>
      <c r="P32" s="527" t="s">
        <v>23</v>
      </c>
      <c r="Q32" s="529" t="s">
        <v>79</v>
      </c>
      <c r="R32" s="518" t="s">
        <v>188</v>
      </c>
      <c r="S32" s="519" t="s">
        <v>271</v>
      </c>
      <c r="T32" s="521" t="s">
        <v>189</v>
      </c>
      <c r="U32" s="523" t="s">
        <v>398</v>
      </c>
      <c r="V32" s="302" t="s">
        <v>620</v>
      </c>
      <c r="W32" s="302" t="s">
        <v>622</v>
      </c>
      <c r="X32" s="302" t="s">
        <v>624</v>
      </c>
      <c r="Y32" s="277" t="s">
        <v>626</v>
      </c>
      <c r="Z32" s="454" t="s">
        <v>628</v>
      </c>
      <c r="AA32" s="426" t="s">
        <v>415</v>
      </c>
    </row>
    <row r="33" spans="1:27" ht="92.25" customHeight="1" thickBot="1" x14ac:dyDescent="0.35">
      <c r="A33" s="345"/>
      <c r="B33" s="345"/>
      <c r="C33" s="347"/>
      <c r="D33" s="347"/>
      <c r="E33" s="417"/>
      <c r="F33" s="417"/>
      <c r="G33" s="417"/>
      <c r="H33" s="417"/>
      <c r="I33" s="511"/>
      <c r="J33" s="462"/>
      <c r="K33" s="512"/>
      <c r="L33" s="463"/>
      <c r="M33" s="467"/>
      <c r="N33" s="513"/>
      <c r="O33" s="526"/>
      <c r="P33" s="528"/>
      <c r="Q33" s="530"/>
      <c r="R33" s="518"/>
      <c r="S33" s="520"/>
      <c r="T33" s="522"/>
      <c r="U33" s="524"/>
      <c r="V33" s="303" t="s">
        <v>621</v>
      </c>
      <c r="W33" s="303" t="s">
        <v>623</v>
      </c>
      <c r="X33" s="303" t="s">
        <v>625</v>
      </c>
      <c r="Y33" s="278" t="s">
        <v>627</v>
      </c>
      <c r="Z33" s="456"/>
      <c r="AA33" s="427"/>
    </row>
    <row r="34" spans="1:27" ht="153.75" customHeight="1" thickBot="1" x14ac:dyDescent="0.35">
      <c r="A34" s="344">
        <v>10</v>
      </c>
      <c r="B34" s="344" t="s">
        <v>378</v>
      </c>
      <c r="C34" s="346" t="s">
        <v>60</v>
      </c>
      <c r="D34" s="346" t="s">
        <v>184</v>
      </c>
      <c r="E34" s="414" t="s">
        <v>379</v>
      </c>
      <c r="F34" s="412" t="s">
        <v>465</v>
      </c>
      <c r="G34" s="538" t="s">
        <v>463</v>
      </c>
      <c r="H34" s="538" t="s">
        <v>462</v>
      </c>
      <c r="I34" s="488" t="s">
        <v>464</v>
      </c>
      <c r="J34" s="463" t="s">
        <v>189</v>
      </c>
      <c r="K34" s="512" t="s">
        <v>271</v>
      </c>
      <c r="L34" s="463" t="s">
        <v>189</v>
      </c>
      <c r="M34" s="251" t="s">
        <v>468</v>
      </c>
      <c r="N34" s="249" t="s">
        <v>466</v>
      </c>
      <c r="O34" s="200" t="s">
        <v>187</v>
      </c>
      <c r="P34" s="181" t="s">
        <v>23</v>
      </c>
      <c r="Q34" s="254" t="s">
        <v>79</v>
      </c>
      <c r="R34" s="211" t="s">
        <v>188</v>
      </c>
      <c r="S34" s="587" t="s">
        <v>271</v>
      </c>
      <c r="T34" s="463" t="s">
        <v>189</v>
      </c>
      <c r="U34" s="536" t="s">
        <v>398</v>
      </c>
      <c r="V34" s="191" t="s">
        <v>470</v>
      </c>
      <c r="W34" s="225" t="s">
        <v>474</v>
      </c>
      <c r="X34" s="191" t="s">
        <v>471</v>
      </c>
      <c r="Y34" s="226" t="s">
        <v>475</v>
      </c>
      <c r="Z34" s="218" t="s">
        <v>476</v>
      </c>
      <c r="AA34" s="187" t="s">
        <v>477</v>
      </c>
    </row>
    <row r="35" spans="1:27" ht="204" customHeight="1" thickBot="1" x14ac:dyDescent="0.35">
      <c r="A35" s="348"/>
      <c r="B35" s="348"/>
      <c r="C35" s="389"/>
      <c r="D35" s="389"/>
      <c r="E35" s="416"/>
      <c r="F35" s="413"/>
      <c r="G35" s="539"/>
      <c r="H35" s="539"/>
      <c r="I35" s="489"/>
      <c r="J35" s="463"/>
      <c r="K35" s="512"/>
      <c r="L35" s="463"/>
      <c r="M35" s="251" t="s">
        <v>469</v>
      </c>
      <c r="N35" s="249" t="s">
        <v>467</v>
      </c>
      <c r="O35" s="238" t="s">
        <v>187</v>
      </c>
      <c r="P35" s="181" t="s">
        <v>23</v>
      </c>
      <c r="Q35" s="254" t="s">
        <v>79</v>
      </c>
      <c r="R35" s="210" t="s">
        <v>397</v>
      </c>
      <c r="S35" s="520"/>
      <c r="T35" s="463"/>
      <c r="U35" s="537"/>
      <c r="V35" s="227" t="s">
        <v>472</v>
      </c>
      <c r="W35" s="228" t="s">
        <v>473</v>
      </c>
      <c r="X35" s="229" t="s">
        <v>471</v>
      </c>
      <c r="Y35" s="230">
        <v>45626</v>
      </c>
      <c r="Z35" s="219"/>
      <c r="AA35" s="217"/>
    </row>
    <row r="36" spans="1:27" ht="147.75" customHeight="1" thickBot="1" x14ac:dyDescent="0.35">
      <c r="A36" s="344">
        <v>11</v>
      </c>
      <c r="B36" s="344" t="s">
        <v>380</v>
      </c>
      <c r="C36" s="346" t="s">
        <v>60</v>
      </c>
      <c r="D36" s="346" t="s">
        <v>640</v>
      </c>
      <c r="E36" s="414" t="s">
        <v>382</v>
      </c>
      <c r="F36" s="412" t="s">
        <v>629</v>
      </c>
      <c r="G36" s="412" t="s">
        <v>478</v>
      </c>
      <c r="H36" s="412" t="s">
        <v>479</v>
      </c>
      <c r="I36" s="510" t="s">
        <v>630</v>
      </c>
      <c r="J36" s="463" t="s">
        <v>480</v>
      </c>
      <c r="K36" s="401" t="s">
        <v>219</v>
      </c>
      <c r="L36" s="423" t="s">
        <v>285</v>
      </c>
      <c r="M36" s="251" t="s">
        <v>481</v>
      </c>
      <c r="N36" s="249" t="s">
        <v>631</v>
      </c>
      <c r="O36" s="239" t="str">
        <f>IF(OR(P36="Preventivo",P36="Detectivo"),"Probabilidad",IF(P36="Correctivo","Impacto",""))</f>
        <v>Probabilidad</v>
      </c>
      <c r="P36" s="67" t="s">
        <v>23</v>
      </c>
      <c r="Q36" s="253" t="s">
        <v>79</v>
      </c>
      <c r="R36" s="211" t="s">
        <v>188</v>
      </c>
      <c r="S36" s="508" t="s">
        <v>219</v>
      </c>
      <c r="T36" s="423" t="s">
        <v>285</v>
      </c>
      <c r="U36" s="536" t="s">
        <v>398</v>
      </c>
      <c r="V36" s="540" t="s">
        <v>483</v>
      </c>
      <c r="W36" s="540" t="s">
        <v>484</v>
      </c>
      <c r="X36" s="542" t="s">
        <v>485</v>
      </c>
      <c r="Y36" s="301" t="s">
        <v>633</v>
      </c>
      <c r="Z36" s="454" t="s">
        <v>635</v>
      </c>
      <c r="AA36" s="426" t="s">
        <v>415</v>
      </c>
    </row>
    <row r="37" spans="1:27" ht="165" customHeight="1" thickBot="1" x14ac:dyDescent="0.35">
      <c r="A37" s="345"/>
      <c r="B37" s="345"/>
      <c r="C37" s="347"/>
      <c r="D37" s="347"/>
      <c r="E37" s="415"/>
      <c r="F37" s="417"/>
      <c r="G37" s="417"/>
      <c r="H37" s="417"/>
      <c r="I37" s="511"/>
      <c r="J37" s="463"/>
      <c r="K37" s="401"/>
      <c r="L37" s="423"/>
      <c r="M37" s="251" t="s">
        <v>482</v>
      </c>
      <c r="N37" s="249" t="s">
        <v>632</v>
      </c>
      <c r="O37" s="240" t="str">
        <f t="shared" ref="O37" si="1">IF(OR(P37="Preventivo",P37="Detectivo"),"Probabilidad",IF(P37="Correctivo","Impacto",""))</f>
        <v>Probabilidad</v>
      </c>
      <c r="P37" s="67" t="s">
        <v>23</v>
      </c>
      <c r="Q37" s="253" t="s">
        <v>79</v>
      </c>
      <c r="R37" s="210" t="s">
        <v>397</v>
      </c>
      <c r="S37" s="509"/>
      <c r="T37" s="423"/>
      <c r="U37" s="537"/>
      <c r="V37" s="541"/>
      <c r="W37" s="541"/>
      <c r="X37" s="543"/>
      <c r="Y37" s="304" t="s">
        <v>634</v>
      </c>
      <c r="Z37" s="456"/>
      <c r="AA37" s="431"/>
    </row>
    <row r="38" spans="1:27" ht="81" customHeight="1" thickBot="1" x14ac:dyDescent="0.35">
      <c r="A38" s="344">
        <v>12</v>
      </c>
      <c r="B38" s="344" t="s">
        <v>112</v>
      </c>
      <c r="C38" s="346" t="s">
        <v>60</v>
      </c>
      <c r="D38" s="346" t="s">
        <v>381</v>
      </c>
      <c r="E38" s="414" t="s">
        <v>113</v>
      </c>
      <c r="F38" s="412" t="s">
        <v>636</v>
      </c>
      <c r="G38" s="412" t="s">
        <v>637</v>
      </c>
      <c r="H38" s="412" t="s">
        <v>638</v>
      </c>
      <c r="I38" s="488" t="s">
        <v>639</v>
      </c>
      <c r="J38" s="463" t="s">
        <v>480</v>
      </c>
      <c r="K38" s="462" t="s">
        <v>209</v>
      </c>
      <c r="L38" s="544" t="s">
        <v>189</v>
      </c>
      <c r="M38" s="467" t="s">
        <v>486</v>
      </c>
      <c r="N38" s="231" t="s">
        <v>641</v>
      </c>
      <c r="O38" s="241" t="str">
        <f>IF(OR(P38="Preventivo",P38="Detectivo"),"Probabilidad",IF(P38="Correctivo","Impacto",""))</f>
        <v>Probabilidad</v>
      </c>
      <c r="P38" s="201" t="s">
        <v>23</v>
      </c>
      <c r="Q38" s="255" t="s">
        <v>79</v>
      </c>
      <c r="R38" s="211" t="s">
        <v>444</v>
      </c>
      <c r="S38" s="462" t="s">
        <v>209</v>
      </c>
      <c r="T38" s="544" t="s">
        <v>189</v>
      </c>
      <c r="U38" s="536" t="s">
        <v>398</v>
      </c>
      <c r="V38" s="290" t="s">
        <v>644</v>
      </c>
      <c r="W38" s="290" t="s">
        <v>645</v>
      </c>
      <c r="X38" s="290" t="s">
        <v>646</v>
      </c>
      <c r="Y38" s="305" t="s">
        <v>647</v>
      </c>
      <c r="Z38" s="454" t="s">
        <v>652</v>
      </c>
      <c r="AA38" s="546" t="s">
        <v>653</v>
      </c>
    </row>
    <row r="39" spans="1:27" ht="114.75" customHeight="1" thickBot="1" x14ac:dyDescent="0.35">
      <c r="A39" s="348"/>
      <c r="B39" s="348"/>
      <c r="C39" s="389"/>
      <c r="D39" s="389"/>
      <c r="E39" s="416"/>
      <c r="F39" s="413"/>
      <c r="G39" s="413"/>
      <c r="H39" s="413"/>
      <c r="I39" s="601"/>
      <c r="J39" s="463"/>
      <c r="K39" s="462"/>
      <c r="L39" s="521"/>
      <c r="M39" s="467"/>
      <c r="N39" s="231" t="s">
        <v>642</v>
      </c>
      <c r="O39" s="241" t="str">
        <f t="shared" ref="O39:O40" si="2">IF(OR(P39="Preventivo",P39="Detectivo"),"Probabilidad",IF(P39="Correctivo","Impacto",""))</f>
        <v>Probabilidad</v>
      </c>
      <c r="P39" s="201" t="s">
        <v>23</v>
      </c>
      <c r="Q39" s="255" t="s">
        <v>79</v>
      </c>
      <c r="R39" s="276" t="s">
        <v>397</v>
      </c>
      <c r="S39" s="462"/>
      <c r="T39" s="521"/>
      <c r="U39" s="545"/>
      <c r="V39" s="291" t="s">
        <v>648</v>
      </c>
      <c r="W39" s="290" t="s">
        <v>649</v>
      </c>
      <c r="X39" s="290" t="s">
        <v>646</v>
      </c>
      <c r="Y39" s="305" t="s">
        <v>647</v>
      </c>
      <c r="Z39" s="455"/>
      <c r="AA39" s="431"/>
    </row>
    <row r="40" spans="1:27" ht="101.25" customHeight="1" thickBot="1" x14ac:dyDescent="0.35">
      <c r="A40" s="345"/>
      <c r="B40" s="345"/>
      <c r="C40" s="347"/>
      <c r="D40" s="347"/>
      <c r="E40" s="415"/>
      <c r="F40" s="417"/>
      <c r="G40" s="417"/>
      <c r="H40" s="417"/>
      <c r="I40" s="489"/>
      <c r="J40" s="463"/>
      <c r="K40" s="462"/>
      <c r="L40" s="522"/>
      <c r="M40" s="467"/>
      <c r="N40" s="205" t="s">
        <v>643</v>
      </c>
      <c r="O40" s="241" t="str">
        <f t="shared" si="2"/>
        <v>Probabilidad</v>
      </c>
      <c r="P40" s="201" t="s">
        <v>23</v>
      </c>
      <c r="Q40" s="255" t="s">
        <v>79</v>
      </c>
      <c r="R40" s="275" t="s">
        <v>503</v>
      </c>
      <c r="S40" s="462"/>
      <c r="T40" s="522"/>
      <c r="U40" s="537"/>
      <c r="V40" s="290" t="s">
        <v>650</v>
      </c>
      <c r="W40" s="306" t="s">
        <v>651</v>
      </c>
      <c r="X40" s="290" t="s">
        <v>646</v>
      </c>
      <c r="Y40" s="305" t="s">
        <v>647</v>
      </c>
      <c r="Z40" s="456"/>
      <c r="AA40" s="427"/>
    </row>
    <row r="41" spans="1:27" ht="240.75" customHeight="1" thickBot="1" x14ac:dyDescent="0.35">
      <c r="A41" s="344">
        <v>13</v>
      </c>
      <c r="B41" s="344" t="s">
        <v>87</v>
      </c>
      <c r="C41" s="323" t="s">
        <v>60</v>
      </c>
      <c r="D41" s="346" t="s">
        <v>383</v>
      </c>
      <c r="E41" s="414" t="s">
        <v>385</v>
      </c>
      <c r="F41" s="547" t="s">
        <v>654</v>
      </c>
      <c r="G41" s="547" t="s">
        <v>655</v>
      </c>
      <c r="H41" s="547" t="s">
        <v>501</v>
      </c>
      <c r="I41" s="550" t="s">
        <v>502</v>
      </c>
      <c r="J41" s="553" t="s">
        <v>290</v>
      </c>
      <c r="K41" s="462" t="s">
        <v>209</v>
      </c>
      <c r="L41" s="462" t="s">
        <v>209</v>
      </c>
      <c r="M41" s="251" t="s">
        <v>494</v>
      </c>
      <c r="N41" s="247" t="s">
        <v>487</v>
      </c>
      <c r="O41" s="241" t="str">
        <f>IF(OR(P41="Preventivo",P41="Detectivo"),"Probabilidad",IF(P41="Correctivo","Impacto",""))</f>
        <v>Probabilidad</v>
      </c>
      <c r="P41" s="201" t="s">
        <v>23</v>
      </c>
      <c r="Q41" s="255" t="s">
        <v>79</v>
      </c>
      <c r="R41" s="258" t="s">
        <v>503</v>
      </c>
      <c r="S41" s="560" t="s">
        <v>209</v>
      </c>
      <c r="T41" s="560" t="s">
        <v>209</v>
      </c>
      <c r="U41" s="536" t="s">
        <v>398</v>
      </c>
      <c r="V41" s="592" t="s">
        <v>504</v>
      </c>
      <c r="W41" s="592" t="s">
        <v>505</v>
      </c>
      <c r="X41" s="595" t="s">
        <v>506</v>
      </c>
      <c r="Y41" s="598" t="s">
        <v>507</v>
      </c>
      <c r="Z41" s="589" t="s">
        <v>656</v>
      </c>
      <c r="AA41" s="307" t="s">
        <v>415</v>
      </c>
    </row>
    <row r="42" spans="1:27" ht="259.5" customHeight="1" thickBot="1" x14ac:dyDescent="0.35">
      <c r="A42" s="348"/>
      <c r="B42" s="348"/>
      <c r="C42" s="324"/>
      <c r="D42" s="389"/>
      <c r="E42" s="416"/>
      <c r="F42" s="548"/>
      <c r="G42" s="548"/>
      <c r="H42" s="548"/>
      <c r="I42" s="551"/>
      <c r="J42" s="553"/>
      <c r="K42" s="462"/>
      <c r="L42" s="462"/>
      <c r="M42" s="251" t="s">
        <v>495</v>
      </c>
      <c r="N42" s="247" t="s">
        <v>488</v>
      </c>
      <c r="O42" s="242" t="str">
        <f t="shared" ref="O42:O47" si="3">IF(OR(P42="Preventivo",P42="Detectivo"),"Probabilidad",IF(P42="Correctivo","Impacto",""))</f>
        <v>Probabilidad</v>
      </c>
      <c r="P42" s="201" t="s">
        <v>23</v>
      </c>
      <c r="Q42" s="255" t="s">
        <v>79</v>
      </c>
      <c r="R42" s="258" t="s">
        <v>503</v>
      </c>
      <c r="S42" s="588"/>
      <c r="T42" s="588"/>
      <c r="U42" s="545"/>
      <c r="V42" s="593"/>
      <c r="W42" s="593"/>
      <c r="X42" s="596"/>
      <c r="Y42" s="599"/>
      <c r="Z42" s="590"/>
      <c r="AA42" s="298" t="s">
        <v>415</v>
      </c>
    </row>
    <row r="43" spans="1:27" ht="249" customHeight="1" thickBot="1" x14ac:dyDescent="0.35">
      <c r="A43" s="348"/>
      <c r="B43" s="348"/>
      <c r="C43" s="324"/>
      <c r="D43" s="389"/>
      <c r="E43" s="416"/>
      <c r="F43" s="548"/>
      <c r="G43" s="548"/>
      <c r="H43" s="548"/>
      <c r="I43" s="551"/>
      <c r="J43" s="553"/>
      <c r="K43" s="462"/>
      <c r="L43" s="462"/>
      <c r="M43" s="251" t="s">
        <v>496</v>
      </c>
      <c r="N43" s="247" t="s">
        <v>489</v>
      </c>
      <c r="O43" s="242" t="str">
        <f t="shared" si="3"/>
        <v>Probabilidad</v>
      </c>
      <c r="P43" s="201" t="s">
        <v>23</v>
      </c>
      <c r="Q43" s="255" t="s">
        <v>79</v>
      </c>
      <c r="R43" s="258" t="s">
        <v>503</v>
      </c>
      <c r="S43" s="588"/>
      <c r="T43" s="588"/>
      <c r="U43" s="545"/>
      <c r="V43" s="593"/>
      <c r="W43" s="593"/>
      <c r="X43" s="596"/>
      <c r="Y43" s="599"/>
      <c r="Z43" s="590"/>
      <c r="AA43" s="298" t="s">
        <v>415</v>
      </c>
    </row>
    <row r="44" spans="1:27" ht="289.5" customHeight="1" thickBot="1" x14ac:dyDescent="0.35">
      <c r="A44" s="348"/>
      <c r="B44" s="348"/>
      <c r="C44" s="324"/>
      <c r="D44" s="389"/>
      <c r="E44" s="416"/>
      <c r="F44" s="548"/>
      <c r="G44" s="548"/>
      <c r="H44" s="548"/>
      <c r="I44" s="551"/>
      <c r="J44" s="553"/>
      <c r="K44" s="462"/>
      <c r="L44" s="462"/>
      <c r="M44" s="251" t="s">
        <v>497</v>
      </c>
      <c r="N44" s="247" t="s">
        <v>490</v>
      </c>
      <c r="O44" s="242" t="str">
        <f t="shared" si="3"/>
        <v>Probabilidad</v>
      </c>
      <c r="P44" s="201" t="s">
        <v>23</v>
      </c>
      <c r="Q44" s="255" t="s">
        <v>79</v>
      </c>
      <c r="R44" s="258" t="s">
        <v>503</v>
      </c>
      <c r="S44" s="588"/>
      <c r="T44" s="588"/>
      <c r="U44" s="545"/>
      <c r="V44" s="593"/>
      <c r="W44" s="593"/>
      <c r="X44" s="596"/>
      <c r="Y44" s="599"/>
      <c r="Z44" s="590"/>
      <c r="AA44" s="298" t="s">
        <v>415</v>
      </c>
    </row>
    <row r="45" spans="1:27" ht="249" customHeight="1" thickBot="1" x14ac:dyDescent="0.35">
      <c r="A45" s="348"/>
      <c r="B45" s="348"/>
      <c r="C45" s="324"/>
      <c r="D45" s="389"/>
      <c r="E45" s="416"/>
      <c r="F45" s="548"/>
      <c r="G45" s="548"/>
      <c r="H45" s="548"/>
      <c r="I45" s="551"/>
      <c r="J45" s="553"/>
      <c r="K45" s="462"/>
      <c r="L45" s="462"/>
      <c r="M45" s="251" t="s">
        <v>498</v>
      </c>
      <c r="N45" s="247" t="s">
        <v>491</v>
      </c>
      <c r="O45" s="242" t="str">
        <f t="shared" si="3"/>
        <v>Probabilidad</v>
      </c>
      <c r="P45" s="201" t="s">
        <v>23</v>
      </c>
      <c r="Q45" s="255" t="s">
        <v>79</v>
      </c>
      <c r="R45" s="258" t="s">
        <v>503</v>
      </c>
      <c r="S45" s="588"/>
      <c r="T45" s="588"/>
      <c r="U45" s="545"/>
      <c r="V45" s="593"/>
      <c r="W45" s="593"/>
      <c r="X45" s="596"/>
      <c r="Y45" s="599"/>
      <c r="Z45" s="590"/>
      <c r="AA45" s="298" t="s">
        <v>415</v>
      </c>
    </row>
    <row r="46" spans="1:27" ht="213.75" customHeight="1" thickBot="1" x14ac:dyDescent="0.35">
      <c r="A46" s="348"/>
      <c r="B46" s="348"/>
      <c r="C46" s="324"/>
      <c r="D46" s="389"/>
      <c r="E46" s="416"/>
      <c r="F46" s="548"/>
      <c r="G46" s="548"/>
      <c r="H46" s="548"/>
      <c r="I46" s="551"/>
      <c r="J46" s="553"/>
      <c r="K46" s="462"/>
      <c r="L46" s="462"/>
      <c r="M46" s="251" t="s">
        <v>499</v>
      </c>
      <c r="N46" s="247" t="s">
        <v>492</v>
      </c>
      <c r="O46" s="242" t="str">
        <f t="shared" si="3"/>
        <v>Probabilidad</v>
      </c>
      <c r="P46" s="201" t="s">
        <v>23</v>
      </c>
      <c r="Q46" s="255" t="s">
        <v>79</v>
      </c>
      <c r="R46" s="258" t="s">
        <v>503</v>
      </c>
      <c r="S46" s="588"/>
      <c r="T46" s="588"/>
      <c r="U46" s="545"/>
      <c r="V46" s="593"/>
      <c r="W46" s="593"/>
      <c r="X46" s="596"/>
      <c r="Y46" s="599"/>
      <c r="Z46" s="590"/>
      <c r="AA46" s="298" t="s">
        <v>415</v>
      </c>
    </row>
    <row r="47" spans="1:27" ht="204.75" customHeight="1" thickBot="1" x14ac:dyDescent="0.35">
      <c r="A47" s="348"/>
      <c r="B47" s="348"/>
      <c r="C47" s="324"/>
      <c r="D47" s="389"/>
      <c r="E47" s="416"/>
      <c r="F47" s="549"/>
      <c r="G47" s="549"/>
      <c r="H47" s="549"/>
      <c r="I47" s="552"/>
      <c r="J47" s="553"/>
      <c r="K47" s="462"/>
      <c r="L47" s="462"/>
      <c r="M47" s="251" t="s">
        <v>500</v>
      </c>
      <c r="N47" s="247" t="s">
        <v>493</v>
      </c>
      <c r="O47" s="243" t="str">
        <f t="shared" si="3"/>
        <v>Probabilidad</v>
      </c>
      <c r="P47" s="232" t="s">
        <v>23</v>
      </c>
      <c r="Q47" s="256" t="s">
        <v>79</v>
      </c>
      <c r="R47" s="258" t="s">
        <v>503</v>
      </c>
      <c r="S47" s="561"/>
      <c r="T47" s="561"/>
      <c r="U47" s="537"/>
      <c r="V47" s="594"/>
      <c r="W47" s="594"/>
      <c r="X47" s="597"/>
      <c r="Y47" s="600"/>
      <c r="Z47" s="591"/>
      <c r="AA47" s="298" t="s">
        <v>657</v>
      </c>
    </row>
    <row r="48" spans="1:27" ht="105" customHeight="1" thickBot="1" x14ac:dyDescent="0.35">
      <c r="A48" s="320">
        <v>14</v>
      </c>
      <c r="B48" s="320" t="s">
        <v>126</v>
      </c>
      <c r="C48" s="323" t="s">
        <v>60</v>
      </c>
      <c r="D48" s="323" t="s">
        <v>384</v>
      </c>
      <c r="E48" s="402" t="s">
        <v>387</v>
      </c>
      <c r="F48" s="547" t="s">
        <v>658</v>
      </c>
      <c r="G48" s="496" t="s">
        <v>659</v>
      </c>
      <c r="H48" s="496" t="s">
        <v>508</v>
      </c>
      <c r="I48" s="501" t="s">
        <v>509</v>
      </c>
      <c r="J48" s="560" t="s">
        <v>444</v>
      </c>
      <c r="K48" s="461" t="s">
        <v>271</v>
      </c>
      <c r="L48" s="463" t="s">
        <v>480</v>
      </c>
      <c r="M48" s="252" t="s">
        <v>511</v>
      </c>
      <c r="N48" s="246" t="s">
        <v>660</v>
      </c>
      <c r="O48" s="244" t="str">
        <f>IF(OR(P48="Preventivo",P48="Detectivo"),"Probabilidad",IF(P48="Correctivo","Impacto",""))</f>
        <v>Probabilidad</v>
      </c>
      <c r="P48" s="67" t="s">
        <v>23</v>
      </c>
      <c r="Q48" s="253" t="s">
        <v>79</v>
      </c>
      <c r="R48" s="259" t="s">
        <v>397</v>
      </c>
      <c r="S48" s="461" t="s">
        <v>271</v>
      </c>
      <c r="T48" s="463" t="s">
        <v>480</v>
      </c>
      <c r="U48" s="464" t="s">
        <v>398</v>
      </c>
      <c r="V48" s="221" t="s">
        <v>513</v>
      </c>
      <c r="W48" s="221" t="s">
        <v>514</v>
      </c>
      <c r="X48" s="204" t="s">
        <v>515</v>
      </c>
      <c r="Y48" s="234" t="s">
        <v>516</v>
      </c>
      <c r="Z48" s="454" t="s">
        <v>661</v>
      </c>
      <c r="AA48" s="426" t="s">
        <v>662</v>
      </c>
    </row>
    <row r="49" spans="1:27" ht="142.5" customHeight="1" thickBot="1" x14ac:dyDescent="0.35">
      <c r="A49" s="322"/>
      <c r="B49" s="322"/>
      <c r="C49" s="325"/>
      <c r="D49" s="325"/>
      <c r="E49" s="403"/>
      <c r="F49" s="549"/>
      <c r="G49" s="433"/>
      <c r="H49" s="433"/>
      <c r="I49" s="436"/>
      <c r="J49" s="561"/>
      <c r="K49" s="461"/>
      <c r="L49" s="463"/>
      <c r="M49" s="252" t="s">
        <v>512</v>
      </c>
      <c r="N49" s="247" t="s">
        <v>510</v>
      </c>
      <c r="O49" s="245" t="str">
        <f t="shared" ref="O49" si="4">IF(OR(P49="Preventivo",P49="Detectivo"),"Probabilidad",IF(P49="Correctivo","Impacto",""))</f>
        <v>Probabilidad</v>
      </c>
      <c r="P49" s="206" t="s">
        <v>23</v>
      </c>
      <c r="Q49" s="257" t="s">
        <v>79</v>
      </c>
      <c r="R49" s="259" t="s">
        <v>397</v>
      </c>
      <c r="S49" s="461"/>
      <c r="T49" s="463"/>
      <c r="U49" s="465"/>
      <c r="V49" s="205" t="s">
        <v>517</v>
      </c>
      <c r="W49" s="235" t="s">
        <v>520</v>
      </c>
      <c r="X49" s="222" t="s">
        <v>518</v>
      </c>
      <c r="Y49" s="224" t="s">
        <v>519</v>
      </c>
      <c r="Z49" s="456"/>
      <c r="AA49" s="427"/>
    </row>
    <row r="50" spans="1:27" ht="140.25" customHeight="1" thickBot="1" x14ac:dyDescent="0.35">
      <c r="A50" s="321">
        <v>15</v>
      </c>
      <c r="B50" s="321" t="s">
        <v>388</v>
      </c>
      <c r="C50" s="324" t="s">
        <v>60</v>
      </c>
      <c r="D50" s="324" t="s">
        <v>386</v>
      </c>
      <c r="E50" s="402" t="s">
        <v>390</v>
      </c>
      <c r="F50" s="547" t="s">
        <v>663</v>
      </c>
      <c r="G50" s="496" t="s">
        <v>521</v>
      </c>
      <c r="H50" s="496" t="s">
        <v>522</v>
      </c>
      <c r="I50" s="501" t="s">
        <v>523</v>
      </c>
      <c r="J50" s="462" t="s">
        <v>188</v>
      </c>
      <c r="K50" s="401" t="s">
        <v>219</v>
      </c>
      <c r="L50" s="423" t="s">
        <v>285</v>
      </c>
      <c r="M50" s="252" t="s">
        <v>526</v>
      </c>
      <c r="N50" s="246" t="s">
        <v>524</v>
      </c>
      <c r="O50" s="239" t="str">
        <f>IF(OR(P50="Preventivo",P50="Detectivo"),"Probabilidad",IF(P50="Correctivo","Impacto",""))</f>
        <v>Probabilidad</v>
      </c>
      <c r="P50" s="67" t="s">
        <v>23</v>
      </c>
      <c r="Q50" s="253" t="s">
        <v>79</v>
      </c>
      <c r="R50" s="210" t="s">
        <v>397</v>
      </c>
      <c r="S50" s="508" t="s">
        <v>219</v>
      </c>
      <c r="T50" s="423" t="s">
        <v>285</v>
      </c>
      <c r="U50" s="464" t="s">
        <v>398</v>
      </c>
      <c r="V50" s="558" t="s">
        <v>528</v>
      </c>
      <c r="W50" s="558" t="s">
        <v>529</v>
      </c>
      <c r="X50" s="558" t="s">
        <v>530</v>
      </c>
      <c r="Y50" s="564">
        <v>45504</v>
      </c>
      <c r="Z50" s="554" t="s">
        <v>531</v>
      </c>
      <c r="AA50" s="556" t="s">
        <v>532</v>
      </c>
    </row>
    <row r="51" spans="1:27" ht="160.5" customHeight="1" thickBot="1" x14ac:dyDescent="0.35">
      <c r="A51" s="321"/>
      <c r="B51" s="321"/>
      <c r="C51" s="324"/>
      <c r="D51" s="324"/>
      <c r="E51" s="403"/>
      <c r="F51" s="549"/>
      <c r="G51" s="433"/>
      <c r="H51" s="433"/>
      <c r="I51" s="436"/>
      <c r="J51" s="462"/>
      <c r="K51" s="401"/>
      <c r="L51" s="423"/>
      <c r="M51" s="252" t="s">
        <v>527</v>
      </c>
      <c r="N51" s="250" t="s">
        <v>525</v>
      </c>
      <c r="O51" s="240" t="str">
        <f t="shared" ref="O51" si="5">IF(OR(P51="Preventivo",P51="Detectivo"),"Probabilidad",IF(P51="Correctivo","Impacto",""))</f>
        <v>Probabilidad</v>
      </c>
      <c r="P51" s="67" t="s">
        <v>23</v>
      </c>
      <c r="Q51" s="253" t="s">
        <v>79</v>
      </c>
      <c r="R51" s="210" t="s">
        <v>397</v>
      </c>
      <c r="S51" s="509"/>
      <c r="T51" s="423"/>
      <c r="U51" s="465"/>
      <c r="V51" s="559"/>
      <c r="W51" s="559"/>
      <c r="X51" s="559"/>
      <c r="Y51" s="565"/>
      <c r="Z51" s="555"/>
      <c r="AA51" s="557"/>
    </row>
    <row r="52" spans="1:27" ht="157.5" customHeight="1" thickBot="1" x14ac:dyDescent="0.35">
      <c r="A52" s="320">
        <v>16</v>
      </c>
      <c r="B52" s="320" t="s">
        <v>97</v>
      </c>
      <c r="C52" s="323" t="s">
        <v>60</v>
      </c>
      <c r="D52" s="323" t="s">
        <v>389</v>
      </c>
      <c r="E52" s="402" t="s">
        <v>392</v>
      </c>
      <c r="F52" s="496" t="s">
        <v>664</v>
      </c>
      <c r="G52" s="496" t="s">
        <v>665</v>
      </c>
      <c r="H52" s="496" t="s">
        <v>533</v>
      </c>
      <c r="I52" s="562" t="s">
        <v>666</v>
      </c>
      <c r="J52" s="462" t="s">
        <v>188</v>
      </c>
      <c r="K52" s="401" t="s">
        <v>219</v>
      </c>
      <c r="L52" s="423" t="s">
        <v>285</v>
      </c>
      <c r="M52" s="252" t="s">
        <v>534</v>
      </c>
      <c r="N52" s="247" t="s">
        <v>667</v>
      </c>
      <c r="O52" s="160" t="str">
        <f>IF(OR(P52="Preventivo",P52="Detectivo"),"Probabilidad",IF(P52="Correctivo","Impacto",""))</f>
        <v>Probabilidad</v>
      </c>
      <c r="P52" s="67" t="s">
        <v>23</v>
      </c>
      <c r="Q52" s="253" t="s">
        <v>79</v>
      </c>
      <c r="R52" s="210" t="s">
        <v>397</v>
      </c>
      <c r="S52" s="401" t="s">
        <v>219</v>
      </c>
      <c r="T52" s="423" t="s">
        <v>285</v>
      </c>
      <c r="U52" s="464" t="s">
        <v>398</v>
      </c>
      <c r="V52" s="221" t="s">
        <v>669</v>
      </c>
      <c r="W52" s="221" t="s">
        <v>536</v>
      </c>
      <c r="X52" s="204" t="s">
        <v>537</v>
      </c>
      <c r="Y52" s="224" t="s">
        <v>674</v>
      </c>
      <c r="Z52" s="554"/>
      <c r="AA52" s="575" t="s">
        <v>538</v>
      </c>
    </row>
    <row r="53" spans="1:27" ht="192.75" customHeight="1" thickBot="1" x14ac:dyDescent="0.35">
      <c r="A53" s="322"/>
      <c r="B53" s="322"/>
      <c r="C53" s="325"/>
      <c r="D53" s="325"/>
      <c r="E53" s="403"/>
      <c r="F53" s="433"/>
      <c r="G53" s="433"/>
      <c r="H53" s="433"/>
      <c r="I53" s="563"/>
      <c r="J53" s="462"/>
      <c r="K53" s="401"/>
      <c r="L53" s="423"/>
      <c r="M53" s="252" t="s">
        <v>535</v>
      </c>
      <c r="N53" s="247" t="s">
        <v>668</v>
      </c>
      <c r="O53" s="220" t="str">
        <f t="shared" ref="O53:O54" si="6">IF(OR(P53="Preventivo",P53="Detectivo"),"Probabilidad",IF(P53="Correctivo","Impacto",""))</f>
        <v>Probabilidad</v>
      </c>
      <c r="P53" s="67" t="s">
        <v>43</v>
      </c>
      <c r="Q53" s="253" t="s">
        <v>79</v>
      </c>
      <c r="R53" s="210" t="s">
        <v>397</v>
      </c>
      <c r="S53" s="401"/>
      <c r="T53" s="423"/>
      <c r="U53" s="465"/>
      <c r="V53" s="205" t="s">
        <v>670</v>
      </c>
      <c r="W53" s="222" t="s">
        <v>672</v>
      </c>
      <c r="X53" s="235" t="s">
        <v>673</v>
      </c>
      <c r="Y53" s="224" t="s">
        <v>674</v>
      </c>
      <c r="Z53" s="555"/>
      <c r="AA53" s="576"/>
    </row>
    <row r="54" spans="1:27" ht="161.25" customHeight="1" thickBot="1" x14ac:dyDescent="0.35">
      <c r="A54" s="326">
        <v>17</v>
      </c>
      <c r="B54" s="320" t="s">
        <v>393</v>
      </c>
      <c r="C54" s="323" t="s">
        <v>60</v>
      </c>
      <c r="D54" s="323" t="s">
        <v>391</v>
      </c>
      <c r="E54" s="407" t="s">
        <v>82</v>
      </c>
      <c r="F54" s="407" t="s">
        <v>542</v>
      </c>
      <c r="G54" s="407" t="s">
        <v>539</v>
      </c>
      <c r="H54" s="407" t="s">
        <v>540</v>
      </c>
      <c r="I54" s="577" t="s">
        <v>541</v>
      </c>
      <c r="J54" s="570" t="s">
        <v>190</v>
      </c>
      <c r="K54" s="463" t="s">
        <v>189</v>
      </c>
      <c r="L54" s="463" t="s">
        <v>189</v>
      </c>
      <c r="M54" s="583" t="s">
        <v>543</v>
      </c>
      <c r="N54" s="308" t="s">
        <v>544</v>
      </c>
      <c r="O54" s="160" t="str">
        <f t="shared" si="6"/>
        <v>Probabilidad</v>
      </c>
      <c r="P54" s="67" t="s">
        <v>23</v>
      </c>
      <c r="Q54" s="253" t="s">
        <v>79</v>
      </c>
      <c r="R54" s="570" t="s">
        <v>190</v>
      </c>
      <c r="S54" s="463" t="s">
        <v>189</v>
      </c>
      <c r="T54" s="463" t="s">
        <v>287</v>
      </c>
      <c r="U54" s="569" t="s">
        <v>398</v>
      </c>
      <c r="V54" s="221" t="s">
        <v>546</v>
      </c>
      <c r="W54" s="233" t="s">
        <v>671</v>
      </c>
      <c r="X54" s="204" t="s">
        <v>537</v>
      </c>
      <c r="Y54" s="234" t="s">
        <v>674</v>
      </c>
      <c r="Z54" s="580" t="s">
        <v>553</v>
      </c>
      <c r="AA54" s="566" t="s">
        <v>415</v>
      </c>
    </row>
    <row r="55" spans="1:27" ht="129.75" customHeight="1" thickBot="1" x14ac:dyDescent="0.35">
      <c r="A55" s="327"/>
      <c r="B55" s="321"/>
      <c r="C55" s="324"/>
      <c r="D55" s="324"/>
      <c r="E55" s="408"/>
      <c r="F55" s="408"/>
      <c r="G55" s="408"/>
      <c r="H55" s="408"/>
      <c r="I55" s="578"/>
      <c r="J55" s="571"/>
      <c r="K55" s="463"/>
      <c r="L55" s="463"/>
      <c r="M55" s="583"/>
      <c r="N55" s="573" t="s">
        <v>545</v>
      </c>
      <c r="O55" s="160" t="str">
        <f t="shared" ref="O55:O56" si="7">IF(OR(P55="Preventivo",P55="Detectivo"),"Probabilidad",IF(P55="Correctivo","Impacto",""))</f>
        <v>Probabilidad</v>
      </c>
      <c r="P55" s="67" t="s">
        <v>23</v>
      </c>
      <c r="Q55" s="253" t="s">
        <v>79</v>
      </c>
      <c r="R55" s="571"/>
      <c r="S55" s="463"/>
      <c r="T55" s="463"/>
      <c r="U55" s="514"/>
      <c r="V55" s="260" t="s">
        <v>547</v>
      </c>
      <c r="W55" s="261" t="s">
        <v>549</v>
      </c>
      <c r="X55" s="262" t="s">
        <v>551</v>
      </c>
      <c r="Y55" s="263">
        <v>45641</v>
      </c>
      <c r="Z55" s="581"/>
      <c r="AA55" s="567"/>
    </row>
    <row r="56" spans="1:27" ht="91.5" customHeight="1" thickBot="1" x14ac:dyDescent="0.35">
      <c r="A56" s="328"/>
      <c r="B56" s="322"/>
      <c r="C56" s="325"/>
      <c r="D56" s="325"/>
      <c r="E56" s="409"/>
      <c r="F56" s="409"/>
      <c r="G56" s="409"/>
      <c r="H56" s="409"/>
      <c r="I56" s="579"/>
      <c r="J56" s="572"/>
      <c r="K56" s="463"/>
      <c r="L56" s="463"/>
      <c r="M56" s="583"/>
      <c r="N56" s="574"/>
      <c r="O56" s="160" t="str">
        <f t="shared" si="7"/>
        <v>Probabilidad</v>
      </c>
      <c r="P56" s="67" t="s">
        <v>23</v>
      </c>
      <c r="Q56" s="253" t="s">
        <v>79</v>
      </c>
      <c r="R56" s="572"/>
      <c r="S56" s="463"/>
      <c r="T56" s="463"/>
      <c r="U56" s="465"/>
      <c r="V56" s="309" t="s">
        <v>548</v>
      </c>
      <c r="W56" s="264" t="s">
        <v>550</v>
      </c>
      <c r="X56" s="265" t="s">
        <v>552</v>
      </c>
      <c r="Y56" s="266">
        <v>45580</v>
      </c>
      <c r="Z56" s="582"/>
      <c r="AA56" s="568"/>
    </row>
    <row r="57" spans="1:27" ht="16.5" customHeight="1" x14ac:dyDescent="0.3"/>
  </sheetData>
  <sheetProtection algorithmName="SHA-512" hashValue="I/GkmceXSo75MZmqwGi3xWT9Sro0iOZgMXGiHqqZrpztKWkuCMaEcORhleSGMjaaugVBhDH3tkFmjy/ZnEmLzA==" saltValue="iwRBiM6GlmmyXs/e0C5TDQ==" spinCount="100000" sheet="1" objects="1" scenarios="1"/>
  <protectedRanges>
    <protectedRange sqref="P10 K7:K9 D7:I10" name="Rango1_1"/>
    <protectedRange sqref="L10 S10:U10" name="Rango3_1"/>
    <protectedRange sqref="C41:C53" name="Rango7_14_1"/>
    <protectedRange sqref="C32:C40 C54:C55" name="Rango7_1_1"/>
    <protectedRange sqref="V25:X25 V21:X23" name="Rango15_1"/>
    <protectedRange sqref="Y25 Y21:Y23" name="Rango15_2"/>
    <protectedRange sqref="V24:Y24" name="Rango15"/>
    <protectedRange sqref="V26:Y27" name="Rango15_3"/>
    <protectedRange sqref="W33:AA33 Z32:AA32" name="Rango15_10"/>
    <protectedRange sqref="V32:Y32" name="Rango15_3_1"/>
    <protectedRange sqref="V36:Y36" name="Rango15_4"/>
    <protectedRange sqref="V38:Y40" name="Rango15_5"/>
    <protectedRange sqref="W41:Y44 V41:V43" name="Rango15_6"/>
    <protectedRange sqref="V48:Y49" name="Rango15_7"/>
    <protectedRange sqref="V50:Y51" name="Rango15_8"/>
    <protectedRange sqref="V52:Y53" name="Rango15_9"/>
  </protectedRanges>
  <dataConsolidate/>
  <mergeCells count="325">
    <mergeCell ref="Z26:Z27"/>
    <mergeCell ref="A26:A27"/>
    <mergeCell ref="A29:A31"/>
    <mergeCell ref="Z32:Z33"/>
    <mergeCell ref="AA32:AA33"/>
    <mergeCell ref="S34:S35"/>
    <mergeCell ref="S36:S37"/>
    <mergeCell ref="S41:S47"/>
    <mergeCell ref="T41:T47"/>
    <mergeCell ref="F41:F47"/>
    <mergeCell ref="K38:K40"/>
    <mergeCell ref="L38:L40"/>
    <mergeCell ref="Z41:Z47"/>
    <mergeCell ref="V41:V47"/>
    <mergeCell ref="W41:W47"/>
    <mergeCell ref="X41:X47"/>
    <mergeCell ref="Y41:Y47"/>
    <mergeCell ref="U41:U47"/>
    <mergeCell ref="F38:F40"/>
    <mergeCell ref="G38:G40"/>
    <mergeCell ref="H38:H40"/>
    <mergeCell ref="I38:I40"/>
    <mergeCell ref="T36:T37"/>
    <mergeCell ref="U36:U37"/>
    <mergeCell ref="J54:J56"/>
    <mergeCell ref="K54:K56"/>
    <mergeCell ref="L54:L56"/>
    <mergeCell ref="I54:I56"/>
    <mergeCell ref="E54:E56"/>
    <mergeCell ref="F54:F56"/>
    <mergeCell ref="G54:G56"/>
    <mergeCell ref="H54:H56"/>
    <mergeCell ref="Z54:Z56"/>
    <mergeCell ref="M54:M56"/>
    <mergeCell ref="AA54:AA56"/>
    <mergeCell ref="U54:U56"/>
    <mergeCell ref="R54:R56"/>
    <mergeCell ref="S54:S56"/>
    <mergeCell ref="T54:T56"/>
    <mergeCell ref="N55:N56"/>
    <mergeCell ref="T52:T53"/>
    <mergeCell ref="U52:U53"/>
    <mergeCell ref="Z52:Z53"/>
    <mergeCell ref="AA52:AA53"/>
    <mergeCell ref="F52:F53"/>
    <mergeCell ref="J52:J53"/>
    <mergeCell ref="K52:K53"/>
    <mergeCell ref="L52:L53"/>
    <mergeCell ref="G52:G53"/>
    <mergeCell ref="H52:H53"/>
    <mergeCell ref="I52:I53"/>
    <mergeCell ref="S52:S53"/>
    <mergeCell ref="Y50:Y51"/>
    <mergeCell ref="Z50:Z51"/>
    <mergeCell ref="AA50:AA51"/>
    <mergeCell ref="U48:U49"/>
    <mergeCell ref="Z48:Z49"/>
    <mergeCell ref="AA48:AA49"/>
    <mergeCell ref="F50:F51"/>
    <mergeCell ref="G50:G51"/>
    <mergeCell ref="H50:H51"/>
    <mergeCell ref="I50:I51"/>
    <mergeCell ref="J50:J51"/>
    <mergeCell ref="K50:K51"/>
    <mergeCell ref="L50:L51"/>
    <mergeCell ref="T50:T51"/>
    <mergeCell ref="U50:U51"/>
    <mergeCell ref="V50:V51"/>
    <mergeCell ref="W50:W51"/>
    <mergeCell ref="X50:X51"/>
    <mergeCell ref="S48:S49"/>
    <mergeCell ref="S50:S51"/>
    <mergeCell ref="F48:F49"/>
    <mergeCell ref="G48:G49"/>
    <mergeCell ref="H48:H49"/>
    <mergeCell ref="I48:I49"/>
    <mergeCell ref="J48:J49"/>
    <mergeCell ref="L48:L49"/>
    <mergeCell ref="K48:K49"/>
    <mergeCell ref="T48:T49"/>
    <mergeCell ref="G41:G47"/>
    <mergeCell ref="H41:H47"/>
    <mergeCell ref="I41:I47"/>
    <mergeCell ref="J41:J47"/>
    <mergeCell ref="K41:K47"/>
    <mergeCell ref="L41:L47"/>
    <mergeCell ref="AA36:AA37"/>
    <mergeCell ref="Z36:Z37"/>
    <mergeCell ref="V36:V37"/>
    <mergeCell ref="W36:W37"/>
    <mergeCell ref="X36:X37"/>
    <mergeCell ref="T38:T40"/>
    <mergeCell ref="U38:U40"/>
    <mergeCell ref="Z38:Z40"/>
    <mergeCell ref="AA38:AA40"/>
    <mergeCell ref="M38:M40"/>
    <mergeCell ref="S38:S40"/>
    <mergeCell ref="J38:J40"/>
    <mergeCell ref="T34:T35"/>
    <mergeCell ref="U34:U35"/>
    <mergeCell ref="J34:J35"/>
    <mergeCell ref="K34:K35"/>
    <mergeCell ref="L34:L35"/>
    <mergeCell ref="F36:F37"/>
    <mergeCell ref="G36:G37"/>
    <mergeCell ref="H36:H37"/>
    <mergeCell ref="I36:I37"/>
    <mergeCell ref="J36:J37"/>
    <mergeCell ref="K36:K37"/>
    <mergeCell ref="L36:L37"/>
    <mergeCell ref="G34:G35"/>
    <mergeCell ref="I34:I35"/>
    <mergeCell ref="H34:H35"/>
    <mergeCell ref="H29:H31"/>
    <mergeCell ref="G29:G31"/>
    <mergeCell ref="F29:F31"/>
    <mergeCell ref="E29:E31"/>
    <mergeCell ref="D29:D31"/>
    <mergeCell ref="Q29:Q31"/>
    <mergeCell ref="L29:L31"/>
    <mergeCell ref="K29:K31"/>
    <mergeCell ref="J29:J31"/>
    <mergeCell ref="I29:I31"/>
    <mergeCell ref="U29:U31"/>
    <mergeCell ref="AA29:AA31"/>
    <mergeCell ref="Z29:Z31"/>
    <mergeCell ref="M29:M31"/>
    <mergeCell ref="O29:O31"/>
    <mergeCell ref="P29:P31"/>
    <mergeCell ref="R32:R33"/>
    <mergeCell ref="S32:S33"/>
    <mergeCell ref="T32:T33"/>
    <mergeCell ref="U32:U33"/>
    <mergeCell ref="O32:O33"/>
    <mergeCell ref="P32:P33"/>
    <mergeCell ref="Q32:Q33"/>
    <mergeCell ref="R29:R31"/>
    <mergeCell ref="S29:S31"/>
    <mergeCell ref="T29:T31"/>
    <mergeCell ref="F32:F33"/>
    <mergeCell ref="G32:G33"/>
    <mergeCell ref="H32:H33"/>
    <mergeCell ref="I32:I33"/>
    <mergeCell ref="J32:J33"/>
    <mergeCell ref="K32:K33"/>
    <mergeCell ref="L32:L33"/>
    <mergeCell ref="M32:M33"/>
    <mergeCell ref="N32:N33"/>
    <mergeCell ref="U26:U27"/>
    <mergeCell ref="V24:V25"/>
    <mergeCell ref="W24:W25"/>
    <mergeCell ref="X24:X25"/>
    <mergeCell ref="Y24:Y25"/>
    <mergeCell ref="Q24:Q25"/>
    <mergeCell ref="R24:R25"/>
    <mergeCell ref="S24:S25"/>
    <mergeCell ref="T24:T25"/>
    <mergeCell ref="R26:R27"/>
    <mergeCell ref="S26:S27"/>
    <mergeCell ref="F26:F27"/>
    <mergeCell ref="G26:G27"/>
    <mergeCell ref="H26:H27"/>
    <mergeCell ref="B26:B27"/>
    <mergeCell ref="C26:C27"/>
    <mergeCell ref="D26:D27"/>
    <mergeCell ref="E26:E27"/>
    <mergeCell ref="J26:J27"/>
    <mergeCell ref="K26:K27"/>
    <mergeCell ref="P21:P23"/>
    <mergeCell ref="T26:T27"/>
    <mergeCell ref="M24:M25"/>
    <mergeCell ref="N24:N25"/>
    <mergeCell ref="O24:O25"/>
    <mergeCell ref="P24:P25"/>
    <mergeCell ref="I26:I27"/>
    <mergeCell ref="K21:K23"/>
    <mergeCell ref="J21:J23"/>
    <mergeCell ref="I21:I23"/>
    <mergeCell ref="I24:I25"/>
    <mergeCell ref="AA18:AA20"/>
    <mergeCell ref="Z21:Z23"/>
    <mergeCell ref="AA21:AA23"/>
    <mergeCell ref="Z24:Z25"/>
    <mergeCell ref="AA24:AA25"/>
    <mergeCell ref="H21:H23"/>
    <mergeCell ref="J24:J25"/>
    <mergeCell ref="K24:K25"/>
    <mergeCell ref="L24:L25"/>
    <mergeCell ref="U24:U25"/>
    <mergeCell ref="S19:S20"/>
    <mergeCell ref="U21:U23"/>
    <mergeCell ref="M19:M20"/>
    <mergeCell ref="O21:O23"/>
    <mergeCell ref="N21:N23"/>
    <mergeCell ref="M21:M23"/>
    <mergeCell ref="L21:L23"/>
    <mergeCell ref="R19:R20"/>
    <mergeCell ref="Z18:Z20"/>
    <mergeCell ref="V19:V20"/>
    <mergeCell ref="X19:X20"/>
    <mergeCell ref="Y19:Y20"/>
    <mergeCell ref="T21:T23"/>
    <mergeCell ref="S21:S23"/>
    <mergeCell ref="AA26:AA27"/>
    <mergeCell ref="Z15:Z17"/>
    <mergeCell ref="AA15:AA17"/>
    <mergeCell ref="F18:F20"/>
    <mergeCell ref="G18:G20"/>
    <mergeCell ref="H18:H20"/>
    <mergeCell ref="I18:I20"/>
    <mergeCell ref="K18:K20"/>
    <mergeCell ref="L18:L20"/>
    <mergeCell ref="J18:J20"/>
    <mergeCell ref="N19:N20"/>
    <mergeCell ref="O19:O20"/>
    <mergeCell ref="P19:P20"/>
    <mergeCell ref="Q19:Q20"/>
    <mergeCell ref="G15:G17"/>
    <mergeCell ref="H15:H17"/>
    <mergeCell ref="I15:I17"/>
    <mergeCell ref="J15:J17"/>
    <mergeCell ref="K15:K17"/>
    <mergeCell ref="L15:L17"/>
    <mergeCell ref="T15:T17"/>
    <mergeCell ref="U15:U17"/>
    <mergeCell ref="U18:U20"/>
    <mergeCell ref="T18:T20"/>
    <mergeCell ref="R15:R17"/>
    <mergeCell ref="S15:S17"/>
    <mergeCell ref="E52:E53"/>
    <mergeCell ref="F15:F17"/>
    <mergeCell ref="F21:F23"/>
    <mergeCell ref="E21:E23"/>
    <mergeCell ref="F24:F25"/>
    <mergeCell ref="F34:F35"/>
    <mergeCell ref="E36:E37"/>
    <mergeCell ref="E38:E40"/>
    <mergeCell ref="E41:E47"/>
    <mergeCell ref="E48:E49"/>
    <mergeCell ref="E50:E51"/>
    <mergeCell ref="E32:E33"/>
    <mergeCell ref="E34:E35"/>
    <mergeCell ref="E15:E17"/>
    <mergeCell ref="E18:E20"/>
    <mergeCell ref="E24:E25"/>
    <mergeCell ref="G21:G23"/>
    <mergeCell ref="G24:G25"/>
    <mergeCell ref="H24:H25"/>
    <mergeCell ref="L26:L27"/>
    <mergeCell ref="R21:R23"/>
    <mergeCell ref="Q21:Q23"/>
    <mergeCell ref="A34:A35"/>
    <mergeCell ref="C34:C35"/>
    <mergeCell ref="D34:D35"/>
    <mergeCell ref="B34:B35"/>
    <mergeCell ref="C21:C23"/>
    <mergeCell ref="B21:B23"/>
    <mergeCell ref="A21:A23"/>
    <mergeCell ref="A41:A47"/>
    <mergeCell ref="B41:B47"/>
    <mergeCell ref="C41:C47"/>
    <mergeCell ref="D41:D47"/>
    <mergeCell ref="A24:A25"/>
    <mergeCell ref="C29:C31"/>
    <mergeCell ref="B29:B31"/>
    <mergeCell ref="D21:D23"/>
    <mergeCell ref="A50:A51"/>
    <mergeCell ref="B50:B51"/>
    <mergeCell ref="C50:C51"/>
    <mergeCell ref="D50:D51"/>
    <mergeCell ref="A52:A53"/>
    <mergeCell ref="B52:B53"/>
    <mergeCell ref="A36:A37"/>
    <mergeCell ref="B36:B37"/>
    <mergeCell ref="C36:C37"/>
    <mergeCell ref="D36:D37"/>
    <mergeCell ref="C52:C53"/>
    <mergeCell ref="D52:D53"/>
    <mergeCell ref="B38:B40"/>
    <mergeCell ref="C38:C40"/>
    <mergeCell ref="D38:D40"/>
    <mergeCell ref="A1:C3"/>
    <mergeCell ref="D1:T1"/>
    <mergeCell ref="D2:T2"/>
    <mergeCell ref="D3:T3"/>
    <mergeCell ref="A7:C7"/>
    <mergeCell ref="J7:U10"/>
    <mergeCell ref="A12:I12"/>
    <mergeCell ref="J12:L12"/>
    <mergeCell ref="A5:I5"/>
    <mergeCell ref="D7:I7"/>
    <mergeCell ref="M12:N12"/>
    <mergeCell ref="O12:Q12"/>
    <mergeCell ref="R12:T12"/>
    <mergeCell ref="U12:X12"/>
    <mergeCell ref="A10:C10"/>
    <mergeCell ref="D10:I10"/>
    <mergeCell ref="A8:C8"/>
    <mergeCell ref="D8:I8"/>
    <mergeCell ref="A9:C9"/>
    <mergeCell ref="D9:I9"/>
    <mergeCell ref="B54:B56"/>
    <mergeCell ref="C54:C56"/>
    <mergeCell ref="D54:D56"/>
    <mergeCell ref="A54:A56"/>
    <mergeCell ref="A15:A17"/>
    <mergeCell ref="B15:B17"/>
    <mergeCell ref="C15:C17"/>
    <mergeCell ref="D15:D17"/>
    <mergeCell ref="A18:A20"/>
    <mergeCell ref="B18:B20"/>
    <mergeCell ref="C18:C20"/>
    <mergeCell ref="D18:D20"/>
    <mergeCell ref="A48:A49"/>
    <mergeCell ref="B48:B49"/>
    <mergeCell ref="C48:C49"/>
    <mergeCell ref="D48:D49"/>
    <mergeCell ref="B24:B25"/>
    <mergeCell ref="C24:C25"/>
    <mergeCell ref="D24:D25"/>
    <mergeCell ref="A32:A33"/>
    <mergeCell ref="B32:B33"/>
    <mergeCell ref="C32:C33"/>
    <mergeCell ref="D32:D33"/>
    <mergeCell ref="A38:A40"/>
  </mergeCells>
  <phoneticPr fontId="61" type="noConversion"/>
  <dataValidations xWindow="1056" yWindow="483" count="15">
    <dataValidation allowBlank="1" showInputMessage="1" showErrorMessage="1" prompt="Registre la denominación de los GIT's que interactuan en el Proceso" sqref="D10:E10" xr:uid="{00000000-0002-0000-0200-000001000000}"/>
    <dataValidation allowBlank="1" showInputMessage="1" showErrorMessage="1" prompt="Seleccione el tipo de Proceso" sqref="D7:E7" xr:uid="{00000000-0002-0000-0200-000008000000}"/>
    <dataValidation allowBlank="1" showInputMessage="1" showErrorMessage="1" prompt="Seleccione área o dependencia Líder del Proceso" sqref="D9:I9" xr:uid="{00000000-0002-0000-0200-000009000000}"/>
    <dataValidation allowBlank="1" showInputMessage="1" showErrorMessage="1" prompt="Seleccione el nombre del Proceso" sqref="D8:I8" xr:uid="{00000000-0002-0000-0200-00000A000000}"/>
    <dataValidation allowBlank="1" showInputMessage="1" showErrorMessage="1" prompt="Por favor de clic en el botón &quot;Ayuda&quot;, para validar la redacción del riesgo._x000a_" sqref="F21 F24 F48 F50" xr:uid="{7F2034EF-C6BD-4F11-847C-F065C2726EFC}"/>
    <dataValidation allowBlank="1" showInputMessage="1" showErrorMessage="1" prompt="Circunstancias bajo las cuales se presenta el riesgo, es la situación más evidente frente al riesgo, redacte de la forma más concreta posible." sqref="G21 G24 G26 G28 G48 G50 G52 G54" xr:uid="{6615EE9C-152C-49BA-8E0A-641890A139C9}"/>
    <dataValidation allowBlank="1" showInputMessage="1" showErrorMessage="1" prompt="Causa  principal  o básica, corresponde a las razones por la cuales se puede presentar  el riesgo, redacte de la forma más concreta posible." sqref="H21 H24 H26 H28 H48 H50 H52 H54:H55" xr:uid="{E30B9ADB-E869-43C2-97F2-4519386D0EBB}"/>
    <dataValidation allowBlank="1" showInputMessage="1" showErrorMessage="1" prompt="A partir de la medida de tratamiento seleccionada, defina las actividades de control del riesgo que permitan contrarrestar la causa raíz asociada._x000a_" sqref="V52:V53 V26:V27 V32 V24 V48:V50 V41" xr:uid="{1C58B3AB-5216-4C56-904C-B752DB39817B}"/>
    <dataValidation allowBlank="1" showInputMessage="1" showErrorMessage="1" prompt="Indique cual es la evidencia o el soporte de la implementación de la actividad de control." sqref="W48:W53 W26:W27 W32 W24 W41" xr:uid="{B37AA414-1558-4D43-90AD-6FF092D5FAD3}"/>
    <dataValidation allowBlank="1" showInputMessage="1" showErrorMessage="1" prompt="Registre el cargo del funcionario responsable de implementar la actividad de control." sqref="X48:X53 X32 X24:X27 X41" xr:uid="{6B6A78D6-B012-49FD-8B9B-4C01C3922790}"/>
    <dataValidation allowBlank="1" showInputMessage="1" showErrorMessage="1" prompt="Registre la fecha que como plazo máximo proyecta para cumplir con la implementación de la (las) respectiva(s) actividad(es) de control." sqref="Y41 Y32 Y24:Y27 Y48:Y50 Y52:Y53" xr:uid="{43BFB9F1-9AC2-4034-9706-BF7C9050747A}"/>
    <dataValidation allowBlank="1" showInputMessage="1" showErrorMessage="1" prompt="Describa las consecuencias que se generarían al presentarse la respectiva causa y la materialización del riesgo." sqref="I28 I54" xr:uid="{2AF5D4C1-D952-405E-86DD-5B65075069A0}"/>
    <dataValidation allowBlank="1" showInputMessage="1" showErrorMessage="1" prompt="Circunstancias bajo las cuales se presenta el riesgo, es la situación más evidente frente al riesgo, redacte de la forma más concreta posible." sqref="H41" xr:uid="{09CBEF9C-6F01-475C-93CF-BDE79DB79006}">
      <formula1>0</formula1>
      <formula2>0</formula2>
    </dataValidation>
    <dataValidation allowBlank="1" showInputMessage="1" showErrorMessage="1" prompt="Describa las consecuencias que se generarían al presentarse la respectiva causa y la materialización del riesgo." sqref="G41 I41" xr:uid="{27579382-0A70-4532-B38E-DCF574D52B7D}">
      <formula1>0</formula1>
      <formula2>0</formula2>
    </dataValidation>
    <dataValidation allowBlank="1" showInputMessage="1" showErrorMessage="1" prompt="Por favor de clic en el botón &quot;Ayuda&quot;, para validar la redacción del riesgo._x000a_" sqref="F41" xr:uid="{11626E5E-2739-4C4E-B8B4-1ED79B2C750C}">
      <formula1>0</formula1>
      <formula2>0</formula2>
    </dataValidation>
  </dataValidation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X242"/>
  <sheetViews>
    <sheetView showGridLines="0" zoomScale="66" zoomScaleNormal="66" workbookViewId="0">
      <selection activeCell="A43" sqref="A43"/>
    </sheetView>
  </sheetViews>
  <sheetFormatPr baseColWidth="10" defaultColWidth="0" defaultRowHeight="35.25" customHeight="1" x14ac:dyDescent="0.25"/>
  <cols>
    <col min="1" max="1" width="11.42578125" style="111" customWidth="1"/>
    <col min="2" max="2" width="33.5703125" style="3" customWidth="1"/>
    <col min="3" max="3" width="24.42578125" style="3" customWidth="1"/>
    <col min="4" max="4" width="25.28515625" style="3" customWidth="1"/>
    <col min="5" max="5" width="14.5703125" style="3" customWidth="1"/>
    <col min="6" max="16" width="11.42578125" style="3" customWidth="1"/>
    <col min="17" max="21" width="11.42578125" style="3" hidden="1" customWidth="1"/>
    <col min="22" max="24" width="0" style="3" hidden="1" customWidth="1"/>
    <col min="25" max="16384" width="11.42578125" style="3" hidden="1"/>
  </cols>
  <sheetData>
    <row r="1" spans="1:21" ht="25.35" customHeight="1" x14ac:dyDescent="0.25">
      <c r="A1" s="628"/>
      <c r="B1" s="629"/>
      <c r="C1" s="619" t="s">
        <v>191</v>
      </c>
      <c r="D1" s="620"/>
      <c r="E1" s="620"/>
      <c r="F1" s="620"/>
      <c r="G1" s="620"/>
      <c r="H1" s="620"/>
      <c r="I1" s="620"/>
      <c r="J1" s="620"/>
      <c r="K1" s="620"/>
      <c r="L1" s="620"/>
      <c r="M1" s="620"/>
      <c r="N1" s="620"/>
      <c r="O1" s="620"/>
      <c r="P1" s="621"/>
    </row>
    <row r="2" spans="1:21" ht="25.35" customHeight="1" thickBot="1" x14ac:dyDescent="0.3">
      <c r="A2" s="630"/>
      <c r="B2" s="631"/>
      <c r="C2" s="622"/>
      <c r="D2" s="623"/>
      <c r="E2" s="623"/>
      <c r="F2" s="623"/>
      <c r="G2" s="623"/>
      <c r="H2" s="623"/>
      <c r="I2" s="623"/>
      <c r="J2" s="623"/>
      <c r="K2" s="623"/>
      <c r="L2" s="623"/>
      <c r="M2" s="623"/>
      <c r="N2" s="623"/>
      <c r="O2" s="623"/>
      <c r="P2" s="624"/>
    </row>
    <row r="3" spans="1:21" ht="25.35" customHeight="1" x14ac:dyDescent="0.25">
      <c r="A3" s="634" t="s">
        <v>192</v>
      </c>
      <c r="B3" s="635"/>
      <c r="C3" s="635"/>
      <c r="D3" s="635"/>
      <c r="E3" s="635"/>
      <c r="F3" s="635"/>
      <c r="G3" s="635"/>
      <c r="H3" s="635"/>
      <c r="I3" s="635"/>
      <c r="J3" s="635"/>
      <c r="K3" s="635"/>
      <c r="L3" s="635"/>
      <c r="M3" s="635"/>
      <c r="N3" s="635"/>
      <c r="O3" s="635"/>
      <c r="P3" s="635"/>
      <c r="Q3" s="87"/>
    </row>
    <row r="4" spans="1:21" ht="25.35" customHeight="1" x14ac:dyDescent="0.25">
      <c r="A4" s="636"/>
      <c r="B4" s="637"/>
      <c r="C4" s="637"/>
      <c r="D4" s="637"/>
      <c r="E4" s="637"/>
      <c r="F4" s="637"/>
      <c r="G4" s="637"/>
      <c r="H4" s="637"/>
      <c r="I4" s="637"/>
      <c r="J4" s="637"/>
      <c r="K4" s="637"/>
      <c r="L4" s="637"/>
      <c r="M4" s="637"/>
      <c r="N4" s="637"/>
      <c r="O4" s="637"/>
      <c r="P4" s="637"/>
      <c r="Q4" s="87"/>
    </row>
    <row r="5" spans="1:21" ht="21.75" customHeight="1" x14ac:dyDescent="0.25">
      <c r="A5" s="636"/>
      <c r="B5" s="637"/>
      <c r="C5" s="637"/>
      <c r="D5" s="637"/>
      <c r="E5" s="637"/>
      <c r="F5" s="637"/>
      <c r="G5" s="637"/>
      <c r="H5" s="637"/>
      <c r="I5" s="637"/>
      <c r="J5" s="637"/>
      <c r="K5" s="637"/>
      <c r="L5" s="637"/>
      <c r="M5" s="637"/>
      <c r="N5" s="637"/>
      <c r="O5" s="637"/>
      <c r="P5" s="637"/>
      <c r="Q5" s="87"/>
    </row>
    <row r="6" spans="1:21" s="141" customFormat="1" ht="49.5" customHeight="1" x14ac:dyDescent="0.25">
      <c r="A6" s="638" t="s">
        <v>193</v>
      </c>
      <c r="B6" s="639"/>
      <c r="C6" s="639"/>
      <c r="D6" s="639"/>
      <c r="E6" s="639"/>
      <c r="F6" s="639"/>
      <c r="G6" s="639"/>
      <c r="H6" s="639"/>
      <c r="I6" s="639"/>
      <c r="J6" s="639"/>
      <c r="K6" s="639"/>
      <c r="L6" s="639"/>
      <c r="M6" s="639"/>
      <c r="N6" s="639"/>
      <c r="O6" s="639"/>
      <c r="P6" s="639"/>
      <c r="Q6" s="140"/>
    </row>
    <row r="7" spans="1:21" s="141" customFormat="1" ht="36" customHeight="1" x14ac:dyDescent="0.25">
      <c r="A7" s="638" t="s">
        <v>194</v>
      </c>
      <c r="B7" s="639"/>
      <c r="C7" s="639"/>
      <c r="D7" s="639"/>
      <c r="E7" s="639"/>
      <c r="F7" s="639"/>
      <c r="G7" s="639"/>
      <c r="H7" s="639"/>
      <c r="I7" s="639"/>
      <c r="J7" s="639"/>
      <c r="K7" s="639"/>
      <c r="L7" s="639"/>
      <c r="M7" s="639"/>
      <c r="N7" s="639"/>
      <c r="O7" s="639"/>
      <c r="P7" s="639"/>
      <c r="Q7" s="140"/>
    </row>
    <row r="8" spans="1:21" s="141" customFormat="1" ht="38.25" customHeight="1" thickBot="1" x14ac:dyDescent="0.3">
      <c r="A8" s="640" t="s">
        <v>195</v>
      </c>
      <c r="B8" s="641"/>
      <c r="C8" s="641"/>
      <c r="D8" s="641"/>
      <c r="E8" s="641"/>
      <c r="F8" s="641"/>
      <c r="G8" s="641"/>
      <c r="H8" s="641"/>
      <c r="I8" s="641"/>
      <c r="J8" s="641"/>
      <c r="K8" s="641"/>
      <c r="L8" s="641"/>
      <c r="M8" s="641"/>
      <c r="N8" s="641"/>
      <c r="O8" s="641"/>
      <c r="P8" s="641"/>
      <c r="Q8" s="140"/>
    </row>
    <row r="9" spans="1:21" ht="18" thickBot="1" x14ac:dyDescent="0.3">
      <c r="A9" s="379" t="s">
        <v>196</v>
      </c>
      <c r="B9" s="380"/>
      <c r="C9" s="380"/>
      <c r="D9" s="380"/>
      <c r="E9" s="380"/>
      <c r="F9" s="380"/>
      <c r="G9" s="380"/>
      <c r="H9" s="380"/>
      <c r="I9" s="380"/>
      <c r="J9" s="380"/>
      <c r="K9" s="380"/>
      <c r="L9" s="380"/>
      <c r="M9" s="380"/>
      <c r="N9" s="380"/>
      <c r="O9" s="380"/>
      <c r="P9" s="625"/>
    </row>
    <row r="10" spans="1:21" ht="56.25" customHeight="1" x14ac:dyDescent="0.25">
      <c r="A10" s="626" t="s">
        <v>197</v>
      </c>
      <c r="B10" s="626"/>
      <c r="C10" s="626"/>
      <c r="D10" s="626"/>
      <c r="E10" s="626"/>
      <c r="F10" s="626"/>
      <c r="G10" s="626"/>
      <c r="H10" s="626"/>
      <c r="I10" s="626"/>
      <c r="J10" s="626"/>
      <c r="K10" s="626"/>
      <c r="L10" s="626"/>
      <c r="M10" s="626"/>
      <c r="N10" s="626"/>
      <c r="O10" s="626"/>
      <c r="P10" s="626"/>
    </row>
    <row r="11" spans="1:21" ht="27" customHeight="1" x14ac:dyDescent="0.25">
      <c r="A11" s="3"/>
      <c r="B11" s="633" t="s">
        <v>198</v>
      </c>
      <c r="C11" s="633"/>
      <c r="D11" s="633"/>
      <c r="E11" s="633"/>
      <c r="F11" s="633"/>
      <c r="G11" s="58"/>
      <c r="H11" s="58"/>
      <c r="I11" s="58"/>
      <c r="J11" s="58"/>
      <c r="K11" s="58"/>
      <c r="L11" s="58"/>
      <c r="M11" s="58"/>
      <c r="N11" s="58"/>
      <c r="O11" s="58"/>
      <c r="P11" s="58"/>
      <c r="Q11" s="58"/>
      <c r="R11" s="58"/>
      <c r="S11" s="58"/>
      <c r="T11" s="58"/>
      <c r="U11" s="58"/>
    </row>
    <row r="12" spans="1:21" ht="17.25" x14ac:dyDescent="0.3">
      <c r="A12" s="108"/>
      <c r="B12" s="81"/>
      <c r="C12" s="81"/>
      <c r="D12" s="81"/>
      <c r="E12" s="58"/>
      <c r="F12" s="58"/>
      <c r="G12" s="58"/>
      <c r="H12" s="58"/>
      <c r="I12" s="58"/>
      <c r="J12" s="58"/>
      <c r="K12" s="58"/>
      <c r="L12" s="58"/>
      <c r="M12" s="58"/>
      <c r="N12" s="58"/>
      <c r="O12" s="58"/>
      <c r="P12" s="58"/>
      <c r="Q12" s="58"/>
      <c r="R12" s="58"/>
      <c r="S12" s="58"/>
      <c r="T12" s="58"/>
      <c r="U12" s="58"/>
    </row>
    <row r="13" spans="1:21" ht="48" customHeight="1" x14ac:dyDescent="0.25">
      <c r="A13" s="108"/>
      <c r="B13" s="103" t="s">
        <v>186</v>
      </c>
      <c r="C13" s="103" t="s">
        <v>199</v>
      </c>
      <c r="D13" s="627" t="s">
        <v>200</v>
      </c>
      <c r="E13" s="627"/>
      <c r="F13" s="627"/>
      <c r="G13" s="632" t="s">
        <v>60</v>
      </c>
      <c r="H13" s="632"/>
      <c r="I13" s="58"/>
      <c r="J13" s="58"/>
      <c r="K13" s="58"/>
      <c r="L13" s="58"/>
      <c r="M13" s="58"/>
      <c r="N13" s="58"/>
      <c r="O13" s="58"/>
      <c r="P13" s="58"/>
      <c r="Q13" s="58"/>
      <c r="R13" s="58"/>
      <c r="S13" s="58"/>
      <c r="T13" s="58"/>
      <c r="U13" s="58"/>
    </row>
    <row r="14" spans="1:21" ht="56.25" customHeight="1" x14ac:dyDescent="0.25">
      <c r="A14" s="108" t="s">
        <v>201</v>
      </c>
      <c r="B14" s="82" t="s">
        <v>202</v>
      </c>
      <c r="C14" s="104" t="s">
        <v>203</v>
      </c>
      <c r="D14" s="615" t="s">
        <v>204</v>
      </c>
      <c r="E14" s="615"/>
      <c r="F14" s="615"/>
      <c r="G14" s="108"/>
      <c r="H14" s="108"/>
      <c r="I14" s="58"/>
      <c r="J14" s="58"/>
      <c r="K14" s="58"/>
      <c r="L14" s="58"/>
      <c r="M14" s="58"/>
      <c r="N14" s="58"/>
      <c r="O14" s="58"/>
      <c r="P14" s="58"/>
      <c r="Q14" s="58"/>
      <c r="R14" s="58"/>
      <c r="S14" s="58"/>
      <c r="T14" s="58"/>
      <c r="U14" s="58"/>
    </row>
    <row r="15" spans="1:21" ht="71.25" customHeight="1" x14ac:dyDescent="0.25">
      <c r="A15" s="108" t="s">
        <v>205</v>
      </c>
      <c r="B15" s="83" t="s">
        <v>206</v>
      </c>
      <c r="C15" s="104" t="s">
        <v>207</v>
      </c>
      <c r="D15" s="615" t="s">
        <v>208</v>
      </c>
      <c r="E15" s="615"/>
      <c r="F15" s="615"/>
      <c r="G15" s="108"/>
      <c r="H15" s="108"/>
      <c r="I15" s="58"/>
      <c r="J15" s="58"/>
      <c r="K15" s="58"/>
      <c r="L15" s="58"/>
      <c r="M15" s="58"/>
      <c r="N15" s="58"/>
      <c r="O15" s="58"/>
      <c r="P15" s="58"/>
      <c r="Q15" s="58"/>
      <c r="R15" s="58"/>
      <c r="S15" s="58"/>
      <c r="T15" s="58"/>
      <c r="U15" s="58"/>
    </row>
    <row r="16" spans="1:21" ht="56.25" customHeight="1" x14ac:dyDescent="0.25">
      <c r="A16" s="108" t="s">
        <v>209</v>
      </c>
      <c r="B16" s="84" t="s">
        <v>210</v>
      </c>
      <c r="C16" s="104" t="s">
        <v>211</v>
      </c>
      <c r="D16" s="615" t="s">
        <v>212</v>
      </c>
      <c r="E16" s="615"/>
      <c r="F16" s="615"/>
      <c r="G16" s="616" t="s">
        <v>213</v>
      </c>
      <c r="H16" s="616"/>
      <c r="I16" s="58"/>
      <c r="J16" s="58"/>
      <c r="K16" s="58"/>
      <c r="L16" s="58"/>
      <c r="M16" s="58"/>
      <c r="N16" s="58"/>
      <c r="O16" s="58"/>
      <c r="P16" s="58"/>
      <c r="Q16" s="58"/>
      <c r="R16" s="58"/>
      <c r="S16" s="58"/>
      <c r="T16" s="58"/>
      <c r="U16" s="58"/>
    </row>
    <row r="17" spans="1:24" ht="56.25" customHeight="1" x14ac:dyDescent="0.25">
      <c r="A17" s="108" t="s">
        <v>214</v>
      </c>
      <c r="B17" s="85" t="s">
        <v>215</v>
      </c>
      <c r="C17" s="104" t="s">
        <v>216</v>
      </c>
      <c r="D17" s="615" t="s">
        <v>217</v>
      </c>
      <c r="E17" s="615"/>
      <c r="F17" s="615"/>
      <c r="G17" s="616" t="s">
        <v>218</v>
      </c>
      <c r="H17" s="616"/>
      <c r="I17" s="58"/>
      <c r="J17" s="58"/>
      <c r="K17" s="58"/>
      <c r="L17" s="58"/>
      <c r="M17" s="58"/>
      <c r="N17" s="58"/>
      <c r="O17" s="58"/>
      <c r="P17" s="58"/>
      <c r="Q17" s="58"/>
      <c r="R17" s="58"/>
      <c r="S17" s="58"/>
      <c r="T17" s="58"/>
      <c r="U17" s="58"/>
    </row>
    <row r="18" spans="1:24" ht="56.25" customHeight="1" x14ac:dyDescent="0.25">
      <c r="A18" s="108" t="s">
        <v>219</v>
      </c>
      <c r="B18" s="86" t="s">
        <v>220</v>
      </c>
      <c r="C18" s="104" t="s">
        <v>221</v>
      </c>
      <c r="D18" s="615" t="s">
        <v>222</v>
      </c>
      <c r="E18" s="615"/>
      <c r="F18" s="615"/>
      <c r="G18" s="616" t="s">
        <v>223</v>
      </c>
      <c r="H18" s="616"/>
      <c r="I18" s="58"/>
      <c r="J18" s="58"/>
      <c r="K18" s="58"/>
      <c r="L18" s="58"/>
      <c r="M18" s="58"/>
      <c r="N18" s="58"/>
      <c r="O18" s="58"/>
      <c r="P18" s="58"/>
      <c r="Q18" s="58"/>
      <c r="R18" s="58"/>
      <c r="S18" s="58"/>
      <c r="T18" s="58"/>
      <c r="U18" s="58"/>
    </row>
    <row r="19" spans="1:24" ht="21" thickBot="1" x14ac:dyDescent="0.3">
      <c r="A19" s="108"/>
      <c r="B19" s="58"/>
      <c r="C19" s="75"/>
      <c r="D19" s="75"/>
      <c r="E19" s="58"/>
      <c r="F19" s="58"/>
      <c r="G19" s="58"/>
      <c r="H19" s="58"/>
      <c r="I19" s="58"/>
      <c r="J19" s="58"/>
      <c r="K19" s="58"/>
      <c r="L19" s="58"/>
      <c r="M19" s="58"/>
      <c r="N19" s="58"/>
      <c r="O19" s="58"/>
      <c r="P19" s="58"/>
      <c r="Q19" s="58"/>
      <c r="R19" s="58"/>
      <c r="S19" s="58"/>
      <c r="T19" s="58"/>
      <c r="U19" s="58"/>
    </row>
    <row r="20" spans="1:24" ht="16.5" hidden="1" x14ac:dyDescent="0.25">
      <c r="A20" s="108"/>
      <c r="B20" s="76"/>
      <c r="C20" s="76"/>
      <c r="D20" s="76"/>
      <c r="E20" s="58"/>
      <c r="F20" s="58"/>
      <c r="G20" s="58"/>
      <c r="H20" s="58"/>
      <c r="I20" s="58"/>
      <c r="J20" s="58"/>
      <c r="K20" s="58"/>
      <c r="L20" s="58"/>
      <c r="M20" s="58"/>
      <c r="N20" s="58"/>
      <c r="O20" s="58"/>
      <c r="P20" s="58"/>
      <c r="Q20" s="58"/>
      <c r="R20" s="58"/>
      <c r="S20" s="58"/>
      <c r="T20" s="58"/>
      <c r="U20" s="58"/>
    </row>
    <row r="21" spans="1:24" ht="15" hidden="1" x14ac:dyDescent="0.25">
      <c r="A21" s="108"/>
      <c r="B21" s="58" t="s">
        <v>224</v>
      </c>
      <c r="C21" s="58" t="s">
        <v>173</v>
      </c>
      <c r="D21" s="58" t="s">
        <v>225</v>
      </c>
      <c r="E21" s="58"/>
      <c r="F21" s="58"/>
      <c r="G21" s="58"/>
      <c r="H21" s="58"/>
      <c r="I21" s="58"/>
      <c r="J21" s="58"/>
      <c r="K21" s="58"/>
      <c r="L21" s="58"/>
      <c r="M21" s="58"/>
      <c r="N21" s="58"/>
      <c r="O21" s="58"/>
      <c r="P21" s="58"/>
      <c r="Q21" s="58"/>
      <c r="R21" s="58"/>
      <c r="S21" s="58"/>
      <c r="T21" s="58"/>
      <c r="U21" s="58"/>
    </row>
    <row r="22" spans="1:24" ht="15" hidden="1" x14ac:dyDescent="0.25">
      <c r="A22" s="108" t="s">
        <v>185</v>
      </c>
      <c r="B22" s="58" t="s">
        <v>226</v>
      </c>
      <c r="C22" s="58" t="s">
        <v>227</v>
      </c>
      <c r="D22" s="58" t="s">
        <v>228</v>
      </c>
      <c r="E22" s="58"/>
      <c r="F22" s="58"/>
      <c r="G22" s="58"/>
      <c r="H22" s="58"/>
      <c r="I22" s="58"/>
      <c r="J22" s="58"/>
      <c r="K22" s="58"/>
      <c r="L22" s="58"/>
      <c r="M22" s="58"/>
      <c r="N22" s="58"/>
      <c r="O22" s="58"/>
      <c r="P22" s="58"/>
      <c r="Q22" s="58"/>
      <c r="R22" s="58"/>
      <c r="S22" s="58"/>
      <c r="T22" s="58"/>
      <c r="U22" s="58"/>
    </row>
    <row r="23" spans="1:24" ht="15" hidden="1" x14ac:dyDescent="0.25">
      <c r="A23" s="108"/>
      <c r="B23" s="58" t="s">
        <v>60</v>
      </c>
      <c r="C23" s="58" t="s">
        <v>229</v>
      </c>
      <c r="D23" s="58" t="s">
        <v>168</v>
      </c>
      <c r="E23" s="58" t="s">
        <v>230</v>
      </c>
      <c r="F23" s="58"/>
      <c r="G23" s="58"/>
      <c r="H23" s="58"/>
      <c r="I23" s="58"/>
      <c r="J23" s="58"/>
      <c r="K23" s="58"/>
      <c r="L23" s="58"/>
      <c r="M23" s="58"/>
      <c r="N23" s="58"/>
      <c r="O23" s="58"/>
      <c r="P23" s="58"/>
      <c r="Q23" s="58"/>
      <c r="R23" s="58"/>
      <c r="S23" s="58"/>
      <c r="T23" s="58"/>
      <c r="U23" s="58"/>
    </row>
    <row r="24" spans="1:24" ht="15" hidden="1" x14ac:dyDescent="0.25">
      <c r="A24" s="108"/>
      <c r="B24" s="58"/>
      <c r="C24" s="58" t="s">
        <v>231</v>
      </c>
      <c r="D24" s="58" t="s">
        <v>232</v>
      </c>
      <c r="E24" s="58" t="s">
        <v>233</v>
      </c>
      <c r="F24" s="58"/>
      <c r="G24" s="58"/>
      <c r="H24" s="58"/>
      <c r="I24" s="58"/>
      <c r="J24" s="58"/>
      <c r="K24" s="58"/>
      <c r="L24" s="58"/>
      <c r="M24" s="58"/>
      <c r="N24" s="58"/>
      <c r="O24" s="58"/>
      <c r="P24" s="58"/>
      <c r="Q24" s="58"/>
      <c r="R24" s="58"/>
      <c r="S24" s="58"/>
      <c r="T24" s="58"/>
      <c r="U24" s="58"/>
    </row>
    <row r="25" spans="1:24" ht="15" hidden="1" x14ac:dyDescent="0.25">
      <c r="A25" s="108"/>
      <c r="B25" s="58"/>
      <c r="C25" s="58" t="s">
        <v>234</v>
      </c>
      <c r="D25" s="58" t="s">
        <v>235</v>
      </c>
      <c r="E25" s="58" t="s">
        <v>236</v>
      </c>
      <c r="F25" s="58"/>
      <c r="G25" s="58"/>
      <c r="H25" s="58"/>
      <c r="I25" s="58"/>
      <c r="J25" s="58"/>
      <c r="K25" s="58"/>
      <c r="L25" s="58"/>
      <c r="M25" s="58"/>
      <c r="N25" s="58"/>
      <c r="O25" s="58"/>
      <c r="P25" s="58"/>
      <c r="Q25" s="58"/>
      <c r="R25" s="58"/>
      <c r="S25" s="58"/>
      <c r="T25" s="58"/>
      <c r="U25" s="58"/>
    </row>
    <row r="26" spans="1:24" ht="15.75" hidden="1" thickBot="1" x14ac:dyDescent="0.3">
      <c r="A26" s="108"/>
      <c r="B26" s="58"/>
      <c r="C26" s="58"/>
      <c r="D26" s="58"/>
      <c r="E26" s="58"/>
      <c r="F26" s="58"/>
      <c r="G26" s="58"/>
      <c r="H26" s="58"/>
      <c r="I26" s="58"/>
      <c r="J26" s="58"/>
      <c r="K26" s="58"/>
      <c r="L26" s="58"/>
      <c r="M26" s="58"/>
      <c r="N26" s="58"/>
      <c r="O26" s="58"/>
    </row>
    <row r="27" spans="1:24" ht="18" thickBot="1" x14ac:dyDescent="0.3">
      <c r="A27" s="379" t="s">
        <v>237</v>
      </c>
      <c r="B27" s="380"/>
      <c r="C27" s="380"/>
      <c r="D27" s="380"/>
      <c r="E27" s="380"/>
      <c r="F27" s="380"/>
      <c r="G27" s="380"/>
      <c r="H27" s="380"/>
      <c r="I27" s="380"/>
      <c r="J27" s="380"/>
      <c r="K27" s="380"/>
      <c r="L27" s="380"/>
      <c r="M27" s="380"/>
      <c r="N27" s="380"/>
      <c r="O27" s="380"/>
      <c r="P27" s="625"/>
    </row>
    <row r="28" spans="1:24" ht="130.5" customHeight="1" thickBot="1" x14ac:dyDescent="0.3">
      <c r="A28" s="642" t="s">
        <v>238</v>
      </c>
      <c r="B28" s="642"/>
      <c r="C28" s="642"/>
      <c r="D28" s="642"/>
      <c r="E28" s="642"/>
      <c r="F28" s="642"/>
      <c r="G28" s="642"/>
      <c r="H28" s="642"/>
      <c r="I28" s="642"/>
      <c r="J28" s="642"/>
      <c r="K28" s="642"/>
      <c r="L28" s="642"/>
      <c r="M28" s="642"/>
      <c r="N28" s="642"/>
      <c r="O28" s="642"/>
      <c r="P28" s="642"/>
    </row>
    <row r="29" spans="1:24" ht="30.75" customHeight="1" x14ac:dyDescent="0.25">
      <c r="A29" s="112" t="s">
        <v>239</v>
      </c>
      <c r="B29" s="643" t="s">
        <v>240</v>
      </c>
      <c r="C29" s="644"/>
      <c r="D29" s="645"/>
      <c r="E29" s="617" t="e">
        <f>+IF('Mapa final'!#REF!="Corrupción",'Mapa final'!G14,"-")</f>
        <v>#REF!</v>
      </c>
      <c r="F29" s="608"/>
      <c r="G29" s="607" t="e">
        <f>+IF('Mapa final'!#REF!="Corrupción",'Mapa final'!#REF!,"-")</f>
        <v>#REF!</v>
      </c>
      <c r="H29" s="608"/>
      <c r="I29" s="607" t="e">
        <f>+IF('Mapa final'!#REF!="Corrupción",'Mapa final'!#REF!,"-")</f>
        <v>#REF!</v>
      </c>
      <c r="J29" s="608"/>
      <c r="K29" s="607" t="e">
        <f>+IF('Mapa final'!#REF!="Corrupción",'Mapa final'!#REF!,"-")</f>
        <v>#REF!</v>
      </c>
      <c r="L29" s="608"/>
      <c r="M29" s="607" t="e">
        <f>+IF('Mapa final'!#REF!="Corrupción",'Mapa final'!#REF!,"-")</f>
        <v>#REF!</v>
      </c>
      <c r="N29" s="608"/>
      <c r="O29" s="607" t="e">
        <f>+IF('Mapa final'!#REF!="Corrupción",'Mapa final'!#REF!,"-")</f>
        <v>#REF!</v>
      </c>
      <c r="P29" s="608"/>
      <c r="Q29" s="607" t="e">
        <f>+IF('Mapa final'!#REF!="Corrupción",'Mapa final'!#REF!,"-")</f>
        <v>#REF!</v>
      </c>
      <c r="R29" s="608"/>
      <c r="S29" s="607" t="e">
        <f>+IF('Mapa final'!#REF!="Corrupción",'Mapa final'!#REF!,"-")</f>
        <v>#REF!</v>
      </c>
      <c r="T29" s="608"/>
      <c r="U29" s="607" t="e">
        <f>+IF('Mapa final'!#REF!="Corrupción",'Mapa final'!#REF!,"-")</f>
        <v>#REF!</v>
      </c>
      <c r="V29" s="608"/>
      <c r="W29" s="607" t="e">
        <f>+IF('Mapa final'!#REF!="Corrupción",'Mapa final'!#REF!,"-")</f>
        <v>#REF!</v>
      </c>
      <c r="X29" s="608"/>
    </row>
    <row r="30" spans="1:24" ht="30" customHeight="1" thickBot="1" x14ac:dyDescent="0.3">
      <c r="A30" s="109"/>
      <c r="B30" s="646"/>
      <c r="C30" s="647"/>
      <c r="D30" s="648"/>
      <c r="E30" s="618"/>
      <c r="F30" s="610"/>
      <c r="G30" s="609"/>
      <c r="H30" s="610"/>
      <c r="I30" s="609"/>
      <c r="J30" s="610"/>
      <c r="K30" s="609"/>
      <c r="L30" s="610"/>
      <c r="M30" s="609"/>
      <c r="N30" s="610"/>
      <c r="O30" s="609"/>
      <c r="P30" s="610"/>
      <c r="Q30" s="609"/>
      <c r="R30" s="610"/>
      <c r="S30" s="609"/>
      <c r="T30" s="610"/>
      <c r="U30" s="609"/>
      <c r="V30" s="610"/>
      <c r="W30" s="609"/>
      <c r="X30" s="610"/>
    </row>
    <row r="31" spans="1:24" s="113" customFormat="1" ht="16.5" customHeight="1" x14ac:dyDescent="0.25">
      <c r="A31" s="109"/>
      <c r="B31" s="646"/>
      <c r="C31" s="647"/>
      <c r="D31" s="648"/>
      <c r="E31" s="613" t="s">
        <v>241</v>
      </c>
      <c r="F31" s="614"/>
      <c r="G31" s="613" t="s">
        <v>241</v>
      </c>
      <c r="H31" s="614"/>
      <c r="I31" s="613" t="s">
        <v>241</v>
      </c>
      <c r="J31" s="614"/>
      <c r="K31" s="613" t="s">
        <v>241</v>
      </c>
      <c r="L31" s="614"/>
      <c r="M31" s="613" t="s">
        <v>241</v>
      </c>
      <c r="N31" s="614"/>
      <c r="O31" s="613" t="s">
        <v>241</v>
      </c>
      <c r="P31" s="614"/>
      <c r="Q31" s="106" t="s">
        <v>241</v>
      </c>
      <c r="R31" s="107"/>
      <c r="S31" s="106" t="s">
        <v>241</v>
      </c>
      <c r="T31" s="107"/>
      <c r="U31" s="611" t="s">
        <v>241</v>
      </c>
      <c r="V31" s="612"/>
      <c r="W31" s="611" t="s">
        <v>241</v>
      </c>
      <c r="X31" s="612"/>
    </row>
    <row r="32" spans="1:24" s="113" customFormat="1" ht="33.75" thickBot="1" x14ac:dyDescent="0.3">
      <c r="A32" s="110"/>
      <c r="B32" s="649"/>
      <c r="C32" s="650"/>
      <c r="D32" s="651"/>
      <c r="E32" s="89" t="s">
        <v>128</v>
      </c>
      <c r="F32" s="90" t="s">
        <v>129</v>
      </c>
      <c r="G32" s="89" t="s">
        <v>128</v>
      </c>
      <c r="H32" s="90" t="s">
        <v>129</v>
      </c>
      <c r="I32" s="89" t="s">
        <v>128</v>
      </c>
      <c r="J32" s="90" t="s">
        <v>129</v>
      </c>
      <c r="K32" s="89" t="s">
        <v>128</v>
      </c>
      <c r="L32" s="90" t="s">
        <v>129</v>
      </c>
      <c r="M32" s="89" t="s">
        <v>128</v>
      </c>
      <c r="N32" s="90" t="s">
        <v>129</v>
      </c>
      <c r="O32" s="89" t="s">
        <v>128</v>
      </c>
      <c r="P32" s="90" t="s">
        <v>129</v>
      </c>
      <c r="Q32" s="89" t="s">
        <v>128</v>
      </c>
      <c r="R32" s="90" t="s">
        <v>129</v>
      </c>
      <c r="S32" s="89" t="s">
        <v>128</v>
      </c>
      <c r="T32" s="90" t="s">
        <v>129</v>
      </c>
      <c r="U32" s="89" t="s">
        <v>128</v>
      </c>
      <c r="V32" s="90" t="s">
        <v>129</v>
      </c>
      <c r="W32" s="89" t="s">
        <v>128</v>
      </c>
      <c r="X32" s="90" t="s">
        <v>129</v>
      </c>
    </row>
    <row r="33" spans="1:24" ht="16.5" x14ac:dyDescent="0.25">
      <c r="A33" s="115">
        <v>1</v>
      </c>
      <c r="B33" s="652" t="s">
        <v>242</v>
      </c>
      <c r="C33" s="653"/>
      <c r="D33" s="654"/>
      <c r="E33" s="91"/>
      <c r="F33" s="92"/>
      <c r="G33" s="93"/>
      <c r="H33" s="92"/>
      <c r="I33" s="93" t="s">
        <v>185</v>
      </c>
      <c r="J33" s="92"/>
      <c r="K33" s="93"/>
      <c r="L33" s="92"/>
      <c r="M33" s="93"/>
      <c r="N33" s="92"/>
      <c r="O33" s="93"/>
      <c r="P33" s="92"/>
      <c r="Q33" s="93"/>
      <c r="R33" s="92"/>
      <c r="S33" s="93"/>
      <c r="T33" s="92"/>
      <c r="U33" s="93"/>
      <c r="V33" s="92"/>
      <c r="W33" s="93"/>
      <c r="X33" s="92"/>
    </row>
    <row r="34" spans="1:24" ht="16.5" customHeight="1" x14ac:dyDescent="0.25">
      <c r="A34" s="116">
        <v>2</v>
      </c>
      <c r="B34" s="602" t="s">
        <v>243</v>
      </c>
      <c r="C34" s="603"/>
      <c r="D34" s="604"/>
      <c r="E34" s="94"/>
      <c r="F34" s="95"/>
      <c r="G34" s="96"/>
      <c r="H34" s="95"/>
      <c r="I34" s="96"/>
      <c r="J34" s="95" t="s">
        <v>185</v>
      </c>
      <c r="K34" s="96"/>
      <c r="L34" s="95"/>
      <c r="M34" s="96"/>
      <c r="N34" s="95"/>
      <c r="O34" s="96"/>
      <c r="P34" s="95"/>
      <c r="Q34" s="96"/>
      <c r="R34" s="95"/>
      <c r="S34" s="96"/>
      <c r="T34" s="95"/>
      <c r="U34" s="96"/>
      <c r="V34" s="95"/>
      <c r="W34" s="96"/>
      <c r="X34" s="95"/>
    </row>
    <row r="35" spans="1:24" ht="16.5" customHeight="1" x14ac:dyDescent="0.25">
      <c r="A35" s="116">
        <v>3</v>
      </c>
      <c r="B35" s="602" t="s">
        <v>244</v>
      </c>
      <c r="C35" s="603"/>
      <c r="D35" s="604"/>
      <c r="E35" s="94"/>
      <c r="F35" s="95"/>
      <c r="G35" s="96"/>
      <c r="H35" s="95"/>
      <c r="I35" s="96"/>
      <c r="J35" s="95" t="s">
        <v>185</v>
      </c>
      <c r="K35" s="96"/>
      <c r="L35" s="95"/>
      <c r="M35" s="96"/>
      <c r="N35" s="95"/>
      <c r="O35" s="96"/>
      <c r="P35" s="95"/>
      <c r="Q35" s="96"/>
      <c r="R35" s="95"/>
      <c r="S35" s="96"/>
      <c r="T35" s="95"/>
      <c r="U35" s="96"/>
      <c r="V35" s="95"/>
      <c r="W35" s="96"/>
      <c r="X35" s="95"/>
    </row>
    <row r="36" spans="1:24" ht="16.5" customHeight="1" x14ac:dyDescent="0.25">
      <c r="A36" s="116">
        <v>4</v>
      </c>
      <c r="B36" s="602" t="s">
        <v>245</v>
      </c>
      <c r="C36" s="603"/>
      <c r="D36" s="604"/>
      <c r="E36" s="94"/>
      <c r="F36" s="95"/>
      <c r="G36" s="96"/>
      <c r="H36" s="95"/>
      <c r="I36" s="96"/>
      <c r="J36" s="95" t="s">
        <v>185</v>
      </c>
      <c r="K36" s="96"/>
      <c r="L36" s="95"/>
      <c r="M36" s="96"/>
      <c r="N36" s="95"/>
      <c r="O36" s="96"/>
      <c r="P36" s="95"/>
      <c r="Q36" s="96"/>
      <c r="R36" s="95"/>
      <c r="S36" s="96"/>
      <c r="T36" s="95"/>
      <c r="U36" s="96"/>
      <c r="V36" s="95"/>
      <c r="W36" s="96"/>
      <c r="X36" s="95"/>
    </row>
    <row r="37" spans="1:24" ht="16.5" customHeight="1" x14ac:dyDescent="0.25">
      <c r="A37" s="116">
        <v>5</v>
      </c>
      <c r="B37" s="602" t="s">
        <v>246</v>
      </c>
      <c r="C37" s="603"/>
      <c r="D37" s="604"/>
      <c r="E37" s="94"/>
      <c r="F37" s="95"/>
      <c r="G37" s="96"/>
      <c r="H37" s="95"/>
      <c r="I37" s="96" t="s">
        <v>185</v>
      </c>
      <c r="J37" s="95"/>
      <c r="K37" s="96"/>
      <c r="L37" s="95"/>
      <c r="M37" s="96"/>
      <c r="N37" s="95"/>
      <c r="O37" s="96"/>
      <c r="P37" s="95"/>
      <c r="Q37" s="96"/>
      <c r="R37" s="95"/>
      <c r="S37" s="96"/>
      <c r="T37" s="95"/>
      <c r="U37" s="96"/>
      <c r="V37" s="95"/>
      <c r="W37" s="96"/>
      <c r="X37" s="95"/>
    </row>
    <row r="38" spans="1:24" ht="16.5" customHeight="1" x14ac:dyDescent="0.25">
      <c r="A38" s="116">
        <v>6</v>
      </c>
      <c r="B38" s="602" t="s">
        <v>247</v>
      </c>
      <c r="C38" s="603"/>
      <c r="D38" s="604"/>
      <c r="E38" s="94"/>
      <c r="F38" s="95"/>
      <c r="G38" s="96"/>
      <c r="H38" s="95"/>
      <c r="I38" s="96"/>
      <c r="J38" s="95" t="s">
        <v>185</v>
      </c>
      <c r="K38" s="96"/>
      <c r="L38" s="95"/>
      <c r="M38" s="96"/>
      <c r="N38" s="95"/>
      <c r="O38" s="96"/>
      <c r="P38" s="95"/>
      <c r="Q38" s="96"/>
      <c r="R38" s="95"/>
      <c r="S38" s="96"/>
      <c r="T38" s="95"/>
      <c r="U38" s="96"/>
      <c r="V38" s="95"/>
      <c r="W38" s="96"/>
      <c r="X38" s="95"/>
    </row>
    <row r="39" spans="1:24" ht="16.5" customHeight="1" x14ac:dyDescent="0.25">
      <c r="A39" s="116">
        <v>7</v>
      </c>
      <c r="B39" s="602" t="s">
        <v>248</v>
      </c>
      <c r="C39" s="603"/>
      <c r="D39" s="604"/>
      <c r="E39" s="94"/>
      <c r="F39" s="95"/>
      <c r="G39" s="96"/>
      <c r="H39" s="95"/>
      <c r="I39" s="96"/>
      <c r="J39" s="95" t="s">
        <v>185</v>
      </c>
      <c r="K39" s="96"/>
      <c r="L39" s="95"/>
      <c r="M39" s="96"/>
      <c r="N39" s="95"/>
      <c r="O39" s="96"/>
      <c r="P39" s="95"/>
      <c r="Q39" s="96"/>
      <c r="R39" s="95"/>
      <c r="S39" s="96"/>
      <c r="T39" s="95"/>
      <c r="U39" s="96"/>
      <c r="V39" s="95"/>
      <c r="W39" s="96"/>
      <c r="X39" s="95"/>
    </row>
    <row r="40" spans="1:24" ht="16.5" customHeight="1" x14ac:dyDescent="0.25">
      <c r="A40" s="116">
        <v>8</v>
      </c>
      <c r="B40" s="602" t="s">
        <v>249</v>
      </c>
      <c r="C40" s="603"/>
      <c r="D40" s="604"/>
      <c r="E40" s="94"/>
      <c r="F40" s="95"/>
      <c r="G40" s="96"/>
      <c r="H40" s="95"/>
      <c r="I40" s="96"/>
      <c r="J40" s="95" t="s">
        <v>185</v>
      </c>
      <c r="K40" s="96"/>
      <c r="L40" s="95"/>
      <c r="M40" s="96"/>
      <c r="N40" s="95"/>
      <c r="O40" s="96"/>
      <c r="P40" s="95"/>
      <c r="Q40" s="96"/>
      <c r="R40" s="95"/>
      <c r="S40" s="96"/>
      <c r="T40" s="95"/>
      <c r="U40" s="96"/>
      <c r="V40" s="95"/>
      <c r="W40" s="96"/>
      <c r="X40" s="95"/>
    </row>
    <row r="41" spans="1:24" ht="16.5" customHeight="1" x14ac:dyDescent="0.25">
      <c r="A41" s="116">
        <v>9</v>
      </c>
      <c r="B41" s="602" t="s">
        <v>250</v>
      </c>
      <c r="C41" s="603"/>
      <c r="D41" s="604"/>
      <c r="E41" s="94"/>
      <c r="F41" s="95"/>
      <c r="G41" s="96"/>
      <c r="H41" s="95"/>
      <c r="I41" s="96" t="s">
        <v>185</v>
      </c>
      <c r="J41" s="95"/>
      <c r="K41" s="96"/>
      <c r="L41" s="95"/>
      <c r="M41" s="96"/>
      <c r="N41" s="95"/>
      <c r="O41" s="96"/>
      <c r="P41" s="95"/>
      <c r="Q41" s="96"/>
      <c r="R41" s="95"/>
      <c r="S41" s="96"/>
      <c r="T41" s="95"/>
      <c r="U41" s="96"/>
      <c r="V41" s="95"/>
      <c r="W41" s="96"/>
      <c r="X41" s="95"/>
    </row>
    <row r="42" spans="1:24" ht="16.5" customHeight="1" x14ac:dyDescent="0.25">
      <c r="A42" s="116">
        <v>10</v>
      </c>
      <c r="B42" s="602" t="s">
        <v>251</v>
      </c>
      <c r="C42" s="603"/>
      <c r="D42" s="604"/>
      <c r="E42" s="94"/>
      <c r="F42" s="95"/>
      <c r="G42" s="96"/>
      <c r="H42" s="95"/>
      <c r="I42" s="96" t="s">
        <v>185</v>
      </c>
      <c r="J42" s="95"/>
      <c r="K42" s="96"/>
      <c r="L42" s="95"/>
      <c r="M42" s="96"/>
      <c r="N42" s="95"/>
      <c r="O42" s="96"/>
      <c r="P42" s="95"/>
      <c r="Q42" s="96"/>
      <c r="R42" s="95"/>
      <c r="S42" s="96"/>
      <c r="T42" s="95"/>
      <c r="U42" s="96"/>
      <c r="V42" s="95"/>
      <c r="W42" s="96"/>
      <c r="X42" s="95"/>
    </row>
    <row r="43" spans="1:24" ht="16.5" customHeight="1" x14ac:dyDescent="0.25">
      <c r="A43" s="116">
        <v>11</v>
      </c>
      <c r="B43" s="602" t="s">
        <v>252</v>
      </c>
      <c r="C43" s="603"/>
      <c r="D43" s="604"/>
      <c r="E43" s="94"/>
      <c r="F43" s="95"/>
      <c r="G43" s="96"/>
      <c r="H43" s="95"/>
      <c r="I43" s="96" t="s">
        <v>185</v>
      </c>
      <c r="J43" s="95"/>
      <c r="K43" s="96"/>
      <c r="L43" s="95"/>
      <c r="M43" s="96"/>
      <c r="N43" s="95"/>
      <c r="O43" s="96"/>
      <c r="P43" s="95"/>
      <c r="Q43" s="96"/>
      <c r="R43" s="95"/>
      <c r="S43" s="96"/>
      <c r="T43" s="95"/>
      <c r="U43" s="96"/>
      <c r="V43" s="95"/>
      <c r="W43" s="96"/>
      <c r="X43" s="95"/>
    </row>
    <row r="44" spans="1:24" ht="16.5" customHeight="1" x14ac:dyDescent="0.25">
      <c r="A44" s="116">
        <v>12</v>
      </c>
      <c r="B44" s="602" t="s">
        <v>253</v>
      </c>
      <c r="C44" s="603"/>
      <c r="D44" s="604"/>
      <c r="E44" s="94"/>
      <c r="F44" s="95"/>
      <c r="G44" s="96"/>
      <c r="H44" s="95"/>
      <c r="I44" s="96" t="s">
        <v>185</v>
      </c>
      <c r="J44" s="95"/>
      <c r="K44" s="96"/>
      <c r="L44" s="95"/>
      <c r="M44" s="96"/>
      <c r="N44" s="95"/>
      <c r="O44" s="96"/>
      <c r="P44" s="95"/>
      <c r="Q44" s="96"/>
      <c r="R44" s="95"/>
      <c r="S44" s="96"/>
      <c r="T44" s="95"/>
      <c r="U44" s="96"/>
      <c r="V44" s="95"/>
      <c r="W44" s="96"/>
      <c r="X44" s="95"/>
    </row>
    <row r="45" spans="1:24" ht="16.5" x14ac:dyDescent="0.25">
      <c r="A45" s="116">
        <v>13</v>
      </c>
      <c r="B45" s="602" t="s">
        <v>254</v>
      </c>
      <c r="C45" s="603"/>
      <c r="D45" s="604"/>
      <c r="E45" s="94"/>
      <c r="F45" s="95"/>
      <c r="G45" s="96"/>
      <c r="H45" s="95"/>
      <c r="I45" s="96"/>
      <c r="J45" s="95" t="s">
        <v>185</v>
      </c>
      <c r="K45" s="96"/>
      <c r="L45" s="95"/>
      <c r="M45" s="96"/>
      <c r="N45" s="95"/>
      <c r="O45" s="96"/>
      <c r="P45" s="95"/>
      <c r="Q45" s="96"/>
      <c r="R45" s="95"/>
      <c r="S45" s="96"/>
      <c r="T45" s="95"/>
      <c r="U45" s="96"/>
      <c r="V45" s="95"/>
      <c r="W45" s="96"/>
      <c r="X45" s="95"/>
    </row>
    <row r="46" spans="1:24" ht="16.5" x14ac:dyDescent="0.25">
      <c r="A46" s="116">
        <v>14</v>
      </c>
      <c r="B46" s="602" t="s">
        <v>255</v>
      </c>
      <c r="C46" s="603"/>
      <c r="D46" s="604"/>
      <c r="E46" s="94"/>
      <c r="F46" s="95"/>
      <c r="G46" s="96"/>
      <c r="H46" s="95"/>
      <c r="I46" s="96" t="s">
        <v>185</v>
      </c>
      <c r="J46" s="95"/>
      <c r="K46" s="96"/>
      <c r="L46" s="95"/>
      <c r="M46" s="96"/>
      <c r="N46" s="95"/>
      <c r="O46" s="96"/>
      <c r="P46" s="95"/>
      <c r="Q46" s="96"/>
      <c r="R46" s="95"/>
      <c r="S46" s="96"/>
      <c r="T46" s="95"/>
      <c r="U46" s="96"/>
      <c r="V46" s="95"/>
      <c r="W46" s="96"/>
      <c r="X46" s="95"/>
    </row>
    <row r="47" spans="1:24" ht="16.5" customHeight="1" x14ac:dyDescent="0.25">
      <c r="A47" s="116">
        <v>15</v>
      </c>
      <c r="B47" s="602" t="s">
        <v>256</v>
      </c>
      <c r="C47" s="603"/>
      <c r="D47" s="604"/>
      <c r="E47" s="94"/>
      <c r="F47" s="95"/>
      <c r="G47" s="96"/>
      <c r="H47" s="95"/>
      <c r="I47" s="96" t="s">
        <v>185</v>
      </c>
      <c r="J47" s="95"/>
      <c r="K47" s="96"/>
      <c r="L47" s="95"/>
      <c r="M47" s="96"/>
      <c r="N47" s="95"/>
      <c r="O47" s="96"/>
      <c r="P47" s="95"/>
      <c r="Q47" s="96"/>
      <c r="R47" s="95"/>
      <c r="S47" s="96"/>
      <c r="T47" s="95"/>
      <c r="U47" s="96"/>
      <c r="V47" s="95"/>
      <c r="W47" s="96"/>
      <c r="X47" s="95"/>
    </row>
    <row r="48" spans="1:24" ht="16.5" customHeight="1" x14ac:dyDescent="0.25">
      <c r="A48" s="116">
        <v>16</v>
      </c>
      <c r="B48" s="602" t="s">
        <v>257</v>
      </c>
      <c r="C48" s="603"/>
      <c r="D48" s="604"/>
      <c r="E48" s="94"/>
      <c r="F48" s="95"/>
      <c r="G48" s="96"/>
      <c r="H48" s="95"/>
      <c r="I48" s="96"/>
      <c r="J48" s="95" t="s">
        <v>185</v>
      </c>
      <c r="K48" s="96"/>
      <c r="L48" s="95"/>
      <c r="M48" s="96"/>
      <c r="N48" s="95"/>
      <c r="O48" s="96"/>
      <c r="P48" s="95"/>
      <c r="Q48" s="96"/>
      <c r="R48" s="95"/>
      <c r="S48" s="96"/>
      <c r="T48" s="95"/>
      <c r="U48" s="96"/>
      <c r="V48" s="95"/>
      <c r="W48" s="96"/>
      <c r="X48" s="95"/>
    </row>
    <row r="49" spans="1:24" ht="16.5" x14ac:dyDescent="0.25">
      <c r="A49" s="116">
        <v>17</v>
      </c>
      <c r="B49" s="602" t="s">
        <v>258</v>
      </c>
      <c r="C49" s="603"/>
      <c r="D49" s="604"/>
      <c r="E49" s="94"/>
      <c r="F49" s="95"/>
      <c r="G49" s="96"/>
      <c r="H49" s="95"/>
      <c r="I49" s="96"/>
      <c r="J49" s="95" t="s">
        <v>185</v>
      </c>
      <c r="K49" s="96"/>
      <c r="L49" s="95"/>
      <c r="M49" s="96"/>
      <c r="N49" s="95"/>
      <c r="O49" s="96"/>
      <c r="P49" s="95"/>
      <c r="Q49" s="96"/>
      <c r="R49" s="95"/>
      <c r="S49" s="96"/>
      <c r="T49" s="95"/>
      <c r="U49" s="96"/>
      <c r="V49" s="95"/>
      <c r="W49" s="96"/>
      <c r="X49" s="95"/>
    </row>
    <row r="50" spans="1:24" ht="16.5" x14ac:dyDescent="0.25">
      <c r="A50" s="116">
        <v>18</v>
      </c>
      <c r="B50" s="602" t="s">
        <v>259</v>
      </c>
      <c r="C50" s="603"/>
      <c r="D50" s="604"/>
      <c r="E50" s="94"/>
      <c r="F50" s="95"/>
      <c r="G50" s="96"/>
      <c r="H50" s="95"/>
      <c r="I50" s="96" t="s">
        <v>185</v>
      </c>
      <c r="J50" s="95"/>
      <c r="K50" s="96"/>
      <c r="L50" s="95"/>
      <c r="M50" s="96"/>
      <c r="N50" s="95"/>
      <c r="O50" s="96"/>
      <c r="P50" s="95"/>
      <c r="Q50" s="96"/>
      <c r="R50" s="95"/>
      <c r="S50" s="96"/>
      <c r="T50" s="95"/>
      <c r="U50" s="96"/>
      <c r="V50" s="95"/>
      <c r="W50" s="96"/>
      <c r="X50" s="95"/>
    </row>
    <row r="51" spans="1:24" ht="17.25" thickBot="1" x14ac:dyDescent="0.3">
      <c r="A51" s="117">
        <v>19</v>
      </c>
      <c r="B51" s="658" t="s">
        <v>260</v>
      </c>
      <c r="C51" s="659"/>
      <c r="D51" s="660"/>
      <c r="E51" s="97"/>
      <c r="F51" s="98"/>
      <c r="G51" s="99"/>
      <c r="H51" s="98"/>
      <c r="I51" s="99"/>
      <c r="J51" s="98" t="s">
        <v>185</v>
      </c>
      <c r="K51" s="99"/>
      <c r="L51" s="98"/>
      <c r="M51" s="99"/>
      <c r="N51" s="98"/>
      <c r="O51" s="99"/>
      <c r="P51" s="98"/>
      <c r="Q51" s="99"/>
      <c r="R51" s="98"/>
      <c r="S51" s="99"/>
      <c r="T51" s="98"/>
      <c r="U51" s="99"/>
      <c r="V51" s="98"/>
      <c r="W51" s="99"/>
      <c r="X51" s="98"/>
    </row>
    <row r="52" spans="1:24" ht="26.25" thickBot="1" x14ac:dyDescent="0.3">
      <c r="A52" s="661" t="s">
        <v>261</v>
      </c>
      <c r="B52" s="662"/>
      <c r="C52" s="662"/>
      <c r="D52" s="663"/>
      <c r="E52" s="100">
        <f t="shared" ref="E52:X52" si="0">+COUNTIF(E33:E51,"X")</f>
        <v>0</v>
      </c>
      <c r="F52" s="101">
        <f t="shared" si="0"/>
        <v>0</v>
      </c>
      <c r="G52" s="102">
        <f t="shared" si="0"/>
        <v>0</v>
      </c>
      <c r="H52" s="101">
        <f t="shared" si="0"/>
        <v>0</v>
      </c>
      <c r="I52" s="102">
        <f t="shared" si="0"/>
        <v>9</v>
      </c>
      <c r="J52" s="101">
        <f t="shared" si="0"/>
        <v>10</v>
      </c>
      <c r="K52" s="102">
        <f t="shared" si="0"/>
        <v>0</v>
      </c>
      <c r="L52" s="101">
        <f t="shared" si="0"/>
        <v>0</v>
      </c>
      <c r="M52" s="102">
        <f t="shared" si="0"/>
        <v>0</v>
      </c>
      <c r="N52" s="101">
        <f t="shared" si="0"/>
        <v>0</v>
      </c>
      <c r="O52" s="102">
        <f t="shared" si="0"/>
        <v>0</v>
      </c>
      <c r="P52" s="101">
        <f t="shared" si="0"/>
        <v>0</v>
      </c>
      <c r="Q52" s="102">
        <f t="shared" si="0"/>
        <v>0</v>
      </c>
      <c r="R52" s="101">
        <f t="shared" si="0"/>
        <v>0</v>
      </c>
      <c r="S52" s="102">
        <f t="shared" si="0"/>
        <v>0</v>
      </c>
      <c r="T52" s="101">
        <f t="shared" si="0"/>
        <v>0</v>
      </c>
      <c r="U52" s="102">
        <f t="shared" si="0"/>
        <v>0</v>
      </c>
      <c r="V52" s="101">
        <f t="shared" si="0"/>
        <v>0</v>
      </c>
      <c r="W52" s="102">
        <f t="shared" si="0"/>
        <v>0</v>
      </c>
      <c r="X52" s="101">
        <f t="shared" si="0"/>
        <v>0</v>
      </c>
    </row>
    <row r="53" spans="1:24" ht="35.25" customHeight="1" thickBot="1" x14ac:dyDescent="0.3">
      <c r="A53" s="664" t="s">
        <v>262</v>
      </c>
      <c r="B53" s="665"/>
      <c r="C53" s="665"/>
      <c r="D53" s="666"/>
      <c r="E53" s="605" t="str">
        <f>+IF(AND(E52&gt;=1,E52&lt;=5),"Moderado",IF(AND(E52&gt;=6,E52&lt;=11),"Mayor",IF(AND(E52&gt;=12,E52&lt;=19),"Catastrófico","Por favor responda las 19 preguntas")))</f>
        <v>Por favor responda las 19 preguntas</v>
      </c>
      <c r="F53" s="606"/>
      <c r="G53" s="605" t="str">
        <f>+IF(AND(G52&gt;=1,G52&lt;=5),"Moderado",IF(AND(G52&gt;=6,G52&lt;=11),"Mayor",IF(AND(G52&gt;=12,G52&lt;=19),"Catastrófico","Por favor responda las 19 preguntas")))</f>
        <v>Por favor responda las 19 preguntas</v>
      </c>
      <c r="H53" s="606"/>
      <c r="I53" s="605" t="str">
        <f>+IF(AND(I52&gt;=1,I52&lt;=5),"Moderado",IF(AND(I52&gt;=6,I52&lt;=11),"Mayor",IF(AND(I52&gt;=12,I52&lt;=19),"Catastrófico","Por favor responda las 19 preguntas")))</f>
        <v>Mayor</v>
      </c>
      <c r="J53" s="606"/>
      <c r="K53" s="605" t="str">
        <f>+IF(AND(K52&gt;=1,K52&lt;=5),"Moderado",IF(AND(K52&gt;=6,K52&lt;=11),"Mayor",IF(AND(K52&gt;=12,K52&lt;=19),"Catastrófico","Por favor responda las 19 preguntas")))</f>
        <v>Por favor responda las 19 preguntas</v>
      </c>
      <c r="L53" s="606"/>
      <c r="M53" s="605" t="str">
        <f>+IF(AND(M52&gt;=1,M52&lt;=5),"Moderado",IF(AND(M52&gt;=6,M52&lt;=11),"Mayor",IF(AND(M52&gt;=12,M52&lt;=19),"Catastrófico","Por favor responda las 19 preguntas")))</f>
        <v>Por favor responda las 19 preguntas</v>
      </c>
      <c r="N53" s="606"/>
      <c r="O53" s="605" t="str">
        <f>+IF(AND(O52&gt;=1,O52&lt;=5),"Moderado",IF(AND(O52&gt;=6,O52&lt;=11),"Mayor",IF(AND(O52&gt;=12,O52&lt;=19),"Catastrófico","Por favor responda las 19 preguntas")))</f>
        <v>Por favor responda las 19 preguntas</v>
      </c>
      <c r="P53" s="606"/>
      <c r="Q53" s="605" t="str">
        <f>+IF(AND(Q52&gt;=1,Q52&lt;=5),"Moderado",IF(AND(Q52&gt;=6,Q52&lt;=11),"Mayor",IF(AND(Q52&gt;=12,Q52&lt;=19),"Catastrófico","Por favor responda las 19 preguntas")))</f>
        <v>Por favor responda las 19 preguntas</v>
      </c>
      <c r="R53" s="606"/>
      <c r="S53" s="605" t="str">
        <f>+IF(AND(S52&gt;=1,S52&lt;=5),"Moderado",IF(AND(S52&gt;=6,S52&lt;=11),"Mayor",IF(AND(S52&gt;=12,S52&lt;=19),"Catastrófico","Por favor responda las 19 preguntas")))</f>
        <v>Por favor responda las 19 preguntas</v>
      </c>
      <c r="T53" s="606"/>
      <c r="U53" s="605" t="str">
        <f>+IF(AND(U52&gt;=1,U52&lt;=5),"Moderado",IF(AND(U52&gt;=6,U52&lt;=11),"Mayor",IF(AND(U52&gt;=12,U52&lt;=19),"Catastrófico","Por favor responda las 19 preguntas")))</f>
        <v>Por favor responda las 19 preguntas</v>
      </c>
      <c r="V53" s="606"/>
      <c r="W53" s="605" t="str">
        <f>+IF(AND(W52&gt;=1,W52&lt;=5),"Moderado",IF(AND(W52&gt;=6,W52&lt;=11),"Mayor",IF(AND(W52&gt;=12,W52&lt;=19),"Catastrófico","Por favor responda las 19 preguntas")))</f>
        <v>Por favor responda las 19 preguntas</v>
      </c>
      <c r="X53" s="606"/>
    </row>
    <row r="54" spans="1:24" ht="15" customHeight="1" thickBot="1" x14ac:dyDescent="0.3">
      <c r="A54" s="139"/>
      <c r="B54" s="136"/>
      <c r="C54" s="136"/>
      <c r="D54" s="136"/>
      <c r="E54" s="137"/>
      <c r="F54" s="137"/>
      <c r="G54" s="137"/>
      <c r="H54" s="137"/>
      <c r="I54" s="137"/>
      <c r="J54" s="137"/>
      <c r="K54" s="137"/>
      <c r="L54" s="137"/>
      <c r="M54" s="137"/>
      <c r="N54" s="137"/>
      <c r="O54" s="137"/>
      <c r="P54" s="138"/>
      <c r="Q54" s="135"/>
      <c r="R54" s="135"/>
      <c r="S54" s="135"/>
      <c r="T54" s="135"/>
      <c r="U54" s="135"/>
      <c r="V54" s="135"/>
      <c r="W54" s="135"/>
      <c r="X54" s="135"/>
    </row>
    <row r="55" spans="1:24" ht="24.75" customHeight="1" thickBot="1" x14ac:dyDescent="0.3">
      <c r="A55" s="379" t="s">
        <v>263</v>
      </c>
      <c r="B55" s="380"/>
      <c r="C55" s="380"/>
      <c r="D55" s="380"/>
      <c r="E55" s="380"/>
      <c r="F55" s="380"/>
      <c r="G55" s="380"/>
      <c r="H55" s="380"/>
      <c r="I55" s="380"/>
      <c r="J55" s="380"/>
      <c r="K55" s="380"/>
      <c r="L55" s="380"/>
      <c r="M55" s="380"/>
      <c r="N55" s="380"/>
      <c r="O55" s="380"/>
      <c r="P55" s="625"/>
    </row>
    <row r="56" spans="1:24" ht="35.25" customHeight="1" x14ac:dyDescent="0.25">
      <c r="A56" s="655" t="s">
        <v>264</v>
      </c>
      <c r="B56" s="655"/>
      <c r="C56" s="655"/>
      <c r="D56" s="655"/>
      <c r="E56" s="655"/>
      <c r="F56" s="655"/>
      <c r="G56" s="655"/>
      <c r="H56" s="655"/>
      <c r="I56" s="655"/>
      <c r="J56" s="655"/>
      <c r="K56" s="655"/>
      <c r="L56" s="655"/>
      <c r="M56" s="655"/>
      <c r="N56" s="655"/>
      <c r="O56" s="655"/>
      <c r="P56" s="655"/>
    </row>
    <row r="57" spans="1:24" ht="71.25" customHeight="1" x14ac:dyDescent="0.25">
      <c r="A57" s="656" t="s">
        <v>265</v>
      </c>
      <c r="B57" s="657"/>
      <c r="C57" s="657"/>
      <c r="D57" s="657"/>
      <c r="E57" s="657"/>
      <c r="F57" s="657"/>
      <c r="G57" s="657"/>
      <c r="H57" s="657"/>
      <c r="I57" s="657"/>
      <c r="J57" s="657"/>
      <c r="K57" s="657"/>
      <c r="L57" s="657"/>
      <c r="M57" s="657"/>
      <c r="N57" s="657"/>
      <c r="O57" s="657"/>
      <c r="P57" s="657"/>
    </row>
    <row r="58" spans="1:24" ht="35.25" customHeight="1" x14ac:dyDescent="0.25">
      <c r="A58" s="108"/>
      <c r="B58" s="58"/>
      <c r="C58" s="75"/>
      <c r="D58" s="75"/>
      <c r="E58" s="58"/>
      <c r="F58" s="58"/>
      <c r="G58" s="58"/>
      <c r="H58" s="58"/>
      <c r="I58" s="58"/>
      <c r="J58" s="58"/>
      <c r="K58" s="58"/>
      <c r="L58" s="58"/>
      <c r="M58" s="58"/>
      <c r="N58" s="58"/>
      <c r="O58" s="58"/>
    </row>
    <row r="59" spans="1:24" ht="35.25" customHeight="1" x14ac:dyDescent="0.25">
      <c r="A59" s="108"/>
      <c r="B59" s="633" t="s">
        <v>266</v>
      </c>
      <c r="C59" s="633"/>
      <c r="D59" s="633"/>
      <c r="E59" s="58"/>
      <c r="F59" s="58"/>
      <c r="G59" s="58"/>
      <c r="H59" s="58"/>
      <c r="I59" s="58"/>
      <c r="J59" s="58"/>
      <c r="K59" s="58"/>
      <c r="L59" s="58"/>
      <c r="M59" s="58"/>
      <c r="N59" s="58"/>
      <c r="O59" s="58"/>
    </row>
    <row r="60" spans="1:24" ht="15" customHeight="1" x14ac:dyDescent="0.3">
      <c r="A60" s="108"/>
      <c r="B60" s="81"/>
      <c r="C60" s="81"/>
      <c r="D60" s="81"/>
      <c r="E60" s="58"/>
      <c r="F60" s="58"/>
      <c r="G60" s="58"/>
      <c r="H60" s="58"/>
      <c r="I60" s="58"/>
      <c r="J60" s="58"/>
      <c r="K60" s="58"/>
      <c r="L60" s="58"/>
      <c r="M60" s="58"/>
      <c r="N60" s="58"/>
      <c r="O60" s="58"/>
    </row>
    <row r="61" spans="1:24" ht="50.25" customHeight="1" x14ac:dyDescent="0.25">
      <c r="A61" s="108"/>
      <c r="B61" s="103" t="s">
        <v>186</v>
      </c>
      <c r="C61" s="103" t="s">
        <v>267</v>
      </c>
      <c r="D61" s="103" t="s">
        <v>199</v>
      </c>
      <c r="E61" s="58"/>
      <c r="F61" s="58"/>
      <c r="G61" s="58"/>
      <c r="H61" s="58"/>
      <c r="I61" s="58"/>
      <c r="J61" s="58"/>
      <c r="K61" s="58"/>
      <c r="L61" s="58"/>
      <c r="M61" s="58"/>
      <c r="N61" s="58"/>
      <c r="O61" s="58"/>
    </row>
    <row r="62" spans="1:24" ht="35.25" customHeight="1" x14ac:dyDescent="0.25">
      <c r="A62" s="108"/>
      <c r="B62" s="82" t="s">
        <v>268</v>
      </c>
      <c r="C62" s="133">
        <v>0.2</v>
      </c>
      <c r="D62" s="104" t="s">
        <v>203</v>
      </c>
      <c r="E62" s="58"/>
      <c r="F62" s="58"/>
      <c r="G62" s="58"/>
      <c r="H62" s="58"/>
      <c r="I62" s="58"/>
      <c r="J62" s="58"/>
      <c r="K62" s="58"/>
      <c r="L62" s="58"/>
      <c r="M62" s="58"/>
      <c r="N62" s="58"/>
      <c r="O62" s="58"/>
    </row>
    <row r="63" spans="1:24" ht="35.25" customHeight="1" x14ac:dyDescent="0.25">
      <c r="A63" s="108"/>
      <c r="B63" s="83" t="s">
        <v>269</v>
      </c>
      <c r="C63" s="133">
        <v>0.4</v>
      </c>
      <c r="D63" s="104" t="s">
        <v>207</v>
      </c>
    </row>
    <row r="64" spans="1:24" ht="35.25" customHeight="1" x14ac:dyDescent="0.25">
      <c r="A64" s="108"/>
      <c r="B64" s="84" t="s">
        <v>270</v>
      </c>
      <c r="C64" s="133">
        <v>0.6</v>
      </c>
      <c r="D64" s="104" t="s">
        <v>211</v>
      </c>
    </row>
    <row r="65" spans="1:5" ht="35.25" customHeight="1" x14ac:dyDescent="0.25">
      <c r="A65" s="108"/>
      <c r="B65" s="85" t="s">
        <v>271</v>
      </c>
      <c r="C65" s="133">
        <v>0.8</v>
      </c>
      <c r="D65" s="104" t="s">
        <v>216</v>
      </c>
    </row>
    <row r="66" spans="1:5" ht="35.25" customHeight="1" x14ac:dyDescent="0.25">
      <c r="A66" s="108"/>
      <c r="B66" s="86" t="s">
        <v>219</v>
      </c>
      <c r="C66" s="133">
        <v>1</v>
      </c>
      <c r="D66" s="104" t="s">
        <v>221</v>
      </c>
    </row>
    <row r="67" spans="1:5" ht="35.25" customHeight="1" x14ac:dyDescent="0.25">
      <c r="A67" s="134" t="s">
        <v>272</v>
      </c>
      <c r="B67" s="134"/>
      <c r="C67" s="134"/>
      <c r="D67" s="134"/>
      <c r="E67" s="134"/>
    </row>
    <row r="69" spans="1:5" ht="35.25" customHeight="1" x14ac:dyDescent="0.25">
      <c r="A69" s="108"/>
      <c r="C69" s="77"/>
      <c r="D69" s="77"/>
    </row>
    <row r="70" spans="1:5" ht="35.25" customHeight="1" x14ac:dyDescent="0.25">
      <c r="A70" s="108"/>
      <c r="C70" s="77"/>
      <c r="D70" s="77"/>
    </row>
    <row r="71" spans="1:5" ht="35.25" customHeight="1" x14ac:dyDescent="0.25">
      <c r="A71" s="108"/>
      <c r="C71" s="77"/>
      <c r="D71" s="77"/>
    </row>
    <row r="72" spans="1:5" ht="35.25" customHeight="1" x14ac:dyDescent="0.25">
      <c r="A72" s="108"/>
      <c r="C72" s="77"/>
      <c r="D72" s="77"/>
    </row>
    <row r="73" spans="1:5" ht="35.25" customHeight="1" x14ac:dyDescent="0.25">
      <c r="A73" s="108"/>
      <c r="C73" s="77"/>
      <c r="D73" s="77"/>
    </row>
    <row r="74" spans="1:5" ht="35.25" customHeight="1" x14ac:dyDescent="0.25">
      <c r="A74" s="108"/>
      <c r="C74" s="77"/>
      <c r="D74" s="77"/>
    </row>
    <row r="75" spans="1:5" ht="35.25" customHeight="1" x14ac:dyDescent="0.25">
      <c r="A75" s="108"/>
      <c r="C75" s="77"/>
      <c r="D75" s="77"/>
    </row>
    <row r="76" spans="1:5" ht="35.25" customHeight="1" x14ac:dyDescent="0.25">
      <c r="A76" s="108"/>
      <c r="C76" s="77"/>
      <c r="D76" s="77"/>
    </row>
    <row r="77" spans="1:5" ht="35.25" customHeight="1" x14ac:dyDescent="0.25">
      <c r="A77" s="108"/>
      <c r="C77" s="77"/>
      <c r="D77" s="77"/>
    </row>
    <row r="78" spans="1:5" ht="35.25" customHeight="1" x14ac:dyDescent="0.25">
      <c r="A78" s="108"/>
      <c r="C78" s="77"/>
      <c r="D78" s="77"/>
    </row>
    <row r="79" spans="1:5" ht="35.25" customHeight="1" x14ac:dyDescent="0.25">
      <c r="A79" s="108"/>
      <c r="C79" s="77"/>
      <c r="D79" s="77"/>
    </row>
    <row r="80" spans="1:5" ht="35.25" customHeight="1" x14ac:dyDescent="0.25">
      <c r="A80" s="108"/>
      <c r="C80" s="77"/>
      <c r="D80" s="77"/>
    </row>
    <row r="81" spans="1:4" ht="35.25" customHeight="1" x14ac:dyDescent="0.25">
      <c r="A81" s="108"/>
      <c r="C81" s="77"/>
      <c r="D81" s="77"/>
    </row>
    <row r="82" spans="1:4" ht="35.25" customHeight="1" x14ac:dyDescent="0.25">
      <c r="A82" s="108"/>
      <c r="C82" s="77"/>
      <c r="D82" s="77"/>
    </row>
    <row r="83" spans="1:4" ht="35.25" customHeight="1" x14ac:dyDescent="0.25">
      <c r="A83" s="108"/>
      <c r="C83" s="77"/>
      <c r="D83" s="77"/>
    </row>
    <row r="84" spans="1:4" ht="35.25" customHeight="1" x14ac:dyDescent="0.25">
      <c r="A84" s="108"/>
      <c r="C84" s="77"/>
      <c r="D84" s="77"/>
    </row>
    <row r="85" spans="1:4" ht="35.25" customHeight="1" x14ac:dyDescent="0.25">
      <c r="A85" s="108"/>
      <c r="C85" s="77"/>
      <c r="D85" s="77"/>
    </row>
    <row r="86" spans="1:4" ht="35.25" customHeight="1" x14ac:dyDescent="0.25">
      <c r="A86" s="108"/>
      <c r="C86" s="77"/>
      <c r="D86" s="77"/>
    </row>
    <row r="87" spans="1:4" ht="35.25" customHeight="1" x14ac:dyDescent="0.25">
      <c r="A87" s="108"/>
      <c r="C87" s="77"/>
      <c r="D87" s="77"/>
    </row>
    <row r="88" spans="1:4" ht="35.25" customHeight="1" x14ac:dyDescent="0.25">
      <c r="A88" s="108"/>
      <c r="C88" s="77"/>
      <c r="D88" s="77"/>
    </row>
    <row r="89" spans="1:4" ht="35.25" customHeight="1" x14ac:dyDescent="0.25">
      <c r="A89" s="108"/>
      <c r="C89" s="77"/>
      <c r="D89" s="77"/>
    </row>
    <row r="90" spans="1:4" ht="35.25" customHeight="1" x14ac:dyDescent="0.25">
      <c r="A90" s="108"/>
      <c r="C90" s="77"/>
      <c r="D90" s="77"/>
    </row>
    <row r="91" spans="1:4" ht="35.25" customHeight="1" x14ac:dyDescent="0.25">
      <c r="A91" s="108"/>
      <c r="C91" s="77"/>
      <c r="D91" s="77"/>
    </row>
    <row r="92" spans="1:4" ht="35.25" customHeight="1" x14ac:dyDescent="0.25">
      <c r="A92" s="108"/>
      <c r="C92" s="77"/>
      <c r="D92" s="77"/>
    </row>
    <row r="93" spans="1:4" ht="35.25" customHeight="1" x14ac:dyDescent="0.25">
      <c r="A93" s="108"/>
      <c r="C93" s="77"/>
      <c r="D93" s="77"/>
    </row>
    <row r="94" spans="1:4" ht="35.25" customHeight="1" x14ac:dyDescent="0.25">
      <c r="A94" s="108"/>
      <c r="C94" s="77"/>
      <c r="D94" s="77"/>
    </row>
    <row r="95" spans="1:4" ht="35.25" customHeight="1" x14ac:dyDescent="0.25">
      <c r="A95" s="108"/>
      <c r="C95" s="77"/>
      <c r="D95" s="77"/>
    </row>
    <row r="96" spans="1:4" ht="35.25" customHeight="1" x14ac:dyDescent="0.25">
      <c r="A96" s="108"/>
      <c r="C96" s="77"/>
      <c r="D96" s="77"/>
    </row>
    <row r="97" spans="1:4" ht="35.25" customHeight="1" x14ac:dyDescent="0.25">
      <c r="A97" s="108"/>
      <c r="C97" s="77"/>
      <c r="D97" s="77"/>
    </row>
    <row r="98" spans="1:4" ht="35.25" customHeight="1" x14ac:dyDescent="0.25">
      <c r="A98" s="108"/>
      <c r="C98" s="77"/>
      <c r="D98" s="77"/>
    </row>
    <row r="99" spans="1:4" ht="35.25" customHeight="1" x14ac:dyDescent="0.25">
      <c r="A99" s="108"/>
      <c r="C99" s="77"/>
      <c r="D99" s="77"/>
    </row>
    <row r="100" spans="1:4" ht="35.25" customHeight="1" x14ac:dyDescent="0.25">
      <c r="A100" s="108"/>
      <c r="C100" s="77"/>
      <c r="D100" s="77"/>
    </row>
    <row r="101" spans="1:4" ht="35.25" customHeight="1" x14ac:dyDescent="0.25">
      <c r="A101" s="108"/>
      <c r="C101" s="77"/>
      <c r="D101" s="77"/>
    </row>
    <row r="102" spans="1:4" ht="35.25" customHeight="1" x14ac:dyDescent="0.25">
      <c r="A102" s="108"/>
      <c r="C102" s="77"/>
      <c r="D102" s="77"/>
    </row>
    <row r="103" spans="1:4" ht="35.25" customHeight="1" x14ac:dyDescent="0.25">
      <c r="A103" s="108"/>
      <c r="C103" s="77"/>
      <c r="D103" s="77"/>
    </row>
    <row r="104" spans="1:4" ht="35.25" customHeight="1" x14ac:dyDescent="0.25">
      <c r="A104" s="108"/>
      <c r="C104" s="77"/>
      <c r="D104" s="77"/>
    </row>
    <row r="105" spans="1:4" ht="35.25" customHeight="1" x14ac:dyDescent="0.25">
      <c r="A105" s="108"/>
      <c r="C105" s="77"/>
      <c r="D105" s="77"/>
    </row>
    <row r="106" spans="1:4" ht="35.25" customHeight="1" x14ac:dyDescent="0.25">
      <c r="A106" s="108"/>
      <c r="C106" s="77"/>
      <c r="D106" s="77"/>
    </row>
    <row r="107" spans="1:4" ht="35.25" customHeight="1" x14ac:dyDescent="0.25">
      <c r="A107" s="108"/>
      <c r="C107" s="77"/>
      <c r="D107" s="77"/>
    </row>
    <row r="108" spans="1:4" ht="35.25" customHeight="1" x14ac:dyDescent="0.25">
      <c r="A108" s="108"/>
      <c r="C108" s="77"/>
      <c r="D108" s="77"/>
    </row>
    <row r="109" spans="1:4" ht="35.25" customHeight="1" x14ac:dyDescent="0.25">
      <c r="A109" s="108"/>
      <c r="C109" s="77"/>
      <c r="D109" s="77"/>
    </row>
    <row r="110" spans="1:4" ht="35.25" customHeight="1" x14ac:dyDescent="0.25">
      <c r="A110" s="108"/>
      <c r="C110" s="77"/>
      <c r="D110" s="77"/>
    </row>
    <row r="111" spans="1:4" ht="35.25" customHeight="1" x14ac:dyDescent="0.25">
      <c r="A111" s="108"/>
      <c r="C111" s="77"/>
      <c r="D111" s="77"/>
    </row>
    <row r="112" spans="1:4" ht="35.25" customHeight="1" x14ac:dyDescent="0.25">
      <c r="A112" s="108"/>
      <c r="C112" s="77"/>
      <c r="D112" s="77"/>
    </row>
    <row r="113" spans="1:4" ht="35.25" customHeight="1" x14ac:dyDescent="0.25">
      <c r="A113" s="108"/>
      <c r="C113" s="77"/>
      <c r="D113" s="77"/>
    </row>
    <row r="114" spans="1:4" ht="35.25" customHeight="1" x14ac:dyDescent="0.25">
      <c r="A114" s="108"/>
      <c r="C114" s="77"/>
      <c r="D114" s="77"/>
    </row>
    <row r="115" spans="1:4" ht="35.25" customHeight="1" x14ac:dyDescent="0.25">
      <c r="A115" s="108"/>
      <c r="C115" s="77"/>
      <c r="D115" s="77"/>
    </row>
    <row r="116" spans="1:4" ht="35.25" customHeight="1" x14ac:dyDescent="0.25">
      <c r="A116" s="108"/>
      <c r="C116" s="77"/>
      <c r="D116" s="77"/>
    </row>
    <row r="117" spans="1:4" ht="35.25" customHeight="1" x14ac:dyDescent="0.25">
      <c r="A117" s="108"/>
      <c r="C117" s="77"/>
      <c r="D117" s="77"/>
    </row>
    <row r="118" spans="1:4" ht="35.25" customHeight="1" x14ac:dyDescent="0.25">
      <c r="A118" s="108"/>
      <c r="C118" s="77"/>
      <c r="D118" s="77"/>
    </row>
    <row r="119" spans="1:4" ht="35.25" customHeight="1" x14ac:dyDescent="0.25">
      <c r="A119" s="108"/>
      <c r="C119" s="77"/>
      <c r="D119" s="77"/>
    </row>
    <row r="120" spans="1:4" ht="35.25" customHeight="1" x14ac:dyDescent="0.25">
      <c r="A120" s="108"/>
      <c r="C120" s="77"/>
      <c r="D120" s="77"/>
    </row>
    <row r="121" spans="1:4" ht="35.25" customHeight="1" x14ac:dyDescent="0.25">
      <c r="A121" s="108"/>
      <c r="C121" s="77"/>
      <c r="D121" s="77"/>
    </row>
    <row r="122" spans="1:4" ht="35.25" customHeight="1" x14ac:dyDescent="0.25">
      <c r="A122" s="108"/>
      <c r="C122" s="77"/>
      <c r="D122" s="77"/>
    </row>
    <row r="123" spans="1:4" ht="35.25" customHeight="1" x14ac:dyDescent="0.25">
      <c r="A123" s="108"/>
      <c r="C123" s="77"/>
      <c r="D123" s="77"/>
    </row>
    <row r="124" spans="1:4" ht="35.25" customHeight="1" x14ac:dyDescent="0.25">
      <c r="A124" s="108"/>
      <c r="C124" s="77"/>
      <c r="D124" s="77"/>
    </row>
    <row r="125" spans="1:4" ht="35.25" customHeight="1" x14ac:dyDescent="0.25">
      <c r="A125" s="108"/>
      <c r="C125" s="77"/>
      <c r="D125" s="77"/>
    </row>
    <row r="126" spans="1:4" ht="35.25" customHeight="1" x14ac:dyDescent="0.25">
      <c r="A126" s="108"/>
      <c r="C126" s="77"/>
      <c r="D126" s="77"/>
    </row>
    <row r="127" spans="1:4" ht="35.25" customHeight="1" x14ac:dyDescent="0.25">
      <c r="A127" s="108"/>
      <c r="C127" s="77"/>
      <c r="D127" s="77"/>
    </row>
    <row r="128" spans="1:4" ht="35.25" customHeight="1" x14ac:dyDescent="0.25">
      <c r="A128" s="108"/>
      <c r="C128" s="77"/>
      <c r="D128" s="77"/>
    </row>
    <row r="129" spans="1:4" ht="35.25" customHeight="1" x14ac:dyDescent="0.25">
      <c r="A129" s="108"/>
      <c r="C129" s="77"/>
      <c r="D129" s="77"/>
    </row>
    <row r="130" spans="1:4" ht="35.25" customHeight="1" x14ac:dyDescent="0.25">
      <c r="A130" s="108"/>
      <c r="C130" s="77"/>
      <c r="D130" s="77"/>
    </row>
    <row r="131" spans="1:4" ht="35.25" customHeight="1" x14ac:dyDescent="0.25">
      <c r="A131" s="108"/>
      <c r="C131" s="77"/>
      <c r="D131" s="77"/>
    </row>
    <row r="132" spans="1:4" ht="35.25" customHeight="1" x14ac:dyDescent="0.25">
      <c r="A132" s="108"/>
      <c r="C132" s="77"/>
      <c r="D132" s="77"/>
    </row>
    <row r="133" spans="1:4" ht="35.25" customHeight="1" x14ac:dyDescent="0.25">
      <c r="A133" s="108"/>
      <c r="C133" s="77"/>
      <c r="D133" s="77"/>
    </row>
    <row r="134" spans="1:4" ht="35.25" customHeight="1" x14ac:dyDescent="0.25">
      <c r="A134" s="108"/>
      <c r="C134" s="77"/>
      <c r="D134" s="77"/>
    </row>
    <row r="135" spans="1:4" ht="35.25" customHeight="1" x14ac:dyDescent="0.25">
      <c r="A135" s="108"/>
      <c r="C135" s="77"/>
      <c r="D135" s="77"/>
    </row>
    <row r="136" spans="1:4" ht="35.25" customHeight="1" x14ac:dyDescent="0.25">
      <c r="A136" s="108"/>
      <c r="C136" s="77"/>
      <c r="D136" s="77"/>
    </row>
    <row r="137" spans="1:4" ht="35.25" customHeight="1" x14ac:dyDescent="0.25">
      <c r="A137" s="108"/>
      <c r="C137" s="77"/>
      <c r="D137" s="77"/>
    </row>
    <row r="138" spans="1:4" ht="35.25" customHeight="1" x14ac:dyDescent="0.25">
      <c r="A138" s="108"/>
      <c r="C138" s="77"/>
      <c r="D138" s="77"/>
    </row>
    <row r="139" spans="1:4" ht="35.25" customHeight="1" x14ac:dyDescent="0.25">
      <c r="A139" s="108"/>
      <c r="C139" s="77"/>
      <c r="D139" s="77"/>
    </row>
    <row r="140" spans="1:4" ht="35.25" customHeight="1" x14ac:dyDescent="0.25">
      <c r="A140" s="108"/>
      <c r="C140" s="77"/>
      <c r="D140" s="77"/>
    </row>
    <row r="141" spans="1:4" ht="35.25" customHeight="1" x14ac:dyDescent="0.25">
      <c r="A141" s="108"/>
      <c r="C141" s="77"/>
      <c r="D141" s="77"/>
    </row>
    <row r="142" spans="1:4" ht="35.25" customHeight="1" x14ac:dyDescent="0.25">
      <c r="A142" s="108"/>
      <c r="C142" s="77"/>
      <c r="D142" s="77"/>
    </row>
    <row r="143" spans="1:4" ht="35.25" customHeight="1" x14ac:dyDescent="0.25">
      <c r="A143" s="108"/>
      <c r="C143" s="77"/>
      <c r="D143" s="77"/>
    </row>
    <row r="144" spans="1:4" ht="35.25" customHeight="1" x14ac:dyDescent="0.25">
      <c r="A144" s="108"/>
      <c r="C144" s="77"/>
      <c r="D144" s="77"/>
    </row>
    <row r="145" spans="1:4" ht="35.25" customHeight="1" x14ac:dyDescent="0.25">
      <c r="A145" s="108"/>
      <c r="C145" s="77"/>
      <c r="D145" s="77"/>
    </row>
    <row r="146" spans="1:4" ht="35.25" customHeight="1" x14ac:dyDescent="0.25">
      <c r="A146" s="108"/>
      <c r="C146" s="77"/>
      <c r="D146" s="77"/>
    </row>
    <row r="147" spans="1:4" ht="35.25" customHeight="1" x14ac:dyDescent="0.25">
      <c r="A147" s="108"/>
      <c r="C147" s="77"/>
      <c r="D147" s="77"/>
    </row>
    <row r="148" spans="1:4" ht="35.25" customHeight="1" x14ac:dyDescent="0.25">
      <c r="A148" s="108"/>
      <c r="C148" s="77"/>
      <c r="D148" s="77"/>
    </row>
    <row r="149" spans="1:4" ht="35.25" customHeight="1" x14ac:dyDescent="0.25">
      <c r="A149" s="108"/>
      <c r="C149" s="77"/>
      <c r="D149" s="77"/>
    </row>
    <row r="150" spans="1:4" ht="35.25" customHeight="1" x14ac:dyDescent="0.25">
      <c r="A150" s="108"/>
      <c r="C150" s="77"/>
      <c r="D150" s="77"/>
    </row>
    <row r="151" spans="1:4" ht="35.25" customHeight="1" x14ac:dyDescent="0.25">
      <c r="A151" s="108"/>
      <c r="C151" s="77"/>
      <c r="D151" s="77"/>
    </row>
    <row r="152" spans="1:4" ht="35.25" customHeight="1" x14ac:dyDescent="0.25">
      <c r="A152" s="108"/>
      <c r="C152" s="77"/>
      <c r="D152" s="77"/>
    </row>
    <row r="153" spans="1:4" ht="35.25" customHeight="1" x14ac:dyDescent="0.25">
      <c r="A153" s="108"/>
      <c r="C153" s="77"/>
      <c r="D153" s="77"/>
    </row>
    <row r="154" spans="1:4" ht="35.25" customHeight="1" x14ac:dyDescent="0.25">
      <c r="A154" s="108"/>
      <c r="C154" s="77"/>
      <c r="D154" s="77"/>
    </row>
    <row r="155" spans="1:4" ht="35.25" customHeight="1" x14ac:dyDescent="0.25">
      <c r="A155" s="108"/>
      <c r="C155" s="77"/>
      <c r="D155" s="77"/>
    </row>
    <row r="156" spans="1:4" ht="35.25" customHeight="1" x14ac:dyDescent="0.25">
      <c r="A156" s="108"/>
      <c r="C156" s="77"/>
      <c r="D156" s="77"/>
    </row>
    <row r="157" spans="1:4" ht="35.25" customHeight="1" x14ac:dyDescent="0.25">
      <c r="A157" s="108"/>
      <c r="C157" s="77"/>
      <c r="D157" s="77"/>
    </row>
    <row r="158" spans="1:4" ht="35.25" customHeight="1" x14ac:dyDescent="0.25">
      <c r="A158" s="108"/>
      <c r="C158" s="77"/>
      <c r="D158" s="77"/>
    </row>
    <row r="159" spans="1:4" ht="35.25" customHeight="1" x14ac:dyDescent="0.25">
      <c r="A159" s="108"/>
      <c r="C159" s="77"/>
      <c r="D159" s="77"/>
    </row>
    <row r="160" spans="1:4" ht="35.25" customHeight="1" x14ac:dyDescent="0.25">
      <c r="A160" s="108"/>
      <c r="C160" s="77"/>
      <c r="D160" s="77"/>
    </row>
    <row r="161" spans="1:4" ht="35.25" customHeight="1" x14ac:dyDescent="0.25">
      <c r="A161" s="108"/>
      <c r="C161" s="77"/>
      <c r="D161" s="77"/>
    </row>
    <row r="162" spans="1:4" ht="35.25" customHeight="1" x14ac:dyDescent="0.25">
      <c r="A162" s="108"/>
      <c r="C162" s="77"/>
      <c r="D162" s="77"/>
    </row>
    <row r="163" spans="1:4" ht="35.25" customHeight="1" x14ac:dyDescent="0.25">
      <c r="A163" s="108"/>
      <c r="C163" s="77"/>
      <c r="D163" s="77"/>
    </row>
    <row r="164" spans="1:4" ht="35.25" customHeight="1" x14ac:dyDescent="0.25">
      <c r="A164" s="108"/>
      <c r="C164" s="77"/>
      <c r="D164" s="77"/>
    </row>
    <row r="165" spans="1:4" ht="35.25" customHeight="1" x14ac:dyDescent="0.25">
      <c r="A165" s="108"/>
      <c r="C165" s="77"/>
      <c r="D165" s="77"/>
    </row>
    <row r="166" spans="1:4" ht="35.25" customHeight="1" x14ac:dyDescent="0.25">
      <c r="A166" s="108"/>
      <c r="C166" s="77"/>
      <c r="D166" s="77"/>
    </row>
    <row r="167" spans="1:4" ht="35.25" customHeight="1" x14ac:dyDescent="0.25">
      <c r="A167" s="108"/>
      <c r="C167" s="77"/>
      <c r="D167" s="77"/>
    </row>
    <row r="168" spans="1:4" ht="35.25" customHeight="1" x14ac:dyDescent="0.25">
      <c r="A168" s="108"/>
      <c r="C168" s="77"/>
      <c r="D168" s="77"/>
    </row>
    <row r="169" spans="1:4" ht="35.25" customHeight="1" x14ac:dyDescent="0.25">
      <c r="A169" s="108"/>
      <c r="C169" s="77"/>
      <c r="D169" s="77"/>
    </row>
    <row r="170" spans="1:4" ht="35.25" customHeight="1" x14ac:dyDescent="0.25">
      <c r="A170" s="108"/>
      <c r="C170" s="77"/>
      <c r="D170" s="77"/>
    </row>
    <row r="171" spans="1:4" ht="35.25" customHeight="1" x14ac:dyDescent="0.25">
      <c r="A171" s="108"/>
      <c r="C171" s="77"/>
      <c r="D171" s="77"/>
    </row>
    <row r="172" spans="1:4" ht="35.25" customHeight="1" x14ac:dyDescent="0.25">
      <c r="A172" s="108"/>
      <c r="C172" s="77"/>
      <c r="D172" s="77"/>
    </row>
    <row r="173" spans="1:4" ht="35.25" customHeight="1" x14ac:dyDescent="0.25">
      <c r="A173" s="108"/>
      <c r="C173" s="77"/>
      <c r="D173" s="77"/>
    </row>
    <row r="174" spans="1:4" ht="35.25" customHeight="1" x14ac:dyDescent="0.25">
      <c r="A174" s="108"/>
      <c r="C174" s="77"/>
      <c r="D174" s="77"/>
    </row>
    <row r="175" spans="1:4" ht="35.25" customHeight="1" x14ac:dyDescent="0.25">
      <c r="A175" s="108"/>
      <c r="C175" s="77"/>
      <c r="D175" s="77"/>
    </row>
    <row r="176" spans="1:4" ht="35.25" customHeight="1" x14ac:dyDescent="0.25">
      <c r="A176" s="108"/>
      <c r="C176" s="77"/>
      <c r="D176" s="77"/>
    </row>
    <row r="177" spans="1:4" ht="35.25" customHeight="1" x14ac:dyDescent="0.25">
      <c r="A177" s="108"/>
      <c r="C177" s="77"/>
      <c r="D177" s="77"/>
    </row>
    <row r="178" spans="1:4" ht="35.25" customHeight="1" x14ac:dyDescent="0.25">
      <c r="A178" s="108"/>
      <c r="C178" s="77"/>
      <c r="D178" s="77"/>
    </row>
    <row r="179" spans="1:4" ht="35.25" customHeight="1" x14ac:dyDescent="0.25">
      <c r="A179" s="108"/>
      <c r="C179" s="77"/>
      <c r="D179" s="77"/>
    </row>
    <row r="180" spans="1:4" ht="35.25" customHeight="1" x14ac:dyDescent="0.25">
      <c r="A180" s="108"/>
      <c r="C180" s="77"/>
      <c r="D180" s="77"/>
    </row>
    <row r="181" spans="1:4" ht="35.25" customHeight="1" x14ac:dyDescent="0.25">
      <c r="A181" s="108"/>
      <c r="C181" s="77"/>
      <c r="D181" s="77"/>
    </row>
    <row r="182" spans="1:4" ht="35.25" customHeight="1" x14ac:dyDescent="0.25">
      <c r="A182" s="108"/>
      <c r="C182" s="77"/>
      <c r="D182" s="77"/>
    </row>
    <row r="183" spans="1:4" ht="35.25" customHeight="1" x14ac:dyDescent="0.25">
      <c r="A183" s="108"/>
      <c r="C183" s="77"/>
      <c r="D183" s="77"/>
    </row>
    <row r="184" spans="1:4" ht="35.25" customHeight="1" x14ac:dyDescent="0.25">
      <c r="A184" s="108"/>
      <c r="C184" s="77"/>
      <c r="D184" s="77"/>
    </row>
    <row r="185" spans="1:4" ht="35.25" customHeight="1" x14ac:dyDescent="0.25">
      <c r="A185" s="108"/>
      <c r="C185" s="77"/>
      <c r="D185" s="77"/>
    </row>
    <row r="186" spans="1:4" ht="35.25" customHeight="1" x14ac:dyDescent="0.25">
      <c r="A186" s="108"/>
      <c r="C186" s="77"/>
      <c r="D186" s="77"/>
    </row>
    <row r="187" spans="1:4" ht="35.25" customHeight="1" x14ac:dyDescent="0.25">
      <c r="A187" s="108"/>
      <c r="C187" s="77"/>
      <c r="D187" s="77"/>
    </row>
    <row r="188" spans="1:4" ht="35.25" customHeight="1" x14ac:dyDescent="0.25">
      <c r="A188" s="108"/>
      <c r="C188" s="77"/>
      <c r="D188" s="77"/>
    </row>
    <row r="189" spans="1:4" ht="35.25" customHeight="1" x14ac:dyDescent="0.25">
      <c r="A189" s="108"/>
      <c r="C189" s="77"/>
      <c r="D189" s="77"/>
    </row>
    <row r="190" spans="1:4" ht="35.25" customHeight="1" x14ac:dyDescent="0.25">
      <c r="A190" s="108"/>
      <c r="C190" s="77"/>
      <c r="D190" s="77"/>
    </row>
    <row r="191" spans="1:4" ht="35.25" customHeight="1" x14ac:dyDescent="0.25">
      <c r="A191" s="108"/>
      <c r="C191" s="77"/>
      <c r="D191" s="77"/>
    </row>
    <row r="192" spans="1:4" ht="35.25" customHeight="1" x14ac:dyDescent="0.25">
      <c r="A192" s="108"/>
      <c r="C192" s="77"/>
      <c r="D192" s="77"/>
    </row>
    <row r="193" spans="1:4" ht="35.25" customHeight="1" x14ac:dyDescent="0.25">
      <c r="A193" s="108"/>
      <c r="C193" s="77"/>
      <c r="D193" s="77"/>
    </row>
    <row r="194" spans="1:4" ht="35.25" customHeight="1" x14ac:dyDescent="0.25">
      <c r="A194" s="108"/>
      <c r="C194" s="77"/>
      <c r="D194" s="77"/>
    </row>
    <row r="195" spans="1:4" ht="35.25" customHeight="1" x14ac:dyDescent="0.25">
      <c r="A195" s="108"/>
      <c r="C195" s="77"/>
      <c r="D195" s="77"/>
    </row>
    <row r="196" spans="1:4" ht="35.25" customHeight="1" x14ac:dyDescent="0.25">
      <c r="A196" s="108"/>
      <c r="C196" s="77"/>
      <c r="D196" s="77"/>
    </row>
    <row r="197" spans="1:4" ht="35.25" customHeight="1" x14ac:dyDescent="0.25">
      <c r="A197" s="108"/>
      <c r="C197" s="77"/>
      <c r="D197" s="77"/>
    </row>
    <row r="198" spans="1:4" ht="35.25" customHeight="1" x14ac:dyDescent="0.25">
      <c r="A198" s="108"/>
      <c r="C198" s="77"/>
      <c r="D198" s="77"/>
    </row>
    <row r="199" spans="1:4" ht="35.25" customHeight="1" x14ac:dyDescent="0.25">
      <c r="A199" s="108"/>
      <c r="C199" s="77"/>
      <c r="D199" s="77"/>
    </row>
    <row r="200" spans="1:4" ht="35.25" customHeight="1" x14ac:dyDescent="0.25">
      <c r="A200" s="108"/>
      <c r="C200" s="77"/>
      <c r="D200" s="77"/>
    </row>
    <row r="201" spans="1:4" ht="35.25" customHeight="1" x14ac:dyDescent="0.25">
      <c r="A201" s="108"/>
      <c r="C201" s="77"/>
      <c r="D201" s="77"/>
    </row>
    <row r="202" spans="1:4" ht="35.25" customHeight="1" x14ac:dyDescent="0.25">
      <c r="A202" s="108"/>
      <c r="C202" s="77"/>
      <c r="D202" s="77"/>
    </row>
    <row r="203" spans="1:4" ht="35.25" customHeight="1" x14ac:dyDescent="0.25">
      <c r="A203" s="108"/>
      <c r="C203" s="77"/>
      <c r="D203" s="77"/>
    </row>
    <row r="204" spans="1:4" ht="35.25" customHeight="1" x14ac:dyDescent="0.25">
      <c r="A204" s="108"/>
      <c r="C204" s="77"/>
      <c r="D204" s="77"/>
    </row>
    <row r="205" spans="1:4" ht="35.25" customHeight="1" x14ac:dyDescent="0.25">
      <c r="A205" s="108"/>
      <c r="C205" s="77"/>
      <c r="D205" s="77"/>
    </row>
    <row r="206" spans="1:4" ht="35.25" customHeight="1" x14ac:dyDescent="0.25">
      <c r="A206" s="108"/>
      <c r="C206" s="77"/>
      <c r="D206" s="77"/>
    </row>
    <row r="207" spans="1:4" ht="35.25" customHeight="1" x14ac:dyDescent="0.25">
      <c r="A207" s="108"/>
      <c r="C207" s="77"/>
      <c r="D207" s="77"/>
    </row>
    <row r="208" spans="1:4" ht="35.25" customHeight="1" x14ac:dyDescent="0.25">
      <c r="A208" s="108"/>
      <c r="C208" s="77"/>
      <c r="D208" s="77"/>
    </row>
    <row r="209" spans="1:8" ht="35.25" customHeight="1" x14ac:dyDescent="0.25">
      <c r="A209" s="108"/>
      <c r="C209" s="77"/>
      <c r="D209" s="77"/>
    </row>
    <row r="210" spans="1:8" ht="35.25" customHeight="1" x14ac:dyDescent="0.25">
      <c r="A210" s="108"/>
      <c r="C210" s="77"/>
      <c r="D210" s="77"/>
    </row>
    <row r="211" spans="1:8" ht="35.25" customHeight="1" x14ac:dyDescent="0.25">
      <c r="A211" s="108"/>
      <c r="C211" s="77"/>
      <c r="D211" s="77"/>
    </row>
    <row r="212" spans="1:8" ht="35.25" customHeight="1" x14ac:dyDescent="0.25">
      <c r="A212" s="108"/>
      <c r="C212" s="77"/>
      <c r="D212" s="77"/>
    </row>
    <row r="213" spans="1:8" ht="35.25" customHeight="1" x14ac:dyDescent="0.25">
      <c r="A213" s="108"/>
      <c r="C213" s="77"/>
      <c r="D213" s="77"/>
    </row>
    <row r="214" spans="1:8" ht="35.25" customHeight="1" x14ac:dyDescent="0.25">
      <c r="A214" s="108"/>
      <c r="C214" s="77"/>
      <c r="D214" s="77"/>
    </row>
    <row r="215" spans="1:8" ht="35.25" customHeight="1" x14ac:dyDescent="0.25">
      <c r="A215" s="108"/>
      <c r="C215" s="77"/>
      <c r="D215" s="77"/>
    </row>
    <row r="216" spans="1:8" ht="35.25" customHeight="1" x14ac:dyDescent="0.25">
      <c r="A216" s="108"/>
      <c r="C216" s="77"/>
      <c r="D216" s="77"/>
    </row>
    <row r="217" spans="1:8" ht="35.25" customHeight="1" x14ac:dyDescent="0.25">
      <c r="A217" s="108"/>
      <c r="C217" s="77"/>
      <c r="D217" s="77"/>
    </row>
    <row r="218" spans="1:8" ht="35.25" customHeight="1" x14ac:dyDescent="0.25">
      <c r="A218" s="108"/>
      <c r="C218" s="77"/>
      <c r="D218" s="77"/>
    </row>
    <row r="219" spans="1:8" ht="35.25" customHeight="1" x14ac:dyDescent="0.25">
      <c r="A219" s="108"/>
    </row>
    <row r="220" spans="1:8" ht="35.25" customHeight="1" x14ac:dyDescent="0.25">
      <c r="A220" s="108"/>
      <c r="B220" s="78" t="s">
        <v>273</v>
      </c>
      <c r="C220" s="78" t="s">
        <v>274</v>
      </c>
      <c r="D220" s="79" t="s">
        <v>273</v>
      </c>
      <c r="E220" s="79" t="s">
        <v>274</v>
      </c>
    </row>
    <row r="221" spans="1:8" ht="35.25" customHeight="1" x14ac:dyDescent="0.35">
      <c r="A221" s="108"/>
      <c r="B221" s="80" t="s">
        <v>275</v>
      </c>
      <c r="C221" s="80" t="s">
        <v>276</v>
      </c>
      <c r="D221" s="3" t="s">
        <v>275</v>
      </c>
      <c r="F221" s="3" t="str">
        <f>IF(NOT(ISBLANK(D221)),D221,IF(NOT(ISBLANK(E221)),"     "&amp;E221,FALSE))</f>
        <v>Afectación Económica o presupuestal</v>
      </c>
      <c r="G221" s="3" t="s">
        <v>275</v>
      </c>
      <c r="H221" s="3" t="str">
        <f>IF(NOT(ISERROR(MATCH(G221,_xlfn.ANCHORARRAY(B239),0))),F239&amp;"Por favor no seleccionar los criterios de impacto",G221)</f>
        <v>❌Por favor no seleccionar los criterios de impacto</v>
      </c>
    </row>
    <row r="222" spans="1:8" ht="35.25" customHeight="1" x14ac:dyDescent="0.35">
      <c r="A222" s="108"/>
      <c r="B222" s="80" t="s">
        <v>275</v>
      </c>
      <c r="C222" s="80" t="s">
        <v>207</v>
      </c>
      <c r="E222" s="3" t="s">
        <v>276</v>
      </c>
      <c r="F222" s="3" t="str">
        <f t="shared" ref="F222:F237" si="1">IF(NOT(ISBLANK(D222)),D222,IF(NOT(ISBLANK(E222)),"     "&amp;E222,FALSE))</f>
        <v xml:space="preserve">     Afectación menor a 10 SMLMV .</v>
      </c>
    </row>
    <row r="223" spans="1:8" ht="35.25" customHeight="1" x14ac:dyDescent="0.35">
      <c r="A223" s="108"/>
      <c r="B223" s="80" t="s">
        <v>275</v>
      </c>
      <c r="C223" s="80" t="s">
        <v>211</v>
      </c>
      <c r="E223" s="3" t="s">
        <v>207</v>
      </c>
      <c r="F223" s="3" t="str">
        <f t="shared" si="1"/>
        <v xml:space="preserve">     Entre 10 y 50 SMLMV </v>
      </c>
    </row>
    <row r="224" spans="1:8" ht="35.25" customHeight="1" x14ac:dyDescent="0.35">
      <c r="A224" s="108"/>
      <c r="B224" s="80" t="s">
        <v>275</v>
      </c>
      <c r="C224" s="80" t="s">
        <v>216</v>
      </c>
      <c r="E224" s="3" t="s">
        <v>211</v>
      </c>
      <c r="F224" s="3" t="str">
        <f t="shared" si="1"/>
        <v xml:space="preserve">     Entre 50 y 100 SMLMV </v>
      </c>
    </row>
    <row r="225" spans="1:6" ht="35.25" customHeight="1" x14ac:dyDescent="0.35">
      <c r="A225" s="108"/>
      <c r="B225" s="80" t="s">
        <v>275</v>
      </c>
      <c r="C225" s="80" t="s">
        <v>221</v>
      </c>
      <c r="E225" s="3" t="s">
        <v>216</v>
      </c>
      <c r="F225" s="3" t="str">
        <f t="shared" si="1"/>
        <v xml:space="preserve">     Entre 100 y 500 SMLMV </v>
      </c>
    </row>
    <row r="226" spans="1:6" ht="35.25" customHeight="1" x14ac:dyDescent="0.35">
      <c r="A226" s="108"/>
      <c r="B226" s="80" t="s">
        <v>200</v>
      </c>
      <c r="C226" s="80" t="s">
        <v>204</v>
      </c>
      <c r="E226" s="3" t="s">
        <v>221</v>
      </c>
      <c r="F226" s="3" t="str">
        <f t="shared" si="1"/>
        <v xml:space="preserve">     Mayor a 500 SMLMV </v>
      </c>
    </row>
    <row r="227" spans="1:6" ht="35.25" customHeight="1" x14ac:dyDescent="0.35">
      <c r="A227" s="108"/>
      <c r="B227" s="80" t="s">
        <v>200</v>
      </c>
      <c r="C227" s="80" t="s">
        <v>277</v>
      </c>
      <c r="D227" s="3" t="s">
        <v>200</v>
      </c>
      <c r="F227" s="3" t="str">
        <f t="shared" si="1"/>
        <v>Pérdida Reputacional</v>
      </c>
    </row>
    <row r="228" spans="1:6" ht="35.25" customHeight="1" x14ac:dyDescent="0.35">
      <c r="A228" s="108"/>
      <c r="B228" s="80" t="s">
        <v>200</v>
      </c>
      <c r="C228" s="80" t="s">
        <v>212</v>
      </c>
      <c r="E228" s="3" t="s">
        <v>204</v>
      </c>
      <c r="F228" s="3" t="str">
        <f t="shared" si="1"/>
        <v xml:space="preserve">     El riesgo afecta la imagen de alguna área de la organización</v>
      </c>
    </row>
    <row r="229" spans="1:6" ht="35.25" customHeight="1" x14ac:dyDescent="0.35">
      <c r="A229" s="108"/>
      <c r="B229" s="80" t="s">
        <v>200</v>
      </c>
      <c r="C229" s="80" t="s">
        <v>217</v>
      </c>
      <c r="E229" s="3" t="s">
        <v>277</v>
      </c>
      <c r="F229" s="3" t="str">
        <f t="shared" si="1"/>
        <v xml:space="preserve">     El riesgo afecta la imagen de la entidad internamente, de conocimiento general, nivel interno, de Alta Dirección y/o miembros del SND </v>
      </c>
    </row>
    <row r="230" spans="1:6" ht="35.25" customHeight="1" x14ac:dyDescent="0.35">
      <c r="A230" s="108"/>
      <c r="B230" s="80" t="s">
        <v>200</v>
      </c>
      <c r="C230" s="80" t="s">
        <v>222</v>
      </c>
      <c r="E230" s="3" t="s">
        <v>212</v>
      </c>
      <c r="F230" s="3" t="str">
        <f t="shared" si="1"/>
        <v xml:space="preserve">     El riesgo afecta la imagen de la entidad con algunos usuarios de relevancia frente al logro de los objetivos</v>
      </c>
    </row>
    <row r="231" spans="1:6" ht="35.25" customHeight="1" x14ac:dyDescent="0.35">
      <c r="A231" s="108"/>
      <c r="B231" s="80" t="s">
        <v>60</v>
      </c>
      <c r="C231" s="80" t="s">
        <v>278</v>
      </c>
      <c r="E231" s="3" t="s">
        <v>217</v>
      </c>
      <c r="F231" s="3" t="str">
        <f t="shared" si="1"/>
        <v xml:space="preserve">     El riesgo afecta la imagen de de la entidad con efecto publicitario sostenido a nivel de sector administrativo, nivel departamental o municipal</v>
      </c>
    </row>
    <row r="232" spans="1:6" ht="35.25" customHeight="1" x14ac:dyDescent="0.35">
      <c r="A232" s="108"/>
      <c r="B232" s="80" t="s">
        <v>60</v>
      </c>
      <c r="C232" s="80" t="s">
        <v>278</v>
      </c>
      <c r="E232" s="3" t="s">
        <v>222</v>
      </c>
      <c r="F232" s="3" t="str">
        <f t="shared" si="1"/>
        <v xml:space="preserve">     El riesgo afecta la imagen de la entidad a nivel nacional, con efecto publicitarios sostenible a nivel país</v>
      </c>
    </row>
    <row r="233" spans="1:6" ht="35.25" customHeight="1" x14ac:dyDescent="0.35">
      <c r="A233" s="108"/>
      <c r="B233" s="80" t="s">
        <v>60</v>
      </c>
      <c r="C233" s="80" t="s">
        <v>213</v>
      </c>
      <c r="D233" s="3" t="s">
        <v>60</v>
      </c>
      <c r="F233" s="3" t="str">
        <f t="shared" si="1"/>
        <v>Corrupción</v>
      </c>
    </row>
    <row r="234" spans="1:6" ht="35.25" customHeight="1" x14ac:dyDescent="0.35">
      <c r="B234" s="80" t="s">
        <v>60</v>
      </c>
      <c r="C234" s="80" t="s">
        <v>218</v>
      </c>
      <c r="E234" s="3" t="s">
        <v>278</v>
      </c>
      <c r="F234" s="3" t="str">
        <f t="shared" si="1"/>
        <v xml:space="preserve">     No aplica</v>
      </c>
    </row>
    <row r="235" spans="1:6" ht="35.25" customHeight="1" x14ac:dyDescent="0.35">
      <c r="B235" s="80" t="s">
        <v>60</v>
      </c>
      <c r="C235" s="80" t="s">
        <v>223</v>
      </c>
      <c r="E235" s="3" t="s">
        <v>213</v>
      </c>
      <c r="F235" s="3" t="str">
        <f t="shared" si="1"/>
        <v xml:space="preserve">     Repuestas Corrupción en Moderado</v>
      </c>
    </row>
    <row r="236" spans="1:6" ht="35.25" customHeight="1" x14ac:dyDescent="0.25">
      <c r="E236" s="3" t="s">
        <v>218</v>
      </c>
      <c r="F236" s="3" t="str">
        <f t="shared" si="1"/>
        <v xml:space="preserve">     Repuestas Corrupción en Mayor</v>
      </c>
    </row>
    <row r="237" spans="1:6" ht="35.25" customHeight="1" x14ac:dyDescent="0.25">
      <c r="E237" s="3" t="s">
        <v>223</v>
      </c>
      <c r="F237" s="3" t="str">
        <f t="shared" si="1"/>
        <v xml:space="preserve">     Repuestas Corrupción en Catastrófico</v>
      </c>
    </row>
    <row r="239" spans="1:6" ht="35.25" customHeight="1" x14ac:dyDescent="0.25">
      <c r="B239" s="3" t="str" cm="1">
        <f t="array" ref="B239:B242">_xlfn.UNIQUE(Tabla1[[#All],[Criterios]])</f>
        <v>Criterios</v>
      </c>
      <c r="F239" s="88" t="s">
        <v>279</v>
      </c>
    </row>
    <row r="240" spans="1:6" ht="35.25" customHeight="1" x14ac:dyDescent="0.25">
      <c r="B240" s="3" t="str">
        <v>Afectación Económica o presupuestal</v>
      </c>
      <c r="F240" s="88" t="s">
        <v>280</v>
      </c>
    </row>
    <row r="241" spans="2:2" ht="35.25" customHeight="1" x14ac:dyDescent="0.25">
      <c r="B241" s="3" t="str">
        <v>Pérdida Reputacional</v>
      </c>
    </row>
    <row r="242" spans="2:2" ht="35.25" customHeight="1" x14ac:dyDescent="0.25">
      <c r="B242" s="3" t="str">
        <v>Corrupción</v>
      </c>
    </row>
  </sheetData>
  <sheetProtection algorithmName="SHA-512" hashValue="d1YOLXOHxmdbMaz38aVGg3UL8ZDqSJBljk03jJHtwVnH/vKyRmI+i4s9nCmTU89tOnOxkpqV1whmWtxvxqQKlw==" saltValue="9Nv73CBej1QS0qPYn6ILZQ==" spinCount="100000" sheet="1" objects="1" scenarios="1"/>
  <protectedRanges>
    <protectedRange sqref="E33:X51" name="Rango1"/>
  </protectedRanges>
  <mergeCells count="75">
    <mergeCell ref="A55:P55"/>
    <mergeCell ref="B59:D59"/>
    <mergeCell ref="A56:P56"/>
    <mergeCell ref="A57:P57"/>
    <mergeCell ref="B35:D35"/>
    <mergeCell ref="B36:D36"/>
    <mergeCell ref="K53:L53"/>
    <mergeCell ref="M53:N53"/>
    <mergeCell ref="B47:D47"/>
    <mergeCell ref="B48:D48"/>
    <mergeCell ref="B49:D49"/>
    <mergeCell ref="B50:D50"/>
    <mergeCell ref="B51:D51"/>
    <mergeCell ref="A52:D52"/>
    <mergeCell ref="A53:D53"/>
    <mergeCell ref="E53:F53"/>
    <mergeCell ref="A28:P28"/>
    <mergeCell ref="A27:P27"/>
    <mergeCell ref="B29:D32"/>
    <mergeCell ref="B33:D33"/>
    <mergeCell ref="B34:D34"/>
    <mergeCell ref="E31:F31"/>
    <mergeCell ref="G31:H31"/>
    <mergeCell ref="I31:J31"/>
    <mergeCell ref="K31:L31"/>
    <mergeCell ref="M31:N31"/>
    <mergeCell ref="C1:P2"/>
    <mergeCell ref="A9:P9"/>
    <mergeCell ref="A10:P10"/>
    <mergeCell ref="D13:F13"/>
    <mergeCell ref="A1:B2"/>
    <mergeCell ref="G13:H13"/>
    <mergeCell ref="B11:F11"/>
    <mergeCell ref="A3:P5"/>
    <mergeCell ref="A6:P6"/>
    <mergeCell ref="A7:P7"/>
    <mergeCell ref="A8:P8"/>
    <mergeCell ref="D14:F14"/>
    <mergeCell ref="M29:N30"/>
    <mergeCell ref="O29:P30"/>
    <mergeCell ref="Q29:R30"/>
    <mergeCell ref="S29:T30"/>
    <mergeCell ref="G16:H16"/>
    <mergeCell ref="G17:H17"/>
    <mergeCell ref="G18:H18"/>
    <mergeCell ref="E29:F30"/>
    <mergeCell ref="G29:H30"/>
    <mergeCell ref="I29:J30"/>
    <mergeCell ref="K29:L30"/>
    <mergeCell ref="D15:F15"/>
    <mergeCell ref="D16:F16"/>
    <mergeCell ref="D17:F17"/>
    <mergeCell ref="D18:F18"/>
    <mergeCell ref="U29:V30"/>
    <mergeCell ref="W29:X30"/>
    <mergeCell ref="U53:V53"/>
    <mergeCell ref="W53:X53"/>
    <mergeCell ref="O53:P53"/>
    <mergeCell ref="Q53:R53"/>
    <mergeCell ref="S53:T53"/>
    <mergeCell ref="U31:V31"/>
    <mergeCell ref="W31:X31"/>
    <mergeCell ref="O31:P31"/>
    <mergeCell ref="G53:H53"/>
    <mergeCell ref="I53:J53"/>
    <mergeCell ref="B42:D42"/>
    <mergeCell ref="B43:D43"/>
    <mergeCell ref="B44:D44"/>
    <mergeCell ref="B45:D45"/>
    <mergeCell ref="B46:D46"/>
    <mergeCell ref="B37:D37"/>
    <mergeCell ref="B38:D38"/>
    <mergeCell ref="B39:D39"/>
    <mergeCell ref="B40:D40"/>
    <mergeCell ref="B41:D41"/>
  </mergeCells>
  <dataValidations count="2">
    <dataValidation type="list" allowBlank="1" showInputMessage="1" showErrorMessage="1" sqref="G221" xr:uid="{00000000-0002-0000-0500-000000000000}">
      <formula1>$F$221:$F$232</formula1>
    </dataValidation>
    <dataValidation type="list" allowBlank="1" showInputMessage="1" showErrorMessage="1" sqref="E33:X51" xr:uid="{00000000-0002-0000-0500-000001000000}">
      <formula1>$A$21:$A$22</formula1>
    </dataValidation>
  </dataValidations>
  <hyperlinks>
    <hyperlink ref="A6:P6" location="'Tabla Impacto'!A27" display=" Niveles de Impacto para Riesgos de Corrupción" xr:uid="{00000000-0004-0000-0500-000000000000}"/>
    <hyperlink ref="A7:P7" location="'Tabla Impacto'!A9" display="Niveles de Impacto para Riesgos de Gestión y de Seguridad de la Información " xr:uid="{00000000-0004-0000-0500-000001000000}"/>
    <hyperlink ref="A8:P8" location="'Tabla Impacto'!A55" display="Niveles de Impacto para Riesgos  Fiscales " xr:uid="{00000000-0004-0000-0500-000002000000}"/>
    <hyperlink ref="A8:XFD8" location="'Tabla Impacto'!A67" display="Niveles de Impacto para Riesgos  Fiscales " xr:uid="{00000000-0004-0000-0500-000003000000}"/>
    <hyperlink ref="A6:XFD6" location="'Tabla Impacto'!A43" display=" Niveles de Impacto para Riesgos de Corrupción" xr:uid="{00000000-0004-0000-0500-000004000000}"/>
    <hyperlink ref="A7:XFD7" location="'Tabla Impacto'!A17" display="Niveles de Impacto para Riesgos de Gestión y de Seguridad de la Información " xr:uid="{00000000-0004-0000-0500-000005000000}"/>
  </hyperlinks>
  <pageMargins left="0.7" right="0.7" top="0.75" bottom="0.75" header="0.3" footer="0.3"/>
  <pageSetup orientation="portrait" r:id="rId2"/>
  <drawing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howOutlineSymbols="0"/>
    <pageSetUpPr autoPageBreaks="0"/>
  </sheetPr>
  <dimension ref="A1:CU146"/>
  <sheetViews>
    <sheetView showZeros="0" showOutlineSymbols="0" zoomScale="40" zoomScaleNormal="40" workbookViewId="0">
      <selection sqref="A1:M6"/>
    </sheetView>
  </sheetViews>
  <sheetFormatPr baseColWidth="10" defaultColWidth="0" defaultRowHeight="15" zeroHeight="1" x14ac:dyDescent="0.25"/>
  <cols>
    <col min="1" max="1" width="11.42578125" customWidth="1"/>
    <col min="2" max="24" width="5.7109375" customWidth="1"/>
    <col min="25" max="25" width="14.5703125" customWidth="1"/>
    <col min="26" max="27" width="15.7109375" customWidth="1"/>
    <col min="28" max="38" width="5.7109375" customWidth="1"/>
    <col min="39" max="39" width="22.140625" customWidth="1"/>
    <col min="40" max="40" width="11.42578125" customWidth="1"/>
    <col min="41" max="46" width="5.7109375" customWidth="1"/>
    <col min="47" max="99" width="0" hidden="1" customWidth="1"/>
    <col min="100" max="16384" width="11.42578125" hidden="1"/>
  </cols>
  <sheetData>
    <row r="1" spans="1:99" ht="15" customHeight="1" x14ac:dyDescent="0.25">
      <c r="A1" s="676"/>
      <c r="B1" s="677"/>
      <c r="C1" s="677"/>
      <c r="D1" s="677"/>
      <c r="E1" s="677"/>
      <c r="F1" s="677"/>
      <c r="G1" s="677"/>
      <c r="H1" s="677"/>
      <c r="I1" s="677"/>
      <c r="J1" s="677"/>
      <c r="K1" s="677"/>
      <c r="L1" s="677"/>
      <c r="M1" s="678"/>
      <c r="N1" s="667" t="s">
        <v>281</v>
      </c>
      <c r="O1" s="668"/>
      <c r="P1" s="668"/>
      <c r="Q1" s="668"/>
      <c r="R1" s="668"/>
      <c r="S1" s="668"/>
      <c r="T1" s="668"/>
      <c r="U1" s="668"/>
      <c r="V1" s="668"/>
      <c r="W1" s="668"/>
      <c r="X1" s="668"/>
      <c r="Y1" s="668"/>
      <c r="Z1" s="668"/>
      <c r="AA1" s="668"/>
      <c r="AB1" s="668"/>
      <c r="AC1" s="668"/>
      <c r="AD1" s="668"/>
      <c r="AE1" s="668"/>
      <c r="AF1" s="668"/>
      <c r="AG1" s="668"/>
      <c r="AH1" s="668"/>
      <c r="AI1" s="668"/>
      <c r="AJ1" s="668"/>
      <c r="AK1" s="668"/>
      <c r="AL1" s="668"/>
      <c r="AM1" s="668"/>
      <c r="AN1" s="668"/>
      <c r="AO1" s="668"/>
      <c r="AP1" s="668"/>
      <c r="AQ1" s="668"/>
      <c r="AR1" s="668"/>
      <c r="AS1" s="668"/>
      <c r="AT1" s="669"/>
    </row>
    <row r="2" spans="1:99" ht="15.75" customHeight="1" x14ac:dyDescent="0.25">
      <c r="A2" s="679"/>
      <c r="B2" s="680"/>
      <c r="C2" s="680"/>
      <c r="D2" s="680"/>
      <c r="E2" s="680"/>
      <c r="F2" s="680"/>
      <c r="G2" s="680"/>
      <c r="H2" s="680"/>
      <c r="I2" s="680"/>
      <c r="J2" s="680"/>
      <c r="K2" s="680"/>
      <c r="L2" s="680"/>
      <c r="M2" s="681"/>
      <c r="N2" s="670"/>
      <c r="O2" s="671"/>
      <c r="P2" s="671"/>
      <c r="Q2" s="671"/>
      <c r="R2" s="671"/>
      <c r="S2" s="671"/>
      <c r="T2" s="671"/>
      <c r="U2" s="671"/>
      <c r="V2" s="671"/>
      <c r="W2" s="671"/>
      <c r="X2" s="671"/>
      <c r="Y2" s="671"/>
      <c r="Z2" s="671"/>
      <c r="AA2" s="671"/>
      <c r="AB2" s="671"/>
      <c r="AC2" s="671"/>
      <c r="AD2" s="671"/>
      <c r="AE2" s="671"/>
      <c r="AF2" s="671"/>
      <c r="AG2" s="671"/>
      <c r="AH2" s="671"/>
      <c r="AI2" s="671"/>
      <c r="AJ2" s="671"/>
      <c r="AK2" s="671"/>
      <c r="AL2" s="671"/>
      <c r="AM2" s="671"/>
      <c r="AN2" s="671"/>
      <c r="AO2" s="671"/>
      <c r="AP2" s="671"/>
      <c r="AQ2" s="671"/>
      <c r="AR2" s="671"/>
      <c r="AS2" s="671"/>
      <c r="AT2" s="672"/>
    </row>
    <row r="3" spans="1:99" x14ac:dyDescent="0.25">
      <c r="A3" s="679"/>
      <c r="B3" s="680"/>
      <c r="C3" s="680"/>
      <c r="D3" s="680"/>
      <c r="E3" s="680"/>
      <c r="F3" s="680"/>
      <c r="G3" s="680"/>
      <c r="H3" s="680"/>
      <c r="I3" s="680"/>
      <c r="J3" s="680"/>
      <c r="K3" s="680"/>
      <c r="L3" s="680"/>
      <c r="M3" s="681"/>
      <c r="N3" s="670"/>
      <c r="O3" s="671"/>
      <c r="P3" s="671"/>
      <c r="Q3" s="671"/>
      <c r="R3" s="671"/>
      <c r="S3" s="671"/>
      <c r="T3" s="671"/>
      <c r="U3" s="671"/>
      <c r="V3" s="671"/>
      <c r="W3" s="671"/>
      <c r="X3" s="671"/>
      <c r="Y3" s="671"/>
      <c r="Z3" s="671"/>
      <c r="AA3" s="671"/>
      <c r="AB3" s="671"/>
      <c r="AC3" s="671"/>
      <c r="AD3" s="671"/>
      <c r="AE3" s="671"/>
      <c r="AF3" s="671"/>
      <c r="AG3" s="671"/>
      <c r="AH3" s="671"/>
      <c r="AI3" s="671"/>
      <c r="AJ3" s="671"/>
      <c r="AK3" s="671"/>
      <c r="AL3" s="671"/>
      <c r="AM3" s="671"/>
      <c r="AN3" s="671"/>
      <c r="AO3" s="671"/>
      <c r="AP3" s="671"/>
      <c r="AQ3" s="671"/>
      <c r="AR3" s="671"/>
      <c r="AS3" s="671"/>
      <c r="AT3" s="672"/>
    </row>
    <row r="4" spans="1:99" x14ac:dyDescent="0.25">
      <c r="A4" s="679"/>
      <c r="B4" s="680"/>
      <c r="C4" s="680"/>
      <c r="D4" s="680"/>
      <c r="E4" s="680"/>
      <c r="F4" s="680"/>
      <c r="G4" s="680"/>
      <c r="H4" s="680"/>
      <c r="I4" s="680"/>
      <c r="J4" s="680"/>
      <c r="K4" s="680"/>
      <c r="L4" s="680"/>
      <c r="M4" s="681"/>
      <c r="N4" s="670"/>
      <c r="O4" s="671"/>
      <c r="P4" s="671"/>
      <c r="Q4" s="671"/>
      <c r="R4" s="671"/>
      <c r="S4" s="671"/>
      <c r="T4" s="671"/>
      <c r="U4" s="671"/>
      <c r="V4" s="671"/>
      <c r="W4" s="671"/>
      <c r="X4" s="671"/>
      <c r="Y4" s="671"/>
      <c r="Z4" s="671"/>
      <c r="AA4" s="671"/>
      <c r="AB4" s="671"/>
      <c r="AC4" s="671"/>
      <c r="AD4" s="671"/>
      <c r="AE4" s="671"/>
      <c r="AF4" s="671"/>
      <c r="AG4" s="671"/>
      <c r="AH4" s="671"/>
      <c r="AI4" s="671"/>
      <c r="AJ4" s="671"/>
      <c r="AK4" s="671"/>
      <c r="AL4" s="671"/>
      <c r="AM4" s="671"/>
      <c r="AN4" s="671"/>
      <c r="AO4" s="671"/>
      <c r="AP4" s="671"/>
      <c r="AQ4" s="671"/>
      <c r="AR4" s="671"/>
      <c r="AS4" s="671"/>
      <c r="AT4" s="672"/>
    </row>
    <row r="5" spans="1:99" x14ac:dyDescent="0.25">
      <c r="A5" s="679"/>
      <c r="B5" s="680"/>
      <c r="C5" s="680"/>
      <c r="D5" s="680"/>
      <c r="E5" s="680"/>
      <c r="F5" s="680"/>
      <c r="G5" s="680"/>
      <c r="H5" s="680"/>
      <c r="I5" s="680"/>
      <c r="J5" s="680"/>
      <c r="K5" s="680"/>
      <c r="L5" s="680"/>
      <c r="M5" s="681"/>
      <c r="N5" s="670"/>
      <c r="O5" s="671"/>
      <c r="P5" s="671"/>
      <c r="Q5" s="671"/>
      <c r="R5" s="671"/>
      <c r="S5" s="671"/>
      <c r="T5" s="671"/>
      <c r="U5" s="671"/>
      <c r="V5" s="671"/>
      <c r="W5" s="671"/>
      <c r="X5" s="671"/>
      <c r="Y5" s="671"/>
      <c r="Z5" s="671"/>
      <c r="AA5" s="671"/>
      <c r="AB5" s="671"/>
      <c r="AC5" s="671"/>
      <c r="AD5" s="671"/>
      <c r="AE5" s="671"/>
      <c r="AF5" s="671"/>
      <c r="AG5" s="671"/>
      <c r="AH5" s="671"/>
      <c r="AI5" s="671"/>
      <c r="AJ5" s="671"/>
      <c r="AK5" s="671"/>
      <c r="AL5" s="671"/>
      <c r="AM5" s="671"/>
      <c r="AN5" s="671"/>
      <c r="AO5" s="671"/>
      <c r="AP5" s="671"/>
      <c r="AQ5" s="671"/>
      <c r="AR5" s="671"/>
      <c r="AS5" s="671"/>
      <c r="AT5" s="672"/>
    </row>
    <row r="6" spans="1:99" ht="15.75" thickBot="1" x14ac:dyDescent="0.3">
      <c r="A6" s="682"/>
      <c r="B6" s="683"/>
      <c r="C6" s="683"/>
      <c r="D6" s="683"/>
      <c r="E6" s="683"/>
      <c r="F6" s="683"/>
      <c r="G6" s="683"/>
      <c r="H6" s="683"/>
      <c r="I6" s="683"/>
      <c r="J6" s="683"/>
      <c r="K6" s="683"/>
      <c r="L6" s="683"/>
      <c r="M6" s="684"/>
      <c r="N6" s="673"/>
      <c r="O6" s="674"/>
      <c r="P6" s="674"/>
      <c r="Q6" s="674"/>
      <c r="R6" s="674"/>
      <c r="S6" s="674"/>
      <c r="T6" s="674"/>
      <c r="U6" s="674"/>
      <c r="V6" s="674"/>
      <c r="W6" s="674"/>
      <c r="X6" s="674"/>
      <c r="Y6" s="674"/>
      <c r="Z6" s="674"/>
      <c r="AA6" s="674"/>
      <c r="AB6" s="674"/>
      <c r="AC6" s="674"/>
      <c r="AD6" s="674"/>
      <c r="AE6" s="674"/>
      <c r="AF6" s="674"/>
      <c r="AG6" s="674"/>
      <c r="AH6" s="674"/>
      <c r="AI6" s="674"/>
      <c r="AJ6" s="674"/>
      <c r="AK6" s="674"/>
      <c r="AL6" s="674"/>
      <c r="AM6" s="674"/>
      <c r="AN6" s="674"/>
      <c r="AO6" s="674"/>
      <c r="AP6" s="674"/>
      <c r="AQ6" s="674"/>
      <c r="AR6" s="674"/>
      <c r="AS6" s="674"/>
      <c r="AT6" s="675"/>
    </row>
    <row r="7" spans="1:99" x14ac:dyDescent="0.25">
      <c r="A7" s="41"/>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row>
    <row r="8" spans="1:99" ht="18" customHeight="1" x14ac:dyDescent="0.25">
      <c r="A8" s="41"/>
      <c r="B8" s="770" t="s">
        <v>282</v>
      </c>
      <c r="C8" s="770"/>
      <c r="D8" s="770"/>
      <c r="E8" s="770"/>
      <c r="F8" s="770"/>
      <c r="G8" s="770"/>
      <c r="H8" s="770"/>
      <c r="I8" s="770"/>
      <c r="J8" s="732" t="s">
        <v>283</v>
      </c>
      <c r="K8" s="732"/>
      <c r="L8" s="732"/>
      <c r="M8" s="732"/>
      <c r="N8" s="732"/>
      <c r="O8" s="732"/>
      <c r="P8" s="732"/>
      <c r="Q8" s="732"/>
      <c r="R8" s="732"/>
      <c r="S8" s="732"/>
      <c r="T8" s="732"/>
      <c r="U8" s="732"/>
      <c r="V8" s="732"/>
      <c r="W8" s="732"/>
      <c r="X8" s="732"/>
      <c r="Y8" s="732"/>
      <c r="Z8" s="732"/>
      <c r="AA8" s="732"/>
      <c r="AB8" s="732"/>
      <c r="AC8" s="732"/>
      <c r="AD8" s="732"/>
      <c r="AE8" s="732"/>
      <c r="AF8" s="732"/>
      <c r="AG8" s="732"/>
      <c r="AH8" s="732"/>
      <c r="AI8" s="732"/>
      <c r="AJ8" s="732"/>
      <c r="AK8" s="732"/>
      <c r="AL8" s="732"/>
      <c r="AM8" s="732"/>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row>
    <row r="9" spans="1:99" ht="18.75" customHeight="1" x14ac:dyDescent="0.25">
      <c r="A9" s="41"/>
      <c r="B9" s="770"/>
      <c r="C9" s="770"/>
      <c r="D9" s="770"/>
      <c r="E9" s="770"/>
      <c r="F9" s="770"/>
      <c r="G9" s="770"/>
      <c r="H9" s="770"/>
      <c r="I9" s="770"/>
      <c r="J9" s="732"/>
      <c r="K9" s="732"/>
      <c r="L9" s="732"/>
      <c r="M9" s="732"/>
      <c r="N9" s="732"/>
      <c r="O9" s="732"/>
      <c r="P9" s="732"/>
      <c r="Q9" s="732"/>
      <c r="R9" s="732"/>
      <c r="S9" s="732"/>
      <c r="T9" s="732"/>
      <c r="U9" s="732"/>
      <c r="V9" s="732"/>
      <c r="W9" s="732"/>
      <c r="X9" s="732"/>
      <c r="Y9" s="732"/>
      <c r="Z9" s="732"/>
      <c r="AA9" s="732"/>
      <c r="AB9" s="732"/>
      <c r="AC9" s="732"/>
      <c r="AD9" s="732"/>
      <c r="AE9" s="732"/>
      <c r="AF9" s="732"/>
      <c r="AG9" s="732"/>
      <c r="AH9" s="732"/>
      <c r="AI9" s="732"/>
      <c r="AJ9" s="732"/>
      <c r="AK9" s="732"/>
      <c r="AL9" s="732"/>
      <c r="AM9" s="732"/>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row>
    <row r="10" spans="1:99" ht="15" customHeight="1" x14ac:dyDescent="0.25">
      <c r="A10" s="41"/>
      <c r="B10" s="770"/>
      <c r="C10" s="770"/>
      <c r="D10" s="770"/>
      <c r="E10" s="770"/>
      <c r="F10" s="770"/>
      <c r="G10" s="770"/>
      <c r="H10" s="770"/>
      <c r="I10" s="770"/>
      <c r="J10" s="732"/>
      <c r="K10" s="732"/>
      <c r="L10" s="732"/>
      <c r="M10" s="732"/>
      <c r="N10" s="732"/>
      <c r="O10" s="732"/>
      <c r="P10" s="732"/>
      <c r="Q10" s="732"/>
      <c r="R10" s="732"/>
      <c r="S10" s="732"/>
      <c r="T10" s="732"/>
      <c r="U10" s="732"/>
      <c r="V10" s="732"/>
      <c r="W10" s="732"/>
      <c r="X10" s="732"/>
      <c r="Y10" s="732"/>
      <c r="Z10" s="732"/>
      <c r="AA10" s="732"/>
      <c r="AB10" s="732"/>
      <c r="AC10" s="732"/>
      <c r="AD10" s="732"/>
      <c r="AE10" s="732"/>
      <c r="AF10" s="732"/>
      <c r="AG10" s="732"/>
      <c r="AH10" s="732"/>
      <c r="AI10" s="732"/>
      <c r="AJ10" s="732"/>
      <c r="AK10" s="732"/>
      <c r="AL10" s="732"/>
      <c r="AM10" s="732"/>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row>
    <row r="11" spans="1:99" ht="15.75" thickBot="1" x14ac:dyDescent="0.3">
      <c r="A11" s="41"/>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row>
    <row r="12" spans="1:99" ht="15" customHeight="1" x14ac:dyDescent="0.25">
      <c r="A12" s="41"/>
      <c r="B12" s="685" t="s">
        <v>187</v>
      </c>
      <c r="C12" s="685"/>
      <c r="D12" s="686"/>
      <c r="E12" s="723" t="s">
        <v>284</v>
      </c>
      <c r="F12" s="724"/>
      <c r="G12" s="724"/>
      <c r="H12" s="724"/>
      <c r="I12" s="725"/>
      <c r="J12" s="735" t="str">
        <f>IF(AND('Mapa final'!$J$14="Muy Alta",'Mapa final'!$N$14="Leve"),CONCATENATE("R",'Mapa final'!$A$14),"")</f>
        <v/>
      </c>
      <c r="K12" s="736"/>
      <c r="L12" s="736" t="e">
        <f>IF(AND('Mapa final'!#REF!="Muy Alta",'Mapa final'!#REF!="Leve"),CONCATENATE("R",'Mapa final'!#REF!),"")</f>
        <v>#REF!</v>
      </c>
      <c r="M12" s="736"/>
      <c r="N12" s="736" t="e">
        <f>IF(AND('Mapa final'!#REF!="Muy Alta",'Mapa final'!#REF!="Leve"),CONCATENATE("R",'Mapa final'!#REF!),"")</f>
        <v>#REF!</v>
      </c>
      <c r="O12" s="738"/>
      <c r="P12" s="735" t="str">
        <f>IF(AND('Mapa final'!$J$14="Muy Alta",'Mapa final'!$N$14="Menor"),CONCATENATE("R",'Mapa final'!$A$14),"")</f>
        <v/>
      </c>
      <c r="Q12" s="736"/>
      <c r="R12" s="736" t="e">
        <f>IF(AND('Mapa final'!#REF!="Muy Alta",'Mapa final'!#REF!="Menor"),CONCATENATE("R",'Mapa final'!#REF!),"")</f>
        <v>#REF!</v>
      </c>
      <c r="S12" s="736"/>
      <c r="T12" s="736" t="e">
        <f>IF(AND('Mapa final'!#REF!="Muy Alta",'Mapa final'!#REF!="Menor"),CONCATENATE("R",'Mapa final'!#REF!),"")</f>
        <v>#REF!</v>
      </c>
      <c r="U12" s="738"/>
      <c r="V12" s="735" t="str">
        <f>IF(AND('Mapa final'!$J$14="Muy Alta",'Mapa final'!$N$14="Moderado"),CONCATENATE("R",'Mapa final'!$A$14),"")</f>
        <v/>
      </c>
      <c r="W12" s="736"/>
      <c r="X12" s="736" t="e">
        <f>IF(AND('Mapa final'!#REF!="Muy Alta",'Mapa final'!#REF!="Moderado"),CONCATENATE("R",'Mapa final'!#REF!),"")</f>
        <v>#REF!</v>
      </c>
      <c r="Y12" s="736"/>
      <c r="Z12" s="736" t="e">
        <f>IF(AND('Mapa final'!#REF!="Muy Alta",'Mapa final'!#REF!="Moderado"),CONCATENATE("R",'Mapa final'!#REF!),"")</f>
        <v>#REF!</v>
      </c>
      <c r="AA12" s="738"/>
      <c r="AB12" s="735" t="str">
        <f>IF(AND('Mapa final'!$J$14="Muy Alta",'Mapa final'!$N$14="Mayor"),CONCATENATE("R",'Mapa final'!$A$14),"")</f>
        <v/>
      </c>
      <c r="AC12" s="736"/>
      <c r="AD12" s="736" t="e">
        <f>IF(AND('Mapa final'!#REF!="Muy Alta",'Mapa final'!#REF!="Mayor"),CONCATENATE("R",'Mapa final'!#REF!),"")</f>
        <v>#REF!</v>
      </c>
      <c r="AE12" s="736"/>
      <c r="AF12" s="736" t="e">
        <f>IF(AND('Mapa final'!#REF!="Muy Alta",'Mapa final'!#REF!="Mayor"),CONCATENATE("R",'Mapa final'!#REF!),"")</f>
        <v>#REF!</v>
      </c>
      <c r="AG12" s="738"/>
      <c r="AH12" s="751" t="str">
        <f>IF(AND('Mapa final'!$J$14="Muy Alta",'Mapa final'!$N$14="Catastrófico"),CONCATENATE("R",'Mapa final'!$A$14),"")</f>
        <v/>
      </c>
      <c r="AI12" s="752"/>
      <c r="AJ12" s="752" t="e">
        <f>IF(AND('Mapa final'!#REF!="Muy Alta",'Mapa final'!#REF!="Catastrófico"),CONCATENATE("R",'Mapa final'!#REF!),"")</f>
        <v>#REF!</v>
      </c>
      <c r="AK12" s="752"/>
      <c r="AL12" s="752" t="e">
        <f>IF(AND('Mapa final'!#REF!="Muy Alta",'Mapa final'!#REF!="Catastrófico"),CONCATENATE("R",'Mapa final'!#REF!),"")</f>
        <v>#REF!</v>
      </c>
      <c r="AM12" s="753"/>
      <c r="AO12" s="687" t="s">
        <v>285</v>
      </c>
      <c r="AP12" s="688"/>
      <c r="AQ12" s="688"/>
      <c r="AR12" s="688"/>
      <c r="AS12" s="688"/>
      <c r="AT12" s="689"/>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row>
    <row r="13" spans="1:99" ht="15" customHeight="1" x14ac:dyDescent="0.25">
      <c r="A13" s="41"/>
      <c r="B13" s="685"/>
      <c r="C13" s="685"/>
      <c r="D13" s="686"/>
      <c r="E13" s="726"/>
      <c r="F13" s="727"/>
      <c r="G13" s="727"/>
      <c r="H13" s="727"/>
      <c r="I13" s="728"/>
      <c r="J13" s="737"/>
      <c r="K13" s="733"/>
      <c r="L13" s="733"/>
      <c r="M13" s="733"/>
      <c r="N13" s="733"/>
      <c r="O13" s="734"/>
      <c r="P13" s="737"/>
      <c r="Q13" s="733"/>
      <c r="R13" s="733"/>
      <c r="S13" s="733"/>
      <c r="T13" s="733"/>
      <c r="U13" s="734"/>
      <c r="V13" s="737"/>
      <c r="W13" s="733"/>
      <c r="X13" s="733"/>
      <c r="Y13" s="733"/>
      <c r="Z13" s="733"/>
      <c r="AA13" s="734"/>
      <c r="AB13" s="737"/>
      <c r="AC13" s="733"/>
      <c r="AD13" s="733"/>
      <c r="AE13" s="733"/>
      <c r="AF13" s="733"/>
      <c r="AG13" s="734"/>
      <c r="AH13" s="745"/>
      <c r="AI13" s="746"/>
      <c r="AJ13" s="746"/>
      <c r="AK13" s="746"/>
      <c r="AL13" s="746"/>
      <c r="AM13" s="747"/>
      <c r="AN13" s="41"/>
      <c r="AO13" s="690"/>
      <c r="AP13" s="691"/>
      <c r="AQ13" s="691"/>
      <c r="AR13" s="691"/>
      <c r="AS13" s="691"/>
      <c r="AT13" s="692"/>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row>
    <row r="14" spans="1:99" ht="15" customHeight="1" x14ac:dyDescent="0.25">
      <c r="A14" s="41"/>
      <c r="B14" s="685"/>
      <c r="C14" s="685"/>
      <c r="D14" s="686"/>
      <c r="E14" s="726"/>
      <c r="F14" s="727"/>
      <c r="G14" s="727"/>
      <c r="H14" s="727"/>
      <c r="I14" s="728"/>
      <c r="J14" s="737" t="e">
        <f>IF(AND('Mapa final'!#REF!="Muy Alta",'Mapa final'!#REF!="Leve"),CONCATENATE("R",'Mapa final'!#REF!),"")</f>
        <v>#REF!</v>
      </c>
      <c r="K14" s="733"/>
      <c r="L14" s="733" t="e">
        <f>IF(AND('Mapa final'!#REF!="Muy Alta",'Mapa final'!#REF!="Leve"),CONCATENATE("R",'Mapa final'!#REF!),"")</f>
        <v>#REF!</v>
      </c>
      <c r="M14" s="733"/>
      <c r="N14" s="733" t="e">
        <f>IF(AND('Mapa final'!#REF!="Muy Alta",'Mapa final'!#REF!="Leve"),CONCATENATE("R",'Mapa final'!#REF!),"")</f>
        <v>#REF!</v>
      </c>
      <c r="O14" s="734"/>
      <c r="P14" s="737" t="e">
        <f>IF(AND('Mapa final'!#REF!="Muy Alta",'Mapa final'!#REF!="Menor"),CONCATENATE("R",'Mapa final'!#REF!),"")</f>
        <v>#REF!</v>
      </c>
      <c r="Q14" s="733"/>
      <c r="R14" s="733" t="e">
        <f>IF(AND('Mapa final'!#REF!="Muy Alta",'Mapa final'!#REF!="Menor"),CONCATENATE("R",'Mapa final'!#REF!),"")</f>
        <v>#REF!</v>
      </c>
      <c r="S14" s="733"/>
      <c r="T14" s="733" t="e">
        <f>IF(AND('Mapa final'!#REF!="Muy Alta",'Mapa final'!#REF!="Menor"),CONCATENATE("R",'Mapa final'!#REF!),"")</f>
        <v>#REF!</v>
      </c>
      <c r="U14" s="734"/>
      <c r="V14" s="737" t="e">
        <f>IF(AND('Mapa final'!#REF!="Muy Alta",'Mapa final'!#REF!="Moderado"),CONCATENATE("R",'Mapa final'!#REF!),"")</f>
        <v>#REF!</v>
      </c>
      <c r="W14" s="733"/>
      <c r="X14" s="733" t="e">
        <f>IF(AND('Mapa final'!#REF!="Muy Alta",'Mapa final'!#REF!="Moderado"),CONCATENATE("R",'Mapa final'!#REF!),"")</f>
        <v>#REF!</v>
      </c>
      <c r="Y14" s="733"/>
      <c r="Z14" s="733" t="e">
        <f>IF(AND('Mapa final'!#REF!="Muy Alta",'Mapa final'!#REF!="Moderado"),CONCATENATE("R",'Mapa final'!#REF!),"")</f>
        <v>#REF!</v>
      </c>
      <c r="AA14" s="734"/>
      <c r="AB14" s="737" t="e">
        <f>IF(AND('Mapa final'!#REF!="Muy Alta",'Mapa final'!#REF!="Mayor"),CONCATENATE("R",'Mapa final'!#REF!),"")</f>
        <v>#REF!</v>
      </c>
      <c r="AC14" s="733"/>
      <c r="AD14" s="733" t="e">
        <f>IF(AND('Mapa final'!#REF!="Muy Alta",'Mapa final'!#REF!="Mayor"),CONCATENATE("R",'Mapa final'!#REF!),"")</f>
        <v>#REF!</v>
      </c>
      <c r="AE14" s="733"/>
      <c r="AF14" s="733" t="e">
        <f>IF(AND('Mapa final'!#REF!="Muy Alta",'Mapa final'!#REF!="Mayor"),CONCATENATE("R",'Mapa final'!#REF!),"")</f>
        <v>#REF!</v>
      </c>
      <c r="AG14" s="734"/>
      <c r="AH14" s="745" t="e">
        <f>IF(AND('Mapa final'!#REF!="Muy Alta",'Mapa final'!#REF!="Catastrófico"),CONCATENATE("R",'Mapa final'!#REF!),"")</f>
        <v>#REF!</v>
      </c>
      <c r="AI14" s="746"/>
      <c r="AJ14" s="746" t="e">
        <f>IF(AND('Mapa final'!#REF!="Muy Alta",'Mapa final'!#REF!="Catastrófico"),CONCATENATE("R",'Mapa final'!#REF!),"")</f>
        <v>#REF!</v>
      </c>
      <c r="AK14" s="746"/>
      <c r="AL14" s="746" t="e">
        <f>IF(AND('Mapa final'!#REF!="Muy Alta",'Mapa final'!#REF!="Catastrófico"),CONCATENATE("R",'Mapa final'!#REF!),"")</f>
        <v>#REF!</v>
      </c>
      <c r="AM14" s="747"/>
      <c r="AN14" s="41"/>
      <c r="AO14" s="690"/>
      <c r="AP14" s="691"/>
      <c r="AQ14" s="691"/>
      <c r="AR14" s="691"/>
      <c r="AS14" s="691"/>
      <c r="AT14" s="692"/>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row>
    <row r="15" spans="1:99" ht="15" customHeight="1" x14ac:dyDescent="0.25">
      <c r="A15" s="41"/>
      <c r="B15" s="685"/>
      <c r="C15" s="685"/>
      <c r="D15" s="686"/>
      <c r="E15" s="726"/>
      <c r="F15" s="727"/>
      <c r="G15" s="727"/>
      <c r="H15" s="727"/>
      <c r="I15" s="728"/>
      <c r="J15" s="737"/>
      <c r="K15" s="733"/>
      <c r="L15" s="733"/>
      <c r="M15" s="733"/>
      <c r="N15" s="733"/>
      <c r="O15" s="734"/>
      <c r="P15" s="737"/>
      <c r="Q15" s="733"/>
      <c r="R15" s="733"/>
      <c r="S15" s="733"/>
      <c r="T15" s="733"/>
      <c r="U15" s="734"/>
      <c r="V15" s="737"/>
      <c r="W15" s="733"/>
      <c r="X15" s="733"/>
      <c r="Y15" s="733"/>
      <c r="Z15" s="733"/>
      <c r="AA15" s="734"/>
      <c r="AB15" s="737"/>
      <c r="AC15" s="733"/>
      <c r="AD15" s="733"/>
      <c r="AE15" s="733"/>
      <c r="AF15" s="733"/>
      <c r="AG15" s="734"/>
      <c r="AH15" s="745"/>
      <c r="AI15" s="746"/>
      <c r="AJ15" s="746"/>
      <c r="AK15" s="746"/>
      <c r="AL15" s="746"/>
      <c r="AM15" s="747"/>
      <c r="AN15" s="41"/>
      <c r="AO15" s="690"/>
      <c r="AP15" s="691"/>
      <c r="AQ15" s="691"/>
      <c r="AR15" s="691"/>
      <c r="AS15" s="691"/>
      <c r="AT15" s="692"/>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row>
    <row r="16" spans="1:99" ht="15" customHeight="1" x14ac:dyDescent="0.25">
      <c r="A16" s="41"/>
      <c r="B16" s="685"/>
      <c r="C16" s="685"/>
      <c r="D16" s="686"/>
      <c r="E16" s="726"/>
      <c r="F16" s="727"/>
      <c r="G16" s="727"/>
      <c r="H16" s="727"/>
      <c r="I16" s="728"/>
      <c r="J16" s="737" t="e">
        <f>IF(AND('Mapa final'!#REF!="Muy Alta",'Mapa final'!#REF!="Leve"),CONCATENATE("R",'Mapa final'!#REF!),"")</f>
        <v>#REF!</v>
      </c>
      <c r="K16" s="733"/>
      <c r="L16" s="733" t="e">
        <f>IF(AND('Mapa final'!#REF!="Muy Alta",'Mapa final'!#REF!="Leve"),CONCATENATE("R",'Mapa final'!#REF!),"")</f>
        <v>#REF!</v>
      </c>
      <c r="M16" s="733"/>
      <c r="N16" s="733" t="e">
        <f>IF(AND('Mapa final'!#REF!="Muy Alta",'Mapa final'!#REF!="Leve"),CONCATENATE("R",'Mapa final'!#REF!),"")</f>
        <v>#REF!</v>
      </c>
      <c r="O16" s="734"/>
      <c r="P16" s="737" t="e">
        <f>IF(AND('Mapa final'!#REF!="Muy Alta",'Mapa final'!#REF!="Menor"),CONCATENATE("R",'Mapa final'!#REF!),"")</f>
        <v>#REF!</v>
      </c>
      <c r="Q16" s="733"/>
      <c r="R16" s="733" t="e">
        <f>IF(AND('Mapa final'!#REF!="Muy Alta",'Mapa final'!#REF!="Menor"),CONCATENATE("R",'Mapa final'!#REF!),"")</f>
        <v>#REF!</v>
      </c>
      <c r="S16" s="733"/>
      <c r="T16" s="733" t="e">
        <f>IF(AND('Mapa final'!#REF!="Muy Alta",'Mapa final'!#REF!="Menor"),CONCATENATE("R",'Mapa final'!#REF!),"")</f>
        <v>#REF!</v>
      </c>
      <c r="U16" s="734"/>
      <c r="V16" s="737" t="e">
        <f>IF(AND('Mapa final'!#REF!="Muy Alta",'Mapa final'!#REF!="Moderado"),CONCATENATE("R",'Mapa final'!#REF!),"")</f>
        <v>#REF!</v>
      </c>
      <c r="W16" s="733"/>
      <c r="X16" s="733" t="e">
        <f>IF(AND('Mapa final'!#REF!="Muy Alta",'Mapa final'!#REF!="Moderado"),CONCATENATE("R",'Mapa final'!#REF!),"")</f>
        <v>#REF!</v>
      </c>
      <c r="Y16" s="733"/>
      <c r="Z16" s="733" t="e">
        <f>IF(AND('Mapa final'!#REF!="Muy Alta",'Mapa final'!#REF!="Moderado"),CONCATENATE("R",'Mapa final'!#REF!),"")</f>
        <v>#REF!</v>
      </c>
      <c r="AA16" s="734"/>
      <c r="AB16" s="737" t="e">
        <f>IF(AND('Mapa final'!#REF!="Muy Alta",'Mapa final'!#REF!="Mayor"),CONCATENATE("R",'Mapa final'!#REF!),"")</f>
        <v>#REF!</v>
      </c>
      <c r="AC16" s="733"/>
      <c r="AD16" s="733" t="e">
        <f>IF(AND('Mapa final'!#REF!="Muy Alta",'Mapa final'!#REF!="Mayor"),CONCATENATE("R",'Mapa final'!#REF!),"")</f>
        <v>#REF!</v>
      </c>
      <c r="AE16" s="733"/>
      <c r="AF16" s="733" t="e">
        <f>IF(AND('Mapa final'!#REF!="Muy Alta",'Mapa final'!#REF!="Mayor"),CONCATENATE("R",'Mapa final'!#REF!),"")</f>
        <v>#REF!</v>
      </c>
      <c r="AG16" s="734"/>
      <c r="AH16" s="745" t="e">
        <f>IF(AND('Mapa final'!#REF!="Muy Alta",'Mapa final'!#REF!="Catastrófico"),CONCATENATE("R",'Mapa final'!#REF!),"")</f>
        <v>#REF!</v>
      </c>
      <c r="AI16" s="746"/>
      <c r="AJ16" s="746" t="e">
        <f>IF(AND('Mapa final'!#REF!="Muy Alta",'Mapa final'!#REF!="Catastrófico"),CONCATENATE("R",'Mapa final'!#REF!),"")</f>
        <v>#REF!</v>
      </c>
      <c r="AK16" s="746"/>
      <c r="AL16" s="746" t="e">
        <f>IF(AND('Mapa final'!#REF!="Muy Alta",'Mapa final'!#REF!="Catastrófico"),CONCATENATE("R",'Mapa final'!#REF!),"")</f>
        <v>#REF!</v>
      </c>
      <c r="AM16" s="747"/>
      <c r="AN16" s="41"/>
      <c r="AO16" s="690"/>
      <c r="AP16" s="691"/>
      <c r="AQ16" s="691"/>
      <c r="AR16" s="691"/>
      <c r="AS16" s="691"/>
      <c r="AT16" s="692"/>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row>
    <row r="17" spans="1:80" ht="15" customHeight="1" x14ac:dyDescent="0.25">
      <c r="A17" s="41"/>
      <c r="B17" s="685"/>
      <c r="C17" s="685"/>
      <c r="D17" s="686"/>
      <c r="E17" s="726"/>
      <c r="F17" s="727"/>
      <c r="G17" s="727"/>
      <c r="H17" s="727"/>
      <c r="I17" s="728"/>
      <c r="J17" s="737"/>
      <c r="K17" s="733"/>
      <c r="L17" s="733"/>
      <c r="M17" s="733"/>
      <c r="N17" s="733"/>
      <c r="O17" s="734"/>
      <c r="P17" s="737"/>
      <c r="Q17" s="733"/>
      <c r="R17" s="733"/>
      <c r="S17" s="733"/>
      <c r="T17" s="733"/>
      <c r="U17" s="734"/>
      <c r="V17" s="737"/>
      <c r="W17" s="733"/>
      <c r="X17" s="733"/>
      <c r="Y17" s="733"/>
      <c r="Z17" s="733"/>
      <c r="AA17" s="734"/>
      <c r="AB17" s="737"/>
      <c r="AC17" s="733"/>
      <c r="AD17" s="733"/>
      <c r="AE17" s="733"/>
      <c r="AF17" s="733"/>
      <c r="AG17" s="734"/>
      <c r="AH17" s="745"/>
      <c r="AI17" s="746"/>
      <c r="AJ17" s="746"/>
      <c r="AK17" s="746"/>
      <c r="AL17" s="746"/>
      <c r="AM17" s="747"/>
      <c r="AN17" s="41"/>
      <c r="AO17" s="690"/>
      <c r="AP17" s="691"/>
      <c r="AQ17" s="691"/>
      <c r="AR17" s="691"/>
      <c r="AS17" s="691"/>
      <c r="AT17" s="692"/>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row>
    <row r="18" spans="1:80" ht="15" customHeight="1" x14ac:dyDescent="0.25">
      <c r="A18" s="41"/>
      <c r="B18" s="685"/>
      <c r="C18" s="685"/>
      <c r="D18" s="686"/>
      <c r="E18" s="726"/>
      <c r="F18" s="727"/>
      <c r="G18" s="727"/>
      <c r="H18" s="727"/>
      <c r="I18" s="728"/>
      <c r="J18" s="737" t="e">
        <f>IF(AND('Mapa final'!#REF!="Muy Alta",'Mapa final'!#REF!="Leve"),CONCATENATE("R",'Mapa final'!#REF!),"")</f>
        <v>#REF!</v>
      </c>
      <c r="K18" s="733"/>
      <c r="L18" s="733" t="e">
        <f>IF(AND('Mapa final'!#REF!="Muy Alta",'Mapa final'!#REF!="Leve"),CONCATENATE("R",'Mapa final'!#REF!),"")</f>
        <v>#REF!</v>
      </c>
      <c r="M18" s="733"/>
      <c r="N18" s="733" t="e">
        <f>IF(AND('Mapa final'!#REF!="Muy Alta",'Mapa final'!#REF!="Leve"),CONCATENATE("R",'Mapa final'!#REF!),"")</f>
        <v>#REF!</v>
      </c>
      <c r="O18" s="734"/>
      <c r="P18" s="737" t="e">
        <f>IF(AND('Mapa final'!#REF!="Muy Alta",'Mapa final'!#REF!="Menor"),CONCATENATE("R",'Mapa final'!#REF!),"")</f>
        <v>#REF!</v>
      </c>
      <c r="Q18" s="733"/>
      <c r="R18" s="733" t="e">
        <f>IF(AND('Mapa final'!#REF!="Muy Alta",'Mapa final'!#REF!="Menor"),CONCATENATE("R",'Mapa final'!#REF!),"")</f>
        <v>#REF!</v>
      </c>
      <c r="S18" s="733"/>
      <c r="T18" s="733" t="e">
        <f>IF(AND('Mapa final'!#REF!="Muy Alta",'Mapa final'!#REF!="Menor"),CONCATENATE("R",'Mapa final'!#REF!),"")</f>
        <v>#REF!</v>
      </c>
      <c r="U18" s="734"/>
      <c r="V18" s="737" t="e">
        <f>IF(AND('Mapa final'!#REF!="Muy Alta",'Mapa final'!#REF!="Moderado"),CONCATENATE("R",'Mapa final'!#REF!),"")</f>
        <v>#REF!</v>
      </c>
      <c r="W18" s="733"/>
      <c r="X18" s="733" t="e">
        <f>IF(AND('Mapa final'!#REF!="Muy Alta",'Mapa final'!#REF!="Moderado"),CONCATENATE("R",'Mapa final'!#REF!),"")</f>
        <v>#REF!</v>
      </c>
      <c r="Y18" s="733"/>
      <c r="Z18" s="733" t="e">
        <f>IF(AND('Mapa final'!#REF!="Muy Alta",'Mapa final'!#REF!="Moderado"),CONCATENATE("R",'Mapa final'!#REF!),"")</f>
        <v>#REF!</v>
      </c>
      <c r="AA18" s="734"/>
      <c r="AB18" s="737" t="e">
        <f>IF(AND('Mapa final'!#REF!="Muy Alta",'Mapa final'!#REF!="Mayor"),CONCATENATE("R",'Mapa final'!#REF!),"")</f>
        <v>#REF!</v>
      </c>
      <c r="AC18" s="733"/>
      <c r="AD18" s="733" t="e">
        <f>IF(AND('Mapa final'!#REF!="Muy Alta",'Mapa final'!#REF!="Mayor"),CONCATENATE("R",'Mapa final'!#REF!),"")</f>
        <v>#REF!</v>
      </c>
      <c r="AE18" s="733"/>
      <c r="AF18" s="733" t="e">
        <f>IF(AND('Mapa final'!#REF!="Muy Alta",'Mapa final'!#REF!="Mayor"),CONCATENATE("R",'Mapa final'!#REF!),"")</f>
        <v>#REF!</v>
      </c>
      <c r="AG18" s="734"/>
      <c r="AH18" s="745" t="e">
        <f>IF(AND('Mapa final'!#REF!="Muy Alta",'Mapa final'!#REF!="Catastrófico"),CONCATENATE("R",'Mapa final'!#REF!),"")</f>
        <v>#REF!</v>
      </c>
      <c r="AI18" s="746"/>
      <c r="AJ18" s="746" t="e">
        <f>IF(AND('Mapa final'!#REF!="Muy Alta",'Mapa final'!#REF!="Catastrófico"),CONCATENATE("R",'Mapa final'!#REF!),"")</f>
        <v>#REF!</v>
      </c>
      <c r="AK18" s="746"/>
      <c r="AL18" s="746" t="e">
        <f>IF(AND('Mapa final'!#REF!="Muy Alta",'Mapa final'!#REF!="Catastrófico"),CONCATENATE("R",'Mapa final'!#REF!),"")</f>
        <v>#REF!</v>
      </c>
      <c r="AM18" s="747"/>
      <c r="AN18" s="41"/>
      <c r="AO18" s="690"/>
      <c r="AP18" s="691"/>
      <c r="AQ18" s="691"/>
      <c r="AR18" s="691"/>
      <c r="AS18" s="691"/>
      <c r="AT18" s="692"/>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row>
    <row r="19" spans="1:80" ht="15.75" customHeight="1" thickBot="1" x14ac:dyDescent="0.3">
      <c r="A19" s="41"/>
      <c r="B19" s="685"/>
      <c r="C19" s="685"/>
      <c r="D19" s="686"/>
      <c r="E19" s="729"/>
      <c r="F19" s="730"/>
      <c r="G19" s="730"/>
      <c r="H19" s="730"/>
      <c r="I19" s="731"/>
      <c r="J19" s="737"/>
      <c r="K19" s="733"/>
      <c r="L19" s="733"/>
      <c r="M19" s="733"/>
      <c r="N19" s="733"/>
      <c r="O19" s="734"/>
      <c r="P19" s="737"/>
      <c r="Q19" s="733"/>
      <c r="R19" s="733"/>
      <c r="S19" s="733"/>
      <c r="T19" s="733"/>
      <c r="U19" s="734"/>
      <c r="V19" s="737"/>
      <c r="W19" s="733"/>
      <c r="X19" s="733"/>
      <c r="Y19" s="733"/>
      <c r="Z19" s="733"/>
      <c r="AA19" s="734"/>
      <c r="AB19" s="737"/>
      <c r="AC19" s="733"/>
      <c r="AD19" s="733"/>
      <c r="AE19" s="733"/>
      <c r="AF19" s="733"/>
      <c r="AG19" s="734"/>
      <c r="AH19" s="748"/>
      <c r="AI19" s="749"/>
      <c r="AJ19" s="749"/>
      <c r="AK19" s="749"/>
      <c r="AL19" s="749"/>
      <c r="AM19" s="750"/>
      <c r="AN19" s="41"/>
      <c r="AO19" s="693"/>
      <c r="AP19" s="694"/>
      <c r="AQ19" s="694"/>
      <c r="AR19" s="694"/>
      <c r="AS19" s="694"/>
      <c r="AT19" s="695"/>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41"/>
    </row>
    <row r="20" spans="1:80" ht="15" customHeight="1" x14ac:dyDescent="0.25">
      <c r="A20" s="41"/>
      <c r="B20" s="685"/>
      <c r="C20" s="685"/>
      <c r="D20" s="686"/>
      <c r="E20" s="723" t="s">
        <v>286</v>
      </c>
      <c r="F20" s="724"/>
      <c r="G20" s="724"/>
      <c r="H20" s="724"/>
      <c r="I20" s="724"/>
      <c r="J20" s="758" t="str">
        <f>IF(AND('Mapa final'!$J$14="Alta",'Mapa final'!$N$14="Leve"),CONCATENATE("R",'Mapa final'!$A$14),"")</f>
        <v/>
      </c>
      <c r="K20" s="759"/>
      <c r="L20" s="759" t="e">
        <f>IF(AND('Mapa final'!#REF!="Alta",'Mapa final'!#REF!="Leve"),CONCATENATE("R",'Mapa final'!#REF!),"")</f>
        <v>#REF!</v>
      </c>
      <c r="M20" s="759"/>
      <c r="N20" s="759" t="e">
        <f>IF(AND('Mapa final'!#REF!="Alta",'Mapa final'!#REF!="Leve"),CONCATENATE("R",'Mapa final'!#REF!),"")</f>
        <v>#REF!</v>
      </c>
      <c r="O20" s="760"/>
      <c r="P20" s="758" t="str">
        <f>IF(AND('Mapa final'!$J$14="Alta",'Mapa final'!$N$14="Menor"),CONCATENATE("R",'Mapa final'!$A$14),"")</f>
        <v/>
      </c>
      <c r="Q20" s="759"/>
      <c r="R20" s="759" t="e">
        <f>IF(AND('Mapa final'!#REF!="Alta",'Mapa final'!#REF!="Menor"),CONCATENATE("R",'Mapa final'!#REF!),"")</f>
        <v>#REF!</v>
      </c>
      <c r="S20" s="759"/>
      <c r="T20" s="759" t="e">
        <f>IF(AND('Mapa final'!#REF!="Alta",'Mapa final'!#REF!="Menor"),CONCATENATE("R",'Mapa final'!#REF!),"")</f>
        <v>#REF!</v>
      </c>
      <c r="U20" s="760"/>
      <c r="V20" s="735" t="str">
        <f>IF(AND('Mapa final'!$J$14="Alta",'Mapa final'!$N$14="Moderado"),CONCATENATE("R",'Mapa final'!$A$14),"")</f>
        <v/>
      </c>
      <c r="W20" s="736"/>
      <c r="X20" s="736" t="e">
        <f>IF(AND('Mapa final'!#REF!="Alta",'Mapa final'!#REF!="Moderado"),CONCATENATE("R",'Mapa final'!#REF!),"")</f>
        <v>#REF!</v>
      </c>
      <c r="Y20" s="736"/>
      <c r="Z20" s="736" t="e">
        <f>IF(AND('Mapa final'!#REF!="Alta",'Mapa final'!#REF!="Moderado"),CONCATENATE("R",'Mapa final'!#REF!),"")</f>
        <v>#REF!</v>
      </c>
      <c r="AA20" s="738"/>
      <c r="AB20" s="735" t="str">
        <f>IF(AND('Mapa final'!$J$14="Alta",'Mapa final'!$N$14="Mayor"),CONCATENATE("R",'Mapa final'!$A$14),"")</f>
        <v/>
      </c>
      <c r="AC20" s="736"/>
      <c r="AD20" s="736" t="e">
        <f>IF(AND('Mapa final'!#REF!="Alta",'Mapa final'!#REF!="Mayor"),CONCATENATE("R",'Mapa final'!#REF!),"")</f>
        <v>#REF!</v>
      </c>
      <c r="AE20" s="736"/>
      <c r="AF20" s="736" t="e">
        <f>IF(AND('Mapa final'!#REF!="Alta",'Mapa final'!#REF!="Mayor"),CONCATENATE("R",'Mapa final'!#REF!),"")</f>
        <v>#REF!</v>
      </c>
      <c r="AG20" s="738"/>
      <c r="AH20" s="751" t="str">
        <f>IF(AND('Mapa final'!$J$14="Alta",'Mapa final'!$N$14="Catastrófico"),CONCATENATE("R",'Mapa final'!$A$14),"")</f>
        <v/>
      </c>
      <c r="AI20" s="752"/>
      <c r="AJ20" s="752" t="e">
        <f>IF(AND('Mapa final'!#REF!="Alta",'Mapa final'!#REF!="Catastrófico"),CONCATENATE("R",'Mapa final'!#REF!),"")</f>
        <v>#REF!</v>
      </c>
      <c r="AK20" s="752"/>
      <c r="AL20" s="752" t="e">
        <f>IF(AND('Mapa final'!#REF!="Alta",'Mapa final'!#REF!="Catastrófico"),CONCATENATE("R",'Mapa final'!#REF!),"")</f>
        <v>#REF!</v>
      </c>
      <c r="AM20" s="753"/>
      <c r="AN20" s="41"/>
      <c r="AO20" s="696" t="s">
        <v>287</v>
      </c>
      <c r="AP20" s="697"/>
      <c r="AQ20" s="697"/>
      <c r="AR20" s="697"/>
      <c r="AS20" s="697"/>
      <c r="AT20" s="698"/>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c r="BY20" s="41"/>
      <c r="BZ20" s="41"/>
      <c r="CA20" s="41"/>
      <c r="CB20" s="41"/>
    </row>
    <row r="21" spans="1:80" ht="15" customHeight="1" x14ac:dyDescent="0.25">
      <c r="A21" s="41"/>
      <c r="B21" s="685"/>
      <c r="C21" s="685"/>
      <c r="D21" s="686"/>
      <c r="E21" s="726"/>
      <c r="F21" s="727"/>
      <c r="G21" s="727"/>
      <c r="H21" s="727"/>
      <c r="I21" s="727"/>
      <c r="J21" s="739"/>
      <c r="K21" s="740"/>
      <c r="L21" s="740"/>
      <c r="M21" s="740"/>
      <c r="N21" s="740"/>
      <c r="O21" s="754"/>
      <c r="P21" s="739"/>
      <c r="Q21" s="740"/>
      <c r="R21" s="740"/>
      <c r="S21" s="740"/>
      <c r="T21" s="740"/>
      <c r="U21" s="754"/>
      <c r="V21" s="737"/>
      <c r="W21" s="733"/>
      <c r="X21" s="733"/>
      <c r="Y21" s="733"/>
      <c r="Z21" s="733"/>
      <c r="AA21" s="734"/>
      <c r="AB21" s="737"/>
      <c r="AC21" s="733"/>
      <c r="AD21" s="733"/>
      <c r="AE21" s="733"/>
      <c r="AF21" s="733"/>
      <c r="AG21" s="734"/>
      <c r="AH21" s="745"/>
      <c r="AI21" s="746"/>
      <c r="AJ21" s="746"/>
      <c r="AK21" s="746"/>
      <c r="AL21" s="746"/>
      <c r="AM21" s="747"/>
      <c r="AN21" s="41"/>
      <c r="AO21" s="699"/>
      <c r="AP21" s="700"/>
      <c r="AQ21" s="700"/>
      <c r="AR21" s="700"/>
      <c r="AS21" s="700"/>
      <c r="AT21" s="701"/>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41"/>
    </row>
    <row r="22" spans="1:80" ht="15" customHeight="1" x14ac:dyDescent="0.25">
      <c r="A22" s="41"/>
      <c r="B22" s="685"/>
      <c r="C22" s="685"/>
      <c r="D22" s="686"/>
      <c r="E22" s="726"/>
      <c r="F22" s="727"/>
      <c r="G22" s="727"/>
      <c r="H22" s="727"/>
      <c r="I22" s="727"/>
      <c r="J22" s="739" t="e">
        <f>IF(AND('Mapa final'!#REF!="Alta",'Mapa final'!#REF!="Leve"),CONCATENATE("R",'Mapa final'!#REF!),"")</f>
        <v>#REF!</v>
      </c>
      <c r="K22" s="740"/>
      <c r="L22" s="740" t="e">
        <f>IF(AND('Mapa final'!#REF!="Alta",'Mapa final'!#REF!="Leve"),CONCATENATE("R",'Mapa final'!#REF!),"")</f>
        <v>#REF!</v>
      </c>
      <c r="M22" s="740"/>
      <c r="N22" s="740" t="e">
        <f>IF(AND('Mapa final'!#REF!="Alta",'Mapa final'!#REF!="Leve"),CONCATENATE("R",'Mapa final'!#REF!),"")</f>
        <v>#REF!</v>
      </c>
      <c r="O22" s="754"/>
      <c r="P22" s="739" t="e">
        <f>IF(AND('Mapa final'!#REF!="Alta",'Mapa final'!#REF!="Menor"),CONCATENATE("R",'Mapa final'!#REF!),"")</f>
        <v>#REF!</v>
      </c>
      <c r="Q22" s="740"/>
      <c r="R22" s="740" t="e">
        <f>IF(AND('Mapa final'!#REF!="Alta",'Mapa final'!#REF!="Menor"),CONCATENATE("R",'Mapa final'!#REF!),"")</f>
        <v>#REF!</v>
      </c>
      <c r="S22" s="740"/>
      <c r="T22" s="740" t="e">
        <f>IF(AND('Mapa final'!#REF!="Alta",'Mapa final'!#REF!="Menor"),CONCATENATE("R",'Mapa final'!#REF!),"")</f>
        <v>#REF!</v>
      </c>
      <c r="U22" s="754"/>
      <c r="V22" s="737" t="e">
        <f>IF(AND('Mapa final'!#REF!="Alta",'Mapa final'!#REF!="Moderado"),CONCATENATE("R",'Mapa final'!#REF!),"")</f>
        <v>#REF!</v>
      </c>
      <c r="W22" s="733"/>
      <c r="X22" s="733" t="e">
        <f>IF(AND('Mapa final'!#REF!="Alta",'Mapa final'!#REF!="Moderado"),CONCATENATE("R",'Mapa final'!#REF!),"")</f>
        <v>#REF!</v>
      </c>
      <c r="Y22" s="733"/>
      <c r="Z22" s="733" t="e">
        <f>IF(AND('Mapa final'!#REF!="Alta",'Mapa final'!#REF!="Moderado"),CONCATENATE("R",'Mapa final'!#REF!),"")</f>
        <v>#REF!</v>
      </c>
      <c r="AA22" s="734"/>
      <c r="AB22" s="737" t="e">
        <f>IF(AND('Mapa final'!#REF!="Alta",'Mapa final'!#REF!="Mayor"),CONCATENATE("R",'Mapa final'!#REF!),"")</f>
        <v>#REF!</v>
      </c>
      <c r="AC22" s="733"/>
      <c r="AD22" s="733" t="e">
        <f>IF(AND('Mapa final'!#REF!="Alta",'Mapa final'!#REF!="Mayor"),CONCATENATE("R",'Mapa final'!#REF!),"")</f>
        <v>#REF!</v>
      </c>
      <c r="AE22" s="733"/>
      <c r="AF22" s="733" t="e">
        <f>IF(AND('Mapa final'!#REF!="Alta",'Mapa final'!#REF!="Mayor"),CONCATENATE("R",'Mapa final'!#REF!),"")</f>
        <v>#REF!</v>
      </c>
      <c r="AG22" s="734"/>
      <c r="AH22" s="745" t="e">
        <f>IF(AND('Mapa final'!#REF!="Alta",'Mapa final'!#REF!="Catastrófico"),CONCATENATE("R",'Mapa final'!#REF!),"")</f>
        <v>#REF!</v>
      </c>
      <c r="AI22" s="746"/>
      <c r="AJ22" s="746" t="e">
        <f>IF(AND('Mapa final'!#REF!="Alta",'Mapa final'!#REF!="Catastrófico"),CONCATENATE("R",'Mapa final'!#REF!),"")</f>
        <v>#REF!</v>
      </c>
      <c r="AK22" s="746"/>
      <c r="AL22" s="746" t="e">
        <f>IF(AND('Mapa final'!#REF!="Alta",'Mapa final'!#REF!="Catastrófico"),CONCATENATE("R",'Mapa final'!#REF!),"")</f>
        <v>#REF!</v>
      </c>
      <c r="AM22" s="747"/>
      <c r="AN22" s="41"/>
      <c r="AO22" s="699"/>
      <c r="AP22" s="700"/>
      <c r="AQ22" s="700"/>
      <c r="AR22" s="700"/>
      <c r="AS22" s="700"/>
      <c r="AT22" s="701"/>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c r="BY22" s="41"/>
      <c r="BZ22" s="41"/>
      <c r="CA22" s="41"/>
      <c r="CB22" s="41"/>
    </row>
    <row r="23" spans="1:80" ht="15" customHeight="1" x14ac:dyDescent="0.25">
      <c r="A23" s="41"/>
      <c r="B23" s="685"/>
      <c r="C23" s="685"/>
      <c r="D23" s="686"/>
      <c r="E23" s="726"/>
      <c r="F23" s="727"/>
      <c r="G23" s="727"/>
      <c r="H23" s="727"/>
      <c r="I23" s="727"/>
      <c r="J23" s="739"/>
      <c r="K23" s="740"/>
      <c r="L23" s="740"/>
      <c r="M23" s="740"/>
      <c r="N23" s="740"/>
      <c r="O23" s="754"/>
      <c r="P23" s="739"/>
      <c r="Q23" s="740"/>
      <c r="R23" s="740"/>
      <c r="S23" s="740"/>
      <c r="T23" s="740"/>
      <c r="U23" s="754"/>
      <c r="V23" s="737"/>
      <c r="W23" s="733"/>
      <c r="X23" s="733"/>
      <c r="Y23" s="733"/>
      <c r="Z23" s="733"/>
      <c r="AA23" s="734"/>
      <c r="AB23" s="737"/>
      <c r="AC23" s="733"/>
      <c r="AD23" s="733"/>
      <c r="AE23" s="733"/>
      <c r="AF23" s="733"/>
      <c r="AG23" s="734"/>
      <c r="AH23" s="745"/>
      <c r="AI23" s="746"/>
      <c r="AJ23" s="746"/>
      <c r="AK23" s="746"/>
      <c r="AL23" s="746"/>
      <c r="AM23" s="747"/>
      <c r="AN23" s="41"/>
      <c r="AO23" s="699"/>
      <c r="AP23" s="700"/>
      <c r="AQ23" s="700"/>
      <c r="AR23" s="700"/>
      <c r="AS23" s="700"/>
      <c r="AT23" s="701"/>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c r="BY23" s="41"/>
      <c r="BZ23" s="41"/>
      <c r="CA23" s="41"/>
      <c r="CB23" s="41"/>
    </row>
    <row r="24" spans="1:80" ht="15" customHeight="1" x14ac:dyDescent="0.25">
      <c r="A24" s="41"/>
      <c r="B24" s="685"/>
      <c r="C24" s="685"/>
      <c r="D24" s="686"/>
      <c r="E24" s="726"/>
      <c r="F24" s="727"/>
      <c r="G24" s="727"/>
      <c r="H24" s="727"/>
      <c r="I24" s="727"/>
      <c r="J24" s="739" t="e">
        <f>IF(AND('Mapa final'!#REF!="Alta",'Mapa final'!#REF!="Leve"),CONCATENATE("R",'Mapa final'!#REF!),"")</f>
        <v>#REF!</v>
      </c>
      <c r="K24" s="740"/>
      <c r="L24" s="740" t="e">
        <f>IF(AND('Mapa final'!#REF!="Alta",'Mapa final'!#REF!="Leve"),CONCATENATE("R",'Mapa final'!#REF!),"")</f>
        <v>#REF!</v>
      </c>
      <c r="M24" s="740"/>
      <c r="N24" s="740" t="e">
        <f>IF(AND('Mapa final'!#REF!="Alta",'Mapa final'!#REF!="Leve"),CONCATENATE("R",'Mapa final'!#REF!),"")</f>
        <v>#REF!</v>
      </c>
      <c r="O24" s="754"/>
      <c r="P24" s="739" t="e">
        <f>IF(AND('Mapa final'!#REF!="Alta",'Mapa final'!#REF!="Menor"),CONCATENATE("R",'Mapa final'!#REF!),"")</f>
        <v>#REF!</v>
      </c>
      <c r="Q24" s="740"/>
      <c r="R24" s="740" t="e">
        <f>IF(AND('Mapa final'!#REF!="Alta",'Mapa final'!#REF!="Menor"),CONCATENATE("R",'Mapa final'!#REF!),"")</f>
        <v>#REF!</v>
      </c>
      <c r="S24" s="740"/>
      <c r="T24" s="740" t="e">
        <f>IF(AND('Mapa final'!#REF!="Alta",'Mapa final'!#REF!="Menor"),CONCATENATE("R",'Mapa final'!#REF!),"")</f>
        <v>#REF!</v>
      </c>
      <c r="U24" s="754"/>
      <c r="V24" s="737" t="e">
        <f>IF(AND('Mapa final'!#REF!="Alta",'Mapa final'!#REF!="Moderado"),CONCATENATE("R",'Mapa final'!#REF!),"")</f>
        <v>#REF!</v>
      </c>
      <c r="W24" s="733"/>
      <c r="X24" s="733" t="e">
        <f>IF(AND('Mapa final'!#REF!="Alta",'Mapa final'!#REF!="Moderado"),CONCATENATE("R",'Mapa final'!#REF!),"")</f>
        <v>#REF!</v>
      </c>
      <c r="Y24" s="733"/>
      <c r="Z24" s="733" t="e">
        <f>IF(AND('Mapa final'!#REF!="Alta",'Mapa final'!#REF!="Moderado"),CONCATENATE("R",'Mapa final'!#REF!),"")</f>
        <v>#REF!</v>
      </c>
      <c r="AA24" s="734"/>
      <c r="AB24" s="737" t="e">
        <f>IF(AND('Mapa final'!#REF!="Alta",'Mapa final'!#REF!="Mayor"),CONCATENATE("R",'Mapa final'!#REF!),"")</f>
        <v>#REF!</v>
      </c>
      <c r="AC24" s="733"/>
      <c r="AD24" s="733" t="e">
        <f>IF(AND('Mapa final'!#REF!="Alta",'Mapa final'!#REF!="Mayor"),CONCATENATE("R",'Mapa final'!#REF!),"")</f>
        <v>#REF!</v>
      </c>
      <c r="AE24" s="733"/>
      <c r="AF24" s="733" t="e">
        <f>IF(AND('Mapa final'!#REF!="Alta",'Mapa final'!#REF!="Mayor"),CONCATENATE("R",'Mapa final'!#REF!),"")</f>
        <v>#REF!</v>
      </c>
      <c r="AG24" s="734"/>
      <c r="AH24" s="745" t="e">
        <f>IF(AND('Mapa final'!#REF!="Alta",'Mapa final'!#REF!="Catastrófico"),CONCATENATE("R",'Mapa final'!#REF!),"")</f>
        <v>#REF!</v>
      </c>
      <c r="AI24" s="746"/>
      <c r="AJ24" s="746" t="e">
        <f>IF(AND('Mapa final'!#REF!="Alta",'Mapa final'!#REF!="Catastrófico"),CONCATENATE("R",'Mapa final'!#REF!),"")</f>
        <v>#REF!</v>
      </c>
      <c r="AK24" s="746"/>
      <c r="AL24" s="746" t="e">
        <f>IF(AND('Mapa final'!#REF!="Alta",'Mapa final'!#REF!="Catastrófico"),CONCATENATE("R",'Mapa final'!#REF!),"")</f>
        <v>#REF!</v>
      </c>
      <c r="AM24" s="747"/>
      <c r="AN24" s="41"/>
      <c r="AO24" s="699"/>
      <c r="AP24" s="700"/>
      <c r="AQ24" s="700"/>
      <c r="AR24" s="700"/>
      <c r="AS24" s="700"/>
      <c r="AT24" s="701"/>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c r="BY24" s="41"/>
      <c r="BZ24" s="41"/>
      <c r="CA24" s="41"/>
      <c r="CB24" s="41"/>
    </row>
    <row r="25" spans="1:80" ht="15" customHeight="1" x14ac:dyDescent="0.25">
      <c r="A25" s="41"/>
      <c r="B25" s="685"/>
      <c r="C25" s="685"/>
      <c r="D25" s="686"/>
      <c r="E25" s="726"/>
      <c r="F25" s="727"/>
      <c r="G25" s="727"/>
      <c r="H25" s="727"/>
      <c r="I25" s="727"/>
      <c r="J25" s="739"/>
      <c r="K25" s="740"/>
      <c r="L25" s="740"/>
      <c r="M25" s="740"/>
      <c r="N25" s="740"/>
      <c r="O25" s="754"/>
      <c r="P25" s="739"/>
      <c r="Q25" s="740"/>
      <c r="R25" s="740"/>
      <c r="S25" s="740"/>
      <c r="T25" s="740"/>
      <c r="U25" s="754"/>
      <c r="V25" s="737"/>
      <c r="W25" s="733"/>
      <c r="X25" s="733"/>
      <c r="Y25" s="733"/>
      <c r="Z25" s="733"/>
      <c r="AA25" s="734"/>
      <c r="AB25" s="737"/>
      <c r="AC25" s="733"/>
      <c r="AD25" s="733"/>
      <c r="AE25" s="733"/>
      <c r="AF25" s="733"/>
      <c r="AG25" s="734"/>
      <c r="AH25" s="745"/>
      <c r="AI25" s="746"/>
      <c r="AJ25" s="746"/>
      <c r="AK25" s="746"/>
      <c r="AL25" s="746"/>
      <c r="AM25" s="747"/>
      <c r="AN25" s="41"/>
      <c r="AO25" s="699"/>
      <c r="AP25" s="700"/>
      <c r="AQ25" s="700"/>
      <c r="AR25" s="700"/>
      <c r="AS25" s="700"/>
      <c r="AT25" s="701"/>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c r="BY25" s="41"/>
      <c r="BZ25" s="41"/>
      <c r="CA25" s="41"/>
      <c r="CB25" s="41"/>
    </row>
    <row r="26" spans="1:80" ht="15" customHeight="1" x14ac:dyDescent="0.25">
      <c r="A26" s="41"/>
      <c r="B26" s="685"/>
      <c r="C26" s="685"/>
      <c r="D26" s="686"/>
      <c r="E26" s="726"/>
      <c r="F26" s="727"/>
      <c r="G26" s="727"/>
      <c r="H26" s="727"/>
      <c r="I26" s="727"/>
      <c r="J26" s="739" t="e">
        <f>IF(AND('Mapa final'!#REF!="Alta",'Mapa final'!#REF!="Leve"),CONCATENATE("R",'Mapa final'!#REF!),"")</f>
        <v>#REF!</v>
      </c>
      <c r="K26" s="740"/>
      <c r="L26" s="740" t="e">
        <f>IF(AND('Mapa final'!#REF!="Alta",'Mapa final'!#REF!="Leve"),CONCATENATE("R",'Mapa final'!#REF!),"")</f>
        <v>#REF!</v>
      </c>
      <c r="M26" s="740"/>
      <c r="N26" s="740" t="e">
        <f>IF(AND('Mapa final'!#REF!="Alta",'Mapa final'!#REF!="Leve"),CONCATENATE("R",'Mapa final'!#REF!),"")</f>
        <v>#REF!</v>
      </c>
      <c r="O26" s="754"/>
      <c r="P26" s="739" t="e">
        <f>IF(AND('Mapa final'!#REF!="Alta",'Mapa final'!#REF!="Menor"),CONCATENATE("R",'Mapa final'!#REF!),"")</f>
        <v>#REF!</v>
      </c>
      <c r="Q26" s="740"/>
      <c r="R26" s="740" t="e">
        <f>IF(AND('Mapa final'!#REF!="Alta",'Mapa final'!#REF!="Menor"),CONCATENATE("R",'Mapa final'!#REF!),"")</f>
        <v>#REF!</v>
      </c>
      <c r="S26" s="740"/>
      <c r="T26" s="740" t="e">
        <f>IF(AND('Mapa final'!#REF!="Alta",'Mapa final'!#REF!="Menor"),CONCATENATE("R",'Mapa final'!#REF!),"")</f>
        <v>#REF!</v>
      </c>
      <c r="U26" s="754"/>
      <c r="V26" s="737" t="e">
        <f>IF(AND('Mapa final'!#REF!="Alta",'Mapa final'!#REF!="Moderado"),CONCATENATE("R",'Mapa final'!#REF!),"")</f>
        <v>#REF!</v>
      </c>
      <c r="W26" s="733"/>
      <c r="X26" s="733" t="e">
        <f>IF(AND('Mapa final'!#REF!="Alta",'Mapa final'!#REF!="Moderado"),CONCATENATE("R",'Mapa final'!#REF!),"")</f>
        <v>#REF!</v>
      </c>
      <c r="Y26" s="733"/>
      <c r="Z26" s="733" t="e">
        <f>IF(AND('Mapa final'!#REF!="Alta",'Mapa final'!#REF!="Moderado"),CONCATENATE("R",'Mapa final'!#REF!),"")</f>
        <v>#REF!</v>
      </c>
      <c r="AA26" s="734"/>
      <c r="AB26" s="737" t="e">
        <f>IF(AND('Mapa final'!#REF!="Alta",'Mapa final'!#REF!="Mayor"),CONCATENATE("R",'Mapa final'!#REF!),"")</f>
        <v>#REF!</v>
      </c>
      <c r="AC26" s="733"/>
      <c r="AD26" s="733" t="e">
        <f>IF(AND('Mapa final'!#REF!="Alta",'Mapa final'!#REF!="Mayor"),CONCATENATE("R",'Mapa final'!#REF!),"")</f>
        <v>#REF!</v>
      </c>
      <c r="AE26" s="733"/>
      <c r="AF26" s="733" t="e">
        <f>IF(AND('Mapa final'!#REF!="Alta",'Mapa final'!#REF!="Mayor"),CONCATENATE("R",'Mapa final'!#REF!),"")</f>
        <v>#REF!</v>
      </c>
      <c r="AG26" s="734"/>
      <c r="AH26" s="745" t="e">
        <f>IF(AND('Mapa final'!#REF!="Alta",'Mapa final'!#REF!="Catastrófico"),CONCATENATE("R",'Mapa final'!#REF!),"")</f>
        <v>#REF!</v>
      </c>
      <c r="AI26" s="746"/>
      <c r="AJ26" s="746" t="e">
        <f>IF(AND('Mapa final'!#REF!="Alta",'Mapa final'!#REF!="Catastrófico"),CONCATENATE("R",'Mapa final'!#REF!),"")</f>
        <v>#REF!</v>
      </c>
      <c r="AK26" s="746"/>
      <c r="AL26" s="746" t="e">
        <f>IF(AND('Mapa final'!#REF!="Alta",'Mapa final'!#REF!="Catastrófico"),CONCATENATE("R",'Mapa final'!#REF!),"")</f>
        <v>#REF!</v>
      </c>
      <c r="AM26" s="747"/>
      <c r="AN26" s="41"/>
      <c r="AO26" s="699"/>
      <c r="AP26" s="700"/>
      <c r="AQ26" s="700"/>
      <c r="AR26" s="700"/>
      <c r="AS26" s="700"/>
      <c r="AT26" s="701"/>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c r="BY26" s="41"/>
      <c r="BZ26" s="41"/>
      <c r="CA26" s="41"/>
      <c r="CB26" s="41"/>
    </row>
    <row r="27" spans="1:80" ht="15.75" customHeight="1" thickBot="1" x14ac:dyDescent="0.3">
      <c r="A27" s="41"/>
      <c r="B27" s="685"/>
      <c r="C27" s="685"/>
      <c r="D27" s="686"/>
      <c r="E27" s="729"/>
      <c r="F27" s="730"/>
      <c r="G27" s="730"/>
      <c r="H27" s="730"/>
      <c r="I27" s="730"/>
      <c r="J27" s="755"/>
      <c r="K27" s="756"/>
      <c r="L27" s="756"/>
      <c r="M27" s="756"/>
      <c r="N27" s="756"/>
      <c r="O27" s="757"/>
      <c r="P27" s="755"/>
      <c r="Q27" s="756"/>
      <c r="R27" s="756"/>
      <c r="S27" s="756"/>
      <c r="T27" s="756"/>
      <c r="U27" s="757"/>
      <c r="V27" s="742"/>
      <c r="W27" s="743"/>
      <c r="X27" s="743"/>
      <c r="Y27" s="743"/>
      <c r="Z27" s="743"/>
      <c r="AA27" s="744"/>
      <c r="AB27" s="742"/>
      <c r="AC27" s="743"/>
      <c r="AD27" s="743"/>
      <c r="AE27" s="743"/>
      <c r="AF27" s="743"/>
      <c r="AG27" s="744"/>
      <c r="AH27" s="748"/>
      <c r="AI27" s="749"/>
      <c r="AJ27" s="749"/>
      <c r="AK27" s="749"/>
      <c r="AL27" s="749"/>
      <c r="AM27" s="750"/>
      <c r="AN27" s="41"/>
      <c r="AO27" s="702"/>
      <c r="AP27" s="703"/>
      <c r="AQ27" s="703"/>
      <c r="AR27" s="703"/>
      <c r="AS27" s="703"/>
      <c r="AT27" s="704"/>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c r="BY27" s="41"/>
      <c r="BZ27" s="41"/>
      <c r="CA27" s="41"/>
      <c r="CB27" s="41"/>
    </row>
    <row r="28" spans="1:80" x14ac:dyDescent="0.25">
      <c r="A28" s="41"/>
      <c r="B28" s="685"/>
      <c r="C28" s="685"/>
      <c r="D28" s="686"/>
      <c r="E28" s="723" t="s">
        <v>288</v>
      </c>
      <c r="F28" s="724"/>
      <c r="G28" s="724"/>
      <c r="H28" s="724"/>
      <c r="I28" s="725"/>
      <c r="J28" s="758" t="str">
        <f>IF(AND('Mapa final'!$J$14="Media",'Mapa final'!$N$14="Leve"),CONCATENATE("R",'Mapa final'!$A$14),"")</f>
        <v/>
      </c>
      <c r="K28" s="759"/>
      <c r="L28" s="759" t="e">
        <f>IF(AND('Mapa final'!#REF!="Media",'Mapa final'!#REF!="Leve"),CONCATENATE("R",'Mapa final'!#REF!),"")</f>
        <v>#REF!</v>
      </c>
      <c r="M28" s="759"/>
      <c r="N28" s="759" t="e">
        <f>IF(AND('Mapa final'!#REF!="Media",'Mapa final'!#REF!="Leve"),CONCATENATE("R",'Mapa final'!#REF!),"")</f>
        <v>#REF!</v>
      </c>
      <c r="O28" s="760"/>
      <c r="P28" s="758" t="str">
        <f>IF(AND('Mapa final'!$J$14="Media",'Mapa final'!$N$14="Menor"),CONCATENATE("R",'Mapa final'!$A$14),"")</f>
        <v/>
      </c>
      <c r="Q28" s="759"/>
      <c r="R28" s="759" t="e">
        <f>IF(AND('Mapa final'!#REF!="Media",'Mapa final'!#REF!="Menor"),CONCATENATE("R",'Mapa final'!#REF!),"")</f>
        <v>#REF!</v>
      </c>
      <c r="S28" s="759"/>
      <c r="T28" s="759" t="e">
        <f>IF(AND('Mapa final'!#REF!="Media",'Mapa final'!#REF!="Menor"),CONCATENATE("R",'Mapa final'!#REF!),"")</f>
        <v>#REF!</v>
      </c>
      <c r="U28" s="760"/>
      <c r="V28" s="758" t="str">
        <f>IF(AND('Mapa final'!$J$14="Media",'Mapa final'!$N$14="Moderado"),CONCATENATE("R",'Mapa final'!$A$14),"")</f>
        <v/>
      </c>
      <c r="W28" s="759"/>
      <c r="X28" s="759" t="e">
        <f>IF(AND('Mapa final'!#REF!="Media",'Mapa final'!#REF!="Moderado"),CONCATENATE("R",'Mapa final'!#REF!),"")</f>
        <v>#REF!</v>
      </c>
      <c r="Y28" s="759"/>
      <c r="Z28" s="759" t="e">
        <f>IF(AND('Mapa final'!#REF!="Media",'Mapa final'!#REF!="Moderado"),CONCATENATE("R",'Mapa final'!#REF!),"")</f>
        <v>#REF!</v>
      </c>
      <c r="AA28" s="760"/>
      <c r="AB28" s="735" t="str">
        <f>IF(AND('Mapa final'!$J$14="Media",'Mapa final'!$N$14="Mayor"),CONCATENATE("R",'Mapa final'!$A$14),"")</f>
        <v/>
      </c>
      <c r="AC28" s="736"/>
      <c r="AD28" s="736" t="e">
        <f>IF(AND('Mapa final'!#REF!="Media",'Mapa final'!#REF!="Mayor"),CONCATENATE("R",'Mapa final'!#REF!),"")</f>
        <v>#REF!</v>
      </c>
      <c r="AE28" s="736"/>
      <c r="AF28" s="736" t="e">
        <f>IF(AND('Mapa final'!#REF!="Media",'Mapa final'!#REF!="Mayor"),CONCATENATE("R",'Mapa final'!#REF!),"")</f>
        <v>#REF!</v>
      </c>
      <c r="AG28" s="738"/>
      <c r="AH28" s="751" t="str">
        <f>IF(AND('Mapa final'!$J$14="Media",'Mapa final'!$N$14="Catastrófico"),CONCATENATE("R",'Mapa final'!$A$14),"")</f>
        <v/>
      </c>
      <c r="AI28" s="752"/>
      <c r="AJ28" s="752" t="e">
        <f>IF(AND('Mapa final'!#REF!="Media",'Mapa final'!#REF!="Catastrófico"),CONCATENATE("R",'Mapa final'!#REF!),"")</f>
        <v>#REF!</v>
      </c>
      <c r="AK28" s="752"/>
      <c r="AL28" s="752" t="e">
        <f>IF(AND('Mapa final'!#REF!="Media",'Mapa final'!#REF!="Catastrófico"),CONCATENATE("R",'Mapa final'!#REF!),"")</f>
        <v>#REF!</v>
      </c>
      <c r="AM28" s="753"/>
      <c r="AN28" s="41"/>
      <c r="AO28" s="705" t="s">
        <v>209</v>
      </c>
      <c r="AP28" s="706"/>
      <c r="AQ28" s="706"/>
      <c r="AR28" s="706"/>
      <c r="AS28" s="706"/>
      <c r="AT28" s="707"/>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c r="BY28" s="41"/>
      <c r="BZ28" s="41"/>
      <c r="CA28" s="41"/>
      <c r="CB28" s="41"/>
    </row>
    <row r="29" spans="1:80" x14ac:dyDescent="0.25">
      <c r="A29" s="41"/>
      <c r="B29" s="685"/>
      <c r="C29" s="685"/>
      <c r="D29" s="686"/>
      <c r="E29" s="726"/>
      <c r="F29" s="727"/>
      <c r="G29" s="727"/>
      <c r="H29" s="727"/>
      <c r="I29" s="728"/>
      <c r="J29" s="739"/>
      <c r="K29" s="740"/>
      <c r="L29" s="740"/>
      <c r="M29" s="740"/>
      <c r="N29" s="740"/>
      <c r="O29" s="754"/>
      <c r="P29" s="739"/>
      <c r="Q29" s="740"/>
      <c r="R29" s="740"/>
      <c r="S29" s="740"/>
      <c r="T29" s="740"/>
      <c r="U29" s="754"/>
      <c r="V29" s="739"/>
      <c r="W29" s="740"/>
      <c r="X29" s="740"/>
      <c r="Y29" s="740"/>
      <c r="Z29" s="740"/>
      <c r="AA29" s="754"/>
      <c r="AB29" s="737"/>
      <c r="AC29" s="733"/>
      <c r="AD29" s="733"/>
      <c r="AE29" s="733"/>
      <c r="AF29" s="733"/>
      <c r="AG29" s="734"/>
      <c r="AH29" s="745"/>
      <c r="AI29" s="746"/>
      <c r="AJ29" s="746"/>
      <c r="AK29" s="746"/>
      <c r="AL29" s="746"/>
      <c r="AM29" s="747"/>
      <c r="AN29" s="41"/>
      <c r="AO29" s="708"/>
      <c r="AP29" s="709"/>
      <c r="AQ29" s="709"/>
      <c r="AR29" s="709"/>
      <c r="AS29" s="709"/>
      <c r="AT29" s="710"/>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c r="BY29" s="41"/>
      <c r="BZ29" s="41"/>
      <c r="CA29" s="41"/>
      <c r="CB29" s="41"/>
    </row>
    <row r="30" spans="1:80" x14ac:dyDescent="0.25">
      <c r="A30" s="41"/>
      <c r="B30" s="685"/>
      <c r="C30" s="685"/>
      <c r="D30" s="686"/>
      <c r="E30" s="726"/>
      <c r="F30" s="727"/>
      <c r="G30" s="727"/>
      <c r="H30" s="727"/>
      <c r="I30" s="728"/>
      <c r="J30" s="739" t="e">
        <f>IF(AND('Mapa final'!#REF!="Media",'Mapa final'!#REF!="Leve"),CONCATENATE("R",'Mapa final'!#REF!),"")</f>
        <v>#REF!</v>
      </c>
      <c r="K30" s="740"/>
      <c r="L30" s="740" t="e">
        <f>IF(AND('Mapa final'!#REF!="Media",'Mapa final'!#REF!="Leve"),CONCATENATE("R",'Mapa final'!#REF!),"")</f>
        <v>#REF!</v>
      </c>
      <c r="M30" s="740"/>
      <c r="N30" s="740" t="e">
        <f>IF(AND('Mapa final'!#REF!="Media",'Mapa final'!#REF!="Leve"),CONCATENATE("R",'Mapa final'!#REF!),"")</f>
        <v>#REF!</v>
      </c>
      <c r="O30" s="754"/>
      <c r="P30" s="739" t="e">
        <f>IF(AND('Mapa final'!#REF!="Media",'Mapa final'!#REF!="Menor"),CONCATENATE("R",'Mapa final'!#REF!),"")</f>
        <v>#REF!</v>
      </c>
      <c r="Q30" s="740"/>
      <c r="R30" s="740" t="e">
        <f>IF(AND('Mapa final'!#REF!="Media",'Mapa final'!#REF!="Menor"),CONCATENATE("R",'Mapa final'!#REF!),"")</f>
        <v>#REF!</v>
      </c>
      <c r="S30" s="740"/>
      <c r="T30" s="740" t="e">
        <f>IF(AND('Mapa final'!#REF!="Media",'Mapa final'!#REF!="Menor"),CONCATENATE("R",'Mapa final'!#REF!),"")</f>
        <v>#REF!</v>
      </c>
      <c r="U30" s="754"/>
      <c r="V30" s="739" t="e">
        <f>IF(AND('Mapa final'!#REF!="Media",'Mapa final'!#REF!="Moderado"),CONCATENATE("R",'Mapa final'!#REF!),"")</f>
        <v>#REF!</v>
      </c>
      <c r="W30" s="740"/>
      <c r="X30" s="740" t="e">
        <f>IF(AND('Mapa final'!#REF!="Media",'Mapa final'!#REF!="Moderado"),CONCATENATE("R",'Mapa final'!#REF!),"")</f>
        <v>#REF!</v>
      </c>
      <c r="Y30" s="740"/>
      <c r="Z30" s="740" t="e">
        <f>IF(AND('Mapa final'!#REF!="Media",'Mapa final'!#REF!="Moderado"),CONCATENATE("R",'Mapa final'!#REF!),"")</f>
        <v>#REF!</v>
      </c>
      <c r="AA30" s="754"/>
      <c r="AB30" s="737" t="e">
        <f>IF(AND('Mapa final'!#REF!="Media",'Mapa final'!#REF!="Mayor"),CONCATENATE("R",'Mapa final'!#REF!),"")</f>
        <v>#REF!</v>
      </c>
      <c r="AC30" s="733"/>
      <c r="AD30" s="733" t="e">
        <f>IF(AND('Mapa final'!#REF!="Media",'Mapa final'!#REF!="Mayor"),CONCATENATE("R",'Mapa final'!#REF!),"")</f>
        <v>#REF!</v>
      </c>
      <c r="AE30" s="733"/>
      <c r="AF30" s="733" t="e">
        <f>IF(AND('Mapa final'!#REF!="Media",'Mapa final'!#REF!="Mayor"),CONCATENATE("R",'Mapa final'!#REF!),"")</f>
        <v>#REF!</v>
      </c>
      <c r="AG30" s="734"/>
      <c r="AH30" s="745" t="e">
        <f>IF(AND('Mapa final'!#REF!="Media",'Mapa final'!#REF!="Catastrófico"),CONCATENATE("R",'Mapa final'!#REF!),"")</f>
        <v>#REF!</v>
      </c>
      <c r="AI30" s="746"/>
      <c r="AJ30" s="746" t="e">
        <f>IF(AND('Mapa final'!#REF!="Media",'Mapa final'!#REF!="Catastrófico"),CONCATENATE("R",'Mapa final'!#REF!),"")</f>
        <v>#REF!</v>
      </c>
      <c r="AK30" s="746"/>
      <c r="AL30" s="746" t="e">
        <f>IF(AND('Mapa final'!#REF!="Media",'Mapa final'!#REF!="Catastrófico"),CONCATENATE("R",'Mapa final'!#REF!),"")</f>
        <v>#REF!</v>
      </c>
      <c r="AM30" s="747"/>
      <c r="AN30" s="41"/>
      <c r="AO30" s="708"/>
      <c r="AP30" s="709"/>
      <c r="AQ30" s="709"/>
      <c r="AR30" s="709"/>
      <c r="AS30" s="709"/>
      <c r="AT30" s="710"/>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41"/>
    </row>
    <row r="31" spans="1:80" x14ac:dyDescent="0.25">
      <c r="A31" s="41"/>
      <c r="B31" s="685"/>
      <c r="C31" s="685"/>
      <c r="D31" s="686"/>
      <c r="E31" s="726"/>
      <c r="F31" s="727"/>
      <c r="G31" s="727"/>
      <c r="H31" s="727"/>
      <c r="I31" s="728"/>
      <c r="J31" s="739"/>
      <c r="K31" s="740"/>
      <c r="L31" s="740"/>
      <c r="M31" s="740"/>
      <c r="N31" s="740"/>
      <c r="O31" s="754"/>
      <c r="P31" s="739"/>
      <c r="Q31" s="740"/>
      <c r="R31" s="740"/>
      <c r="S31" s="740"/>
      <c r="T31" s="740"/>
      <c r="U31" s="754"/>
      <c r="V31" s="739"/>
      <c r="W31" s="740"/>
      <c r="X31" s="740"/>
      <c r="Y31" s="740"/>
      <c r="Z31" s="740"/>
      <c r="AA31" s="754"/>
      <c r="AB31" s="737"/>
      <c r="AC31" s="733"/>
      <c r="AD31" s="733"/>
      <c r="AE31" s="733"/>
      <c r="AF31" s="733"/>
      <c r="AG31" s="734"/>
      <c r="AH31" s="745"/>
      <c r="AI31" s="746"/>
      <c r="AJ31" s="746"/>
      <c r="AK31" s="746"/>
      <c r="AL31" s="746"/>
      <c r="AM31" s="747"/>
      <c r="AN31" s="41"/>
      <c r="AO31" s="708"/>
      <c r="AP31" s="709"/>
      <c r="AQ31" s="709"/>
      <c r="AR31" s="709"/>
      <c r="AS31" s="709"/>
      <c r="AT31" s="710"/>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c r="BY31" s="41"/>
      <c r="BZ31" s="41"/>
      <c r="CA31" s="41"/>
      <c r="CB31" s="41"/>
    </row>
    <row r="32" spans="1:80" x14ac:dyDescent="0.25">
      <c r="A32" s="41"/>
      <c r="B32" s="685"/>
      <c r="C32" s="685"/>
      <c r="D32" s="686"/>
      <c r="E32" s="726"/>
      <c r="F32" s="727"/>
      <c r="G32" s="727"/>
      <c r="H32" s="727"/>
      <c r="I32" s="728"/>
      <c r="J32" s="739" t="e">
        <f>IF(AND('Mapa final'!#REF!="Media",'Mapa final'!#REF!="Leve"),CONCATENATE("R",'Mapa final'!#REF!),"")</f>
        <v>#REF!</v>
      </c>
      <c r="K32" s="740"/>
      <c r="L32" s="740" t="e">
        <f>IF(AND('Mapa final'!#REF!="Media",'Mapa final'!#REF!="Leve"),CONCATENATE("R",'Mapa final'!#REF!),"")</f>
        <v>#REF!</v>
      </c>
      <c r="M32" s="740"/>
      <c r="N32" s="740" t="e">
        <f>IF(AND('Mapa final'!#REF!="Media",'Mapa final'!#REF!="Leve"),CONCATENATE("R",'Mapa final'!#REF!),"")</f>
        <v>#REF!</v>
      </c>
      <c r="O32" s="754"/>
      <c r="P32" s="739" t="e">
        <f>IF(AND('Mapa final'!#REF!="Media",'Mapa final'!#REF!="Menor"),CONCATENATE("R",'Mapa final'!#REF!),"")</f>
        <v>#REF!</v>
      </c>
      <c r="Q32" s="740"/>
      <c r="R32" s="740" t="e">
        <f>IF(AND('Mapa final'!#REF!="Media",'Mapa final'!#REF!="Menor"),CONCATENATE("R",'Mapa final'!#REF!),"")</f>
        <v>#REF!</v>
      </c>
      <c r="S32" s="740"/>
      <c r="T32" s="740" t="e">
        <f>IF(AND('Mapa final'!#REF!="Media",'Mapa final'!#REF!="Menor"),CONCATENATE("R",'Mapa final'!#REF!),"")</f>
        <v>#REF!</v>
      </c>
      <c r="U32" s="754"/>
      <c r="V32" s="739" t="e">
        <f>IF(AND('Mapa final'!#REF!="Media",'Mapa final'!#REF!="Moderado"),CONCATENATE("R",'Mapa final'!#REF!),"")</f>
        <v>#REF!</v>
      </c>
      <c r="W32" s="740"/>
      <c r="X32" s="740" t="e">
        <f>IF(AND('Mapa final'!#REF!="Media",'Mapa final'!#REF!="Moderado"),CONCATENATE("R",'Mapa final'!#REF!),"")</f>
        <v>#REF!</v>
      </c>
      <c r="Y32" s="740"/>
      <c r="Z32" s="740" t="e">
        <f>IF(AND('Mapa final'!#REF!="Media",'Mapa final'!#REF!="Moderado"),CONCATENATE("R",'Mapa final'!#REF!),"")</f>
        <v>#REF!</v>
      </c>
      <c r="AA32" s="754"/>
      <c r="AB32" s="737" t="e">
        <f>IF(AND('Mapa final'!#REF!="Media",'Mapa final'!#REF!="Mayor"),CONCATENATE("R",'Mapa final'!#REF!),"")</f>
        <v>#REF!</v>
      </c>
      <c r="AC32" s="733"/>
      <c r="AD32" s="733" t="e">
        <f>IF(AND('Mapa final'!#REF!="Media",'Mapa final'!#REF!="Mayor"),CONCATENATE("R",'Mapa final'!#REF!),"")</f>
        <v>#REF!</v>
      </c>
      <c r="AE32" s="733"/>
      <c r="AF32" s="733" t="e">
        <f>IF(AND('Mapa final'!#REF!="Media",'Mapa final'!#REF!="Mayor"),CONCATENATE("R",'Mapa final'!#REF!),"")</f>
        <v>#REF!</v>
      </c>
      <c r="AG32" s="734"/>
      <c r="AH32" s="745" t="e">
        <f>IF(AND('Mapa final'!#REF!="Media",'Mapa final'!#REF!="Catastrófico"),CONCATENATE("R",'Mapa final'!#REF!),"")</f>
        <v>#REF!</v>
      </c>
      <c r="AI32" s="746"/>
      <c r="AJ32" s="746" t="e">
        <f>IF(AND('Mapa final'!#REF!="Media",'Mapa final'!#REF!="Catastrófico"),CONCATENATE("R",'Mapa final'!#REF!),"")</f>
        <v>#REF!</v>
      </c>
      <c r="AK32" s="746"/>
      <c r="AL32" s="746" t="e">
        <f>IF(AND('Mapa final'!#REF!="Media",'Mapa final'!#REF!="Catastrófico"),CONCATENATE("R",'Mapa final'!#REF!),"")</f>
        <v>#REF!</v>
      </c>
      <c r="AM32" s="747"/>
      <c r="AN32" s="41"/>
      <c r="AO32" s="708"/>
      <c r="AP32" s="709"/>
      <c r="AQ32" s="709"/>
      <c r="AR32" s="709"/>
      <c r="AS32" s="709"/>
      <c r="AT32" s="710"/>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c r="BY32" s="41"/>
      <c r="BZ32" s="41"/>
      <c r="CA32" s="41"/>
      <c r="CB32" s="41"/>
    </row>
    <row r="33" spans="1:80" x14ac:dyDescent="0.25">
      <c r="A33" s="41"/>
      <c r="B33" s="685"/>
      <c r="C33" s="685"/>
      <c r="D33" s="686"/>
      <c r="E33" s="726"/>
      <c r="F33" s="727"/>
      <c r="G33" s="727"/>
      <c r="H33" s="727"/>
      <c r="I33" s="728"/>
      <c r="J33" s="739"/>
      <c r="K33" s="740"/>
      <c r="L33" s="740"/>
      <c r="M33" s="740"/>
      <c r="N33" s="740"/>
      <c r="O33" s="754"/>
      <c r="P33" s="739"/>
      <c r="Q33" s="740"/>
      <c r="R33" s="740"/>
      <c r="S33" s="740"/>
      <c r="T33" s="740"/>
      <c r="U33" s="754"/>
      <c r="V33" s="739"/>
      <c r="W33" s="740"/>
      <c r="X33" s="740"/>
      <c r="Y33" s="740"/>
      <c r="Z33" s="740"/>
      <c r="AA33" s="754"/>
      <c r="AB33" s="737"/>
      <c r="AC33" s="733"/>
      <c r="AD33" s="733"/>
      <c r="AE33" s="733"/>
      <c r="AF33" s="733"/>
      <c r="AG33" s="734"/>
      <c r="AH33" s="745"/>
      <c r="AI33" s="746"/>
      <c r="AJ33" s="746"/>
      <c r="AK33" s="746"/>
      <c r="AL33" s="746"/>
      <c r="AM33" s="747"/>
      <c r="AN33" s="41"/>
      <c r="AO33" s="708"/>
      <c r="AP33" s="709"/>
      <c r="AQ33" s="709"/>
      <c r="AR33" s="709"/>
      <c r="AS33" s="709"/>
      <c r="AT33" s="710"/>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c r="BY33" s="41"/>
      <c r="BZ33" s="41"/>
      <c r="CA33" s="41"/>
      <c r="CB33" s="41"/>
    </row>
    <row r="34" spans="1:80" x14ac:dyDescent="0.25">
      <c r="A34" s="41"/>
      <c r="B34" s="685"/>
      <c r="C34" s="685"/>
      <c r="D34" s="686"/>
      <c r="E34" s="726"/>
      <c r="F34" s="727"/>
      <c r="G34" s="727"/>
      <c r="H34" s="727"/>
      <c r="I34" s="728"/>
      <c r="J34" s="739" t="e">
        <f>IF(AND('Mapa final'!#REF!="Media",'Mapa final'!#REF!="Leve"),CONCATENATE("R",'Mapa final'!#REF!),"")</f>
        <v>#REF!</v>
      </c>
      <c r="K34" s="740"/>
      <c r="L34" s="740" t="e">
        <f>IF(AND('Mapa final'!#REF!="Media",'Mapa final'!#REF!="Leve"),CONCATENATE("R",'Mapa final'!#REF!),"")</f>
        <v>#REF!</v>
      </c>
      <c r="M34" s="740"/>
      <c r="N34" s="740" t="e">
        <f>IF(AND('Mapa final'!#REF!="Media",'Mapa final'!#REF!="Leve"),CONCATENATE("R",'Mapa final'!#REF!),"")</f>
        <v>#REF!</v>
      </c>
      <c r="O34" s="754"/>
      <c r="P34" s="739" t="e">
        <f>IF(AND('Mapa final'!#REF!="Media",'Mapa final'!#REF!="Menor"),CONCATENATE("R",'Mapa final'!#REF!),"")</f>
        <v>#REF!</v>
      </c>
      <c r="Q34" s="740"/>
      <c r="R34" s="740" t="e">
        <f>IF(AND('Mapa final'!#REF!="Media",'Mapa final'!#REF!="Menor"),CONCATENATE("R",'Mapa final'!#REF!),"")</f>
        <v>#REF!</v>
      </c>
      <c r="S34" s="740"/>
      <c r="T34" s="740" t="e">
        <f>IF(AND('Mapa final'!#REF!="Media",'Mapa final'!#REF!="Menor"),CONCATENATE("R",'Mapa final'!#REF!),"")</f>
        <v>#REF!</v>
      </c>
      <c r="U34" s="754"/>
      <c r="V34" s="739" t="e">
        <f>IF(AND('Mapa final'!#REF!="Media",'Mapa final'!#REF!="Moderado"),CONCATENATE("R",'Mapa final'!#REF!),"")</f>
        <v>#REF!</v>
      </c>
      <c r="W34" s="740"/>
      <c r="X34" s="740" t="e">
        <f>IF(AND('Mapa final'!#REF!="Media",'Mapa final'!#REF!="Moderado"),CONCATENATE("R",'Mapa final'!#REF!),"")</f>
        <v>#REF!</v>
      </c>
      <c r="Y34" s="740"/>
      <c r="Z34" s="740" t="e">
        <f>IF(AND('Mapa final'!#REF!="Media",'Mapa final'!#REF!="Moderado"),CONCATENATE("R",'Mapa final'!#REF!),"")</f>
        <v>#REF!</v>
      </c>
      <c r="AA34" s="754"/>
      <c r="AB34" s="737" t="e">
        <f>IF(AND('Mapa final'!#REF!="Media",'Mapa final'!#REF!="Mayor"),CONCATENATE("R",'Mapa final'!#REF!),"")</f>
        <v>#REF!</v>
      </c>
      <c r="AC34" s="733"/>
      <c r="AD34" s="733" t="e">
        <f>IF(AND('Mapa final'!#REF!="Media",'Mapa final'!#REF!="Mayor"),CONCATENATE("R",'Mapa final'!#REF!),"")</f>
        <v>#REF!</v>
      </c>
      <c r="AE34" s="733"/>
      <c r="AF34" s="733" t="e">
        <f>IF(AND('Mapa final'!#REF!="Media",'Mapa final'!#REF!="Mayor"),CONCATENATE("R",'Mapa final'!#REF!),"")</f>
        <v>#REF!</v>
      </c>
      <c r="AG34" s="734"/>
      <c r="AH34" s="745" t="e">
        <f>IF(AND('Mapa final'!#REF!="Media",'Mapa final'!#REF!="Catastrófico"),CONCATENATE("R",'Mapa final'!#REF!),"")</f>
        <v>#REF!</v>
      </c>
      <c r="AI34" s="746"/>
      <c r="AJ34" s="746" t="e">
        <f>IF(AND('Mapa final'!#REF!="Media",'Mapa final'!#REF!="Catastrófico"),CONCATENATE("R",'Mapa final'!#REF!),"")</f>
        <v>#REF!</v>
      </c>
      <c r="AK34" s="746"/>
      <c r="AL34" s="746" t="e">
        <f>IF(AND('Mapa final'!#REF!="Media",'Mapa final'!#REF!="Catastrófico"),CONCATENATE("R",'Mapa final'!#REF!),"")</f>
        <v>#REF!</v>
      </c>
      <c r="AM34" s="747"/>
      <c r="AN34" s="41"/>
      <c r="AO34" s="708"/>
      <c r="AP34" s="709"/>
      <c r="AQ34" s="709"/>
      <c r="AR34" s="709"/>
      <c r="AS34" s="709"/>
      <c r="AT34" s="710"/>
      <c r="AU34" s="41"/>
      <c r="AV34" s="41"/>
      <c r="AW34" s="41"/>
      <c r="AX34" s="41"/>
      <c r="AY34" s="41"/>
      <c r="AZ34" s="41"/>
      <c r="BA34" s="41"/>
      <c r="BB34" s="41"/>
      <c r="BC34" s="41"/>
      <c r="BD34" s="41"/>
      <c r="BE34" s="41"/>
      <c r="BF34" s="41"/>
      <c r="BG34" s="41"/>
      <c r="BH34" s="41"/>
      <c r="BI34" s="41"/>
      <c r="BJ34" s="41"/>
      <c r="BK34" s="41"/>
      <c r="BL34" s="41"/>
      <c r="BM34" s="41"/>
      <c r="BN34" s="41"/>
      <c r="BO34" s="41"/>
      <c r="BP34" s="41"/>
      <c r="BQ34" s="41"/>
      <c r="BR34" s="41"/>
      <c r="BS34" s="41"/>
      <c r="BT34" s="41"/>
      <c r="BU34" s="41"/>
      <c r="BV34" s="41"/>
      <c r="BW34" s="41"/>
      <c r="BX34" s="41"/>
      <c r="BY34" s="41"/>
      <c r="BZ34" s="41"/>
      <c r="CA34" s="41"/>
      <c r="CB34" s="41"/>
    </row>
    <row r="35" spans="1:80" ht="15.75" thickBot="1" x14ac:dyDescent="0.3">
      <c r="A35" s="41"/>
      <c r="B35" s="685"/>
      <c r="C35" s="685"/>
      <c r="D35" s="686"/>
      <c r="E35" s="729"/>
      <c r="F35" s="730"/>
      <c r="G35" s="730"/>
      <c r="H35" s="730"/>
      <c r="I35" s="731"/>
      <c r="J35" s="739"/>
      <c r="K35" s="740"/>
      <c r="L35" s="740"/>
      <c r="M35" s="740"/>
      <c r="N35" s="740"/>
      <c r="O35" s="754"/>
      <c r="P35" s="755"/>
      <c r="Q35" s="756"/>
      <c r="R35" s="756"/>
      <c r="S35" s="756"/>
      <c r="T35" s="756"/>
      <c r="U35" s="757"/>
      <c r="V35" s="755"/>
      <c r="W35" s="756"/>
      <c r="X35" s="756"/>
      <c r="Y35" s="756"/>
      <c r="Z35" s="756"/>
      <c r="AA35" s="757"/>
      <c r="AB35" s="742"/>
      <c r="AC35" s="743"/>
      <c r="AD35" s="743"/>
      <c r="AE35" s="743"/>
      <c r="AF35" s="743"/>
      <c r="AG35" s="744"/>
      <c r="AH35" s="748"/>
      <c r="AI35" s="749"/>
      <c r="AJ35" s="749"/>
      <c r="AK35" s="749"/>
      <c r="AL35" s="749"/>
      <c r="AM35" s="750"/>
      <c r="AN35" s="41"/>
      <c r="AO35" s="711"/>
      <c r="AP35" s="712"/>
      <c r="AQ35" s="712"/>
      <c r="AR35" s="712"/>
      <c r="AS35" s="712"/>
      <c r="AT35" s="713"/>
      <c r="AU35" s="41"/>
      <c r="AV35" s="41"/>
      <c r="AW35" s="41"/>
      <c r="AX35" s="41"/>
      <c r="AY35" s="41"/>
      <c r="AZ35" s="41"/>
      <c r="BA35" s="41"/>
      <c r="BB35" s="41"/>
      <c r="BC35" s="41"/>
      <c r="BD35" s="41"/>
      <c r="BE35" s="41"/>
      <c r="BF35" s="41"/>
      <c r="BG35" s="41"/>
      <c r="BH35" s="41"/>
      <c r="BI35" s="41"/>
      <c r="BJ35" s="41"/>
      <c r="BK35" s="41"/>
      <c r="BL35" s="41"/>
      <c r="BM35" s="41"/>
      <c r="BN35" s="41"/>
      <c r="BO35" s="41"/>
      <c r="BP35" s="41"/>
      <c r="BQ35" s="41"/>
      <c r="BR35" s="41"/>
      <c r="BS35" s="41"/>
      <c r="BT35" s="41"/>
      <c r="BU35" s="41"/>
      <c r="BV35" s="41"/>
      <c r="BW35" s="41"/>
      <c r="BX35" s="41"/>
      <c r="BY35" s="41"/>
      <c r="BZ35" s="41"/>
      <c r="CA35" s="41"/>
      <c r="CB35" s="41"/>
    </row>
    <row r="36" spans="1:80" x14ac:dyDescent="0.25">
      <c r="A36" s="41"/>
      <c r="B36" s="685"/>
      <c r="C36" s="685"/>
      <c r="D36" s="686"/>
      <c r="E36" s="723" t="s">
        <v>289</v>
      </c>
      <c r="F36" s="724"/>
      <c r="G36" s="724"/>
      <c r="H36" s="724"/>
      <c r="I36" s="724"/>
      <c r="J36" s="767" t="str">
        <f>IF(AND('Mapa final'!$J$14="Baja",'Mapa final'!$N$14="Leve"),CONCATENATE("R",'Mapa final'!$A$14),"")</f>
        <v/>
      </c>
      <c r="K36" s="768"/>
      <c r="L36" s="768" t="e">
        <f>IF(AND('Mapa final'!#REF!="Baja",'Mapa final'!#REF!="Leve"),CONCATENATE("R",'Mapa final'!#REF!),"")</f>
        <v>#REF!</v>
      </c>
      <c r="M36" s="768"/>
      <c r="N36" s="768" t="e">
        <f>IF(AND('Mapa final'!#REF!="Baja",'Mapa final'!#REF!="Leve"),CONCATENATE("R",'Mapa final'!#REF!),"")</f>
        <v>#REF!</v>
      </c>
      <c r="O36" s="769"/>
      <c r="P36" s="759" t="str">
        <f>IF(AND('Mapa final'!$J$14="Baja",'Mapa final'!$N$14="Menor"),CONCATENATE("R",'Mapa final'!$A$14),"")</f>
        <v/>
      </c>
      <c r="Q36" s="759"/>
      <c r="R36" s="759" t="e">
        <f>IF(AND('Mapa final'!#REF!="Baja",'Mapa final'!#REF!="Menor"),CONCATENATE("R",'Mapa final'!#REF!),"")</f>
        <v>#REF!</v>
      </c>
      <c r="S36" s="759"/>
      <c r="T36" s="759" t="e">
        <f>IF(AND('Mapa final'!#REF!="Baja",'Mapa final'!#REF!="Menor"),CONCATENATE("R",'Mapa final'!#REF!),"")</f>
        <v>#REF!</v>
      </c>
      <c r="U36" s="760"/>
      <c r="V36" s="758" t="str">
        <f>IF(AND('Mapa final'!$J$14="Baja",'Mapa final'!$N$14="Moderado"),CONCATENATE("R",'Mapa final'!$A$14),"")</f>
        <v/>
      </c>
      <c r="W36" s="759"/>
      <c r="X36" s="759" t="e">
        <f>IF(AND('Mapa final'!#REF!="Baja",'Mapa final'!#REF!="Moderado"),CONCATENATE("R",'Mapa final'!#REF!),"")</f>
        <v>#REF!</v>
      </c>
      <c r="Y36" s="759"/>
      <c r="Z36" s="759" t="e">
        <f>IF(AND('Mapa final'!#REF!="Baja",'Mapa final'!#REF!="Moderado"),CONCATENATE("R",'Mapa final'!#REF!),"")</f>
        <v>#REF!</v>
      </c>
      <c r="AA36" s="760"/>
      <c r="AB36" s="735" t="str">
        <f>IF(AND('Mapa final'!$J$14="Baja",'Mapa final'!$N$14="Mayor"),CONCATENATE("R",'Mapa final'!$A$14),"")</f>
        <v/>
      </c>
      <c r="AC36" s="736"/>
      <c r="AD36" s="736" t="e">
        <f>IF(AND('Mapa final'!#REF!="Baja",'Mapa final'!#REF!="Mayor"),CONCATENATE("R",'Mapa final'!#REF!),"")</f>
        <v>#REF!</v>
      </c>
      <c r="AE36" s="736"/>
      <c r="AF36" s="736" t="e">
        <f>IF(AND('Mapa final'!#REF!="Baja",'Mapa final'!#REF!="Mayor"),CONCATENATE("R",'Mapa final'!#REF!),"")</f>
        <v>#REF!</v>
      </c>
      <c r="AG36" s="738"/>
      <c r="AH36" s="751" t="str">
        <f>IF(AND('Mapa final'!$J$14="Baja",'Mapa final'!$N$14="Catastrófico"),CONCATENATE("R",'Mapa final'!$A$14),"")</f>
        <v/>
      </c>
      <c r="AI36" s="752"/>
      <c r="AJ36" s="752" t="e">
        <f>IF(AND('Mapa final'!#REF!="Baja",'Mapa final'!#REF!="Catastrófico"),CONCATENATE("R",'Mapa final'!#REF!),"")</f>
        <v>#REF!</v>
      </c>
      <c r="AK36" s="752"/>
      <c r="AL36" s="752" t="e">
        <f>IF(AND('Mapa final'!#REF!="Baja",'Mapa final'!#REF!="Catastrófico"),CONCATENATE("R",'Mapa final'!#REF!),"")</f>
        <v>#REF!</v>
      </c>
      <c r="AM36" s="753"/>
      <c r="AN36" s="41"/>
      <c r="AO36" s="714" t="s">
        <v>290</v>
      </c>
      <c r="AP36" s="715"/>
      <c r="AQ36" s="715"/>
      <c r="AR36" s="715"/>
      <c r="AS36" s="715"/>
      <c r="AT36" s="716"/>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c r="BY36" s="41"/>
      <c r="BZ36" s="41"/>
      <c r="CA36" s="41"/>
      <c r="CB36" s="41"/>
    </row>
    <row r="37" spans="1:80" x14ac:dyDescent="0.25">
      <c r="A37" s="41"/>
      <c r="B37" s="685"/>
      <c r="C37" s="685"/>
      <c r="D37" s="686"/>
      <c r="E37" s="726"/>
      <c r="F37" s="727"/>
      <c r="G37" s="727"/>
      <c r="H37" s="727"/>
      <c r="I37" s="727"/>
      <c r="J37" s="763"/>
      <c r="K37" s="761"/>
      <c r="L37" s="761"/>
      <c r="M37" s="761"/>
      <c r="N37" s="761"/>
      <c r="O37" s="762"/>
      <c r="P37" s="740"/>
      <c r="Q37" s="740"/>
      <c r="R37" s="740"/>
      <c r="S37" s="740"/>
      <c r="T37" s="740"/>
      <c r="U37" s="754"/>
      <c r="V37" s="739"/>
      <c r="W37" s="740"/>
      <c r="X37" s="740"/>
      <c r="Y37" s="740"/>
      <c r="Z37" s="740"/>
      <c r="AA37" s="754"/>
      <c r="AB37" s="737"/>
      <c r="AC37" s="733"/>
      <c r="AD37" s="733"/>
      <c r="AE37" s="733"/>
      <c r="AF37" s="733"/>
      <c r="AG37" s="734"/>
      <c r="AH37" s="745"/>
      <c r="AI37" s="746"/>
      <c r="AJ37" s="746"/>
      <c r="AK37" s="746"/>
      <c r="AL37" s="746"/>
      <c r="AM37" s="747"/>
      <c r="AN37" s="41"/>
      <c r="AO37" s="717"/>
      <c r="AP37" s="718"/>
      <c r="AQ37" s="718"/>
      <c r="AR37" s="718"/>
      <c r="AS37" s="718"/>
      <c r="AT37" s="719"/>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1"/>
      <c r="BW37" s="41"/>
      <c r="BX37" s="41"/>
      <c r="BY37" s="41"/>
      <c r="BZ37" s="41"/>
      <c r="CA37" s="41"/>
      <c r="CB37" s="41"/>
    </row>
    <row r="38" spans="1:80" x14ac:dyDescent="0.25">
      <c r="A38" s="41"/>
      <c r="B38" s="685"/>
      <c r="C38" s="685"/>
      <c r="D38" s="686"/>
      <c r="E38" s="726"/>
      <c r="F38" s="727"/>
      <c r="G38" s="727"/>
      <c r="H38" s="727"/>
      <c r="I38" s="727"/>
      <c r="J38" s="763" t="e">
        <f>IF(AND('Mapa final'!#REF!="Baja",'Mapa final'!#REF!="Leve"),CONCATENATE("R",'Mapa final'!#REF!),"")</f>
        <v>#REF!</v>
      </c>
      <c r="K38" s="761"/>
      <c r="L38" s="761" t="e">
        <f>IF(AND('Mapa final'!#REF!="Baja",'Mapa final'!#REF!="Leve"),CONCATENATE("R",'Mapa final'!#REF!),"")</f>
        <v>#REF!</v>
      </c>
      <c r="M38" s="761"/>
      <c r="N38" s="761" t="e">
        <f>IF(AND('Mapa final'!#REF!="Baja",'Mapa final'!#REF!="Leve"),CONCATENATE("R",'Mapa final'!#REF!),"")</f>
        <v>#REF!</v>
      </c>
      <c r="O38" s="762"/>
      <c r="P38" s="740" t="e">
        <f>IF(AND('Mapa final'!#REF!="Baja",'Mapa final'!#REF!="Menor"),CONCATENATE("R",'Mapa final'!#REF!),"")</f>
        <v>#REF!</v>
      </c>
      <c r="Q38" s="740"/>
      <c r="R38" s="740" t="e">
        <f>IF(AND('Mapa final'!#REF!="Baja",'Mapa final'!#REF!="Menor"),CONCATENATE("R",'Mapa final'!#REF!),"")</f>
        <v>#REF!</v>
      </c>
      <c r="S38" s="740"/>
      <c r="T38" s="740" t="e">
        <f>IF(AND('Mapa final'!#REF!="Baja",'Mapa final'!#REF!="Menor"),CONCATENATE("R",'Mapa final'!#REF!),"")</f>
        <v>#REF!</v>
      </c>
      <c r="U38" s="754"/>
      <c r="V38" s="739" t="e">
        <f>IF(AND('Mapa final'!#REF!="Baja",'Mapa final'!#REF!="Moderado"),CONCATENATE("R",'Mapa final'!#REF!),"")</f>
        <v>#REF!</v>
      </c>
      <c r="W38" s="740"/>
      <c r="X38" s="740" t="e">
        <f>IF(AND('Mapa final'!#REF!="Baja",'Mapa final'!#REF!="Moderado"),CONCATENATE("R",'Mapa final'!#REF!),"")</f>
        <v>#REF!</v>
      </c>
      <c r="Y38" s="740"/>
      <c r="Z38" s="740" t="e">
        <f>IF(AND('Mapa final'!#REF!="Baja",'Mapa final'!#REF!="Moderado"),CONCATENATE("R",'Mapa final'!#REF!),"")</f>
        <v>#REF!</v>
      </c>
      <c r="AA38" s="754"/>
      <c r="AB38" s="737" t="e">
        <f>IF(AND('Mapa final'!#REF!="Baja",'Mapa final'!#REF!="Mayor"),CONCATENATE("R",'Mapa final'!#REF!),"")</f>
        <v>#REF!</v>
      </c>
      <c r="AC38" s="733"/>
      <c r="AD38" s="733" t="e">
        <f>IF(AND('Mapa final'!#REF!="Baja",'Mapa final'!#REF!="Mayor"),CONCATENATE("R",'Mapa final'!#REF!),"")</f>
        <v>#REF!</v>
      </c>
      <c r="AE38" s="733"/>
      <c r="AF38" s="733" t="e">
        <f>IF(AND('Mapa final'!#REF!="Baja",'Mapa final'!#REF!="Mayor"),CONCATENATE("R",'Mapa final'!#REF!),"")</f>
        <v>#REF!</v>
      </c>
      <c r="AG38" s="734"/>
      <c r="AH38" s="745" t="e">
        <f>IF(AND('Mapa final'!#REF!="Baja",'Mapa final'!#REF!="Catastrófico"),CONCATENATE("R",'Mapa final'!#REF!),"")</f>
        <v>#REF!</v>
      </c>
      <c r="AI38" s="746"/>
      <c r="AJ38" s="746" t="e">
        <f>IF(AND('Mapa final'!#REF!="Baja",'Mapa final'!#REF!="Catastrófico"),CONCATENATE("R",'Mapa final'!#REF!),"")</f>
        <v>#REF!</v>
      </c>
      <c r="AK38" s="746"/>
      <c r="AL38" s="746" t="e">
        <f>IF(AND('Mapa final'!#REF!="Baja",'Mapa final'!#REF!="Catastrófico"),CONCATENATE("R",'Mapa final'!#REF!),"")</f>
        <v>#REF!</v>
      </c>
      <c r="AM38" s="747"/>
      <c r="AN38" s="41"/>
      <c r="AO38" s="717"/>
      <c r="AP38" s="718"/>
      <c r="AQ38" s="718"/>
      <c r="AR38" s="718"/>
      <c r="AS38" s="718"/>
      <c r="AT38" s="719"/>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41"/>
      <c r="BW38" s="41"/>
      <c r="BX38" s="41"/>
      <c r="BY38" s="41"/>
      <c r="BZ38" s="41"/>
      <c r="CA38" s="41"/>
      <c r="CB38" s="41"/>
    </row>
    <row r="39" spans="1:80" x14ac:dyDescent="0.25">
      <c r="A39" s="41"/>
      <c r="B39" s="685"/>
      <c r="C39" s="685"/>
      <c r="D39" s="686"/>
      <c r="E39" s="726"/>
      <c r="F39" s="727"/>
      <c r="G39" s="727"/>
      <c r="H39" s="727"/>
      <c r="I39" s="727"/>
      <c r="J39" s="763"/>
      <c r="K39" s="761"/>
      <c r="L39" s="761"/>
      <c r="M39" s="761"/>
      <c r="N39" s="761"/>
      <c r="O39" s="762"/>
      <c r="P39" s="740"/>
      <c r="Q39" s="740"/>
      <c r="R39" s="740"/>
      <c r="S39" s="740"/>
      <c r="T39" s="740"/>
      <c r="U39" s="754"/>
      <c r="V39" s="739"/>
      <c r="W39" s="740"/>
      <c r="X39" s="740"/>
      <c r="Y39" s="740"/>
      <c r="Z39" s="740"/>
      <c r="AA39" s="754"/>
      <c r="AB39" s="737"/>
      <c r="AC39" s="733"/>
      <c r="AD39" s="733"/>
      <c r="AE39" s="733"/>
      <c r="AF39" s="733"/>
      <c r="AG39" s="734"/>
      <c r="AH39" s="745"/>
      <c r="AI39" s="746"/>
      <c r="AJ39" s="746"/>
      <c r="AK39" s="746"/>
      <c r="AL39" s="746"/>
      <c r="AM39" s="747"/>
      <c r="AN39" s="41"/>
      <c r="AO39" s="717"/>
      <c r="AP39" s="718"/>
      <c r="AQ39" s="718"/>
      <c r="AR39" s="718"/>
      <c r="AS39" s="718"/>
      <c r="AT39" s="719"/>
      <c r="AU39" s="41"/>
      <c r="AV39" s="41"/>
      <c r="AW39" s="41"/>
      <c r="AX39" s="41"/>
      <c r="AY39" s="41"/>
      <c r="AZ39" s="41"/>
      <c r="BA39" s="41"/>
      <c r="BB39" s="41"/>
      <c r="BC39" s="41"/>
      <c r="BD39" s="41"/>
      <c r="BE39" s="41"/>
      <c r="BF39" s="41"/>
      <c r="BG39" s="41"/>
      <c r="BH39" s="41"/>
      <c r="BI39" s="41"/>
      <c r="BJ39" s="41"/>
      <c r="BK39" s="41"/>
      <c r="BL39" s="41"/>
      <c r="BM39" s="41"/>
      <c r="BN39" s="41"/>
      <c r="BO39" s="41"/>
      <c r="BP39" s="41"/>
      <c r="BQ39" s="41"/>
      <c r="BR39" s="41"/>
      <c r="BS39" s="41"/>
      <c r="BT39" s="41"/>
      <c r="BU39" s="41"/>
      <c r="BV39" s="41"/>
      <c r="BW39" s="41"/>
      <c r="BX39" s="41"/>
      <c r="BY39" s="41"/>
      <c r="BZ39" s="41"/>
      <c r="CA39" s="41"/>
      <c r="CB39" s="41"/>
    </row>
    <row r="40" spans="1:80" x14ac:dyDescent="0.25">
      <c r="A40" s="41"/>
      <c r="B40" s="685"/>
      <c r="C40" s="685"/>
      <c r="D40" s="686"/>
      <c r="E40" s="726"/>
      <c r="F40" s="727"/>
      <c r="G40" s="727"/>
      <c r="H40" s="727"/>
      <c r="I40" s="727"/>
      <c r="J40" s="763" t="e">
        <f>IF(AND('Mapa final'!#REF!="Baja",'Mapa final'!#REF!="Leve"),CONCATENATE("R",'Mapa final'!#REF!),"")</f>
        <v>#REF!</v>
      </c>
      <c r="K40" s="761"/>
      <c r="L40" s="761" t="e">
        <f>IF(AND('Mapa final'!#REF!="Baja",'Mapa final'!#REF!="Leve"),CONCATENATE("R",'Mapa final'!#REF!),"")</f>
        <v>#REF!</v>
      </c>
      <c r="M40" s="761"/>
      <c r="N40" s="761" t="e">
        <f>IF(AND('Mapa final'!#REF!="Baja",'Mapa final'!#REF!="Leve"),CONCATENATE("R",'Mapa final'!#REF!),"")</f>
        <v>#REF!</v>
      </c>
      <c r="O40" s="762"/>
      <c r="P40" s="740" t="e">
        <f>IF(AND('Mapa final'!#REF!="Baja",'Mapa final'!#REF!="Menor"),CONCATENATE("R",'Mapa final'!#REF!),"")</f>
        <v>#REF!</v>
      </c>
      <c r="Q40" s="740"/>
      <c r="R40" s="740" t="e">
        <f>IF(AND('Mapa final'!#REF!="Baja",'Mapa final'!#REF!="Menor"),CONCATENATE("R",'Mapa final'!#REF!),"")</f>
        <v>#REF!</v>
      </c>
      <c r="S40" s="740"/>
      <c r="T40" s="740" t="e">
        <f>IF(AND('Mapa final'!#REF!="Baja",'Mapa final'!#REF!="Menor"),CONCATENATE("R",'Mapa final'!#REF!),"")</f>
        <v>#REF!</v>
      </c>
      <c r="U40" s="754"/>
      <c r="V40" s="739" t="e">
        <f>IF(AND('Mapa final'!#REF!="Baja",'Mapa final'!#REF!="Moderado"),CONCATENATE("R",'Mapa final'!#REF!),"")</f>
        <v>#REF!</v>
      </c>
      <c r="W40" s="740"/>
      <c r="X40" s="740" t="e">
        <f>IF(AND('Mapa final'!#REF!="Baja",'Mapa final'!#REF!="Moderado"),CONCATENATE("R",'Mapa final'!#REF!),"")</f>
        <v>#REF!</v>
      </c>
      <c r="Y40" s="740"/>
      <c r="Z40" s="740" t="e">
        <f>IF(AND('Mapa final'!#REF!="Baja",'Mapa final'!#REF!="Moderado"),CONCATENATE("R",'Mapa final'!#REF!),"")</f>
        <v>#REF!</v>
      </c>
      <c r="AA40" s="754"/>
      <c r="AB40" s="737" t="e">
        <f>IF(AND('Mapa final'!#REF!="Baja",'Mapa final'!#REF!="Mayor"),CONCATENATE("R",'Mapa final'!#REF!),"")</f>
        <v>#REF!</v>
      </c>
      <c r="AC40" s="733"/>
      <c r="AD40" s="733" t="e">
        <f>IF(AND('Mapa final'!#REF!="Baja",'Mapa final'!#REF!="Mayor"),CONCATENATE("R",'Mapa final'!#REF!),"")</f>
        <v>#REF!</v>
      </c>
      <c r="AE40" s="733"/>
      <c r="AF40" s="733" t="e">
        <f>IF(AND('Mapa final'!#REF!="Baja",'Mapa final'!#REF!="Mayor"),CONCATENATE("R",'Mapa final'!#REF!),"")</f>
        <v>#REF!</v>
      </c>
      <c r="AG40" s="734"/>
      <c r="AH40" s="745" t="e">
        <f>IF(AND('Mapa final'!#REF!="Baja",'Mapa final'!#REF!="Catastrófico"),CONCATENATE("R",'Mapa final'!#REF!),"")</f>
        <v>#REF!</v>
      </c>
      <c r="AI40" s="746"/>
      <c r="AJ40" s="746" t="e">
        <f>IF(AND('Mapa final'!#REF!="Baja",'Mapa final'!#REF!="Catastrófico"),CONCATENATE("R",'Mapa final'!#REF!),"")</f>
        <v>#REF!</v>
      </c>
      <c r="AK40" s="746"/>
      <c r="AL40" s="746" t="e">
        <f>IF(AND('Mapa final'!#REF!="Baja",'Mapa final'!#REF!="Catastrófico"),CONCATENATE("R",'Mapa final'!#REF!),"")</f>
        <v>#REF!</v>
      </c>
      <c r="AM40" s="747"/>
      <c r="AN40" s="41"/>
      <c r="AO40" s="717"/>
      <c r="AP40" s="718"/>
      <c r="AQ40" s="718"/>
      <c r="AR40" s="718"/>
      <c r="AS40" s="718"/>
      <c r="AT40" s="719"/>
      <c r="AU40" s="41"/>
      <c r="AV40" s="41"/>
      <c r="AW40" s="41"/>
      <c r="AX40" s="41"/>
      <c r="AY40" s="41"/>
      <c r="AZ40" s="41"/>
      <c r="BA40" s="41"/>
      <c r="BB40" s="41"/>
      <c r="BC40" s="41"/>
      <c r="BD40" s="41"/>
      <c r="BE40" s="41"/>
      <c r="BF40" s="41"/>
      <c r="BG40" s="41"/>
      <c r="BH40" s="41"/>
      <c r="BI40" s="41"/>
      <c r="BJ40" s="41"/>
      <c r="BK40" s="41"/>
      <c r="BL40" s="41"/>
      <c r="BM40" s="41"/>
      <c r="BN40" s="41"/>
      <c r="BO40" s="41"/>
      <c r="BP40" s="41"/>
      <c r="BQ40" s="41"/>
      <c r="BR40" s="41"/>
      <c r="BS40" s="41"/>
      <c r="BT40" s="41"/>
      <c r="BU40" s="41"/>
      <c r="BV40" s="41"/>
      <c r="BW40" s="41"/>
      <c r="BX40" s="41"/>
      <c r="BY40" s="41"/>
      <c r="BZ40" s="41"/>
      <c r="CA40" s="41"/>
      <c r="CB40" s="41"/>
    </row>
    <row r="41" spans="1:80" x14ac:dyDescent="0.25">
      <c r="A41" s="41"/>
      <c r="B41" s="685"/>
      <c r="C41" s="685"/>
      <c r="D41" s="686"/>
      <c r="E41" s="726"/>
      <c r="F41" s="727"/>
      <c r="G41" s="727"/>
      <c r="H41" s="727"/>
      <c r="I41" s="727"/>
      <c r="J41" s="763"/>
      <c r="K41" s="761"/>
      <c r="L41" s="761"/>
      <c r="M41" s="761"/>
      <c r="N41" s="761"/>
      <c r="O41" s="762"/>
      <c r="P41" s="740"/>
      <c r="Q41" s="740"/>
      <c r="R41" s="740"/>
      <c r="S41" s="740"/>
      <c r="T41" s="740"/>
      <c r="U41" s="754"/>
      <c r="V41" s="739"/>
      <c r="W41" s="740"/>
      <c r="X41" s="740"/>
      <c r="Y41" s="740"/>
      <c r="Z41" s="740"/>
      <c r="AA41" s="754"/>
      <c r="AB41" s="737"/>
      <c r="AC41" s="733"/>
      <c r="AD41" s="733"/>
      <c r="AE41" s="733"/>
      <c r="AF41" s="733"/>
      <c r="AG41" s="734"/>
      <c r="AH41" s="745"/>
      <c r="AI41" s="746"/>
      <c r="AJ41" s="746"/>
      <c r="AK41" s="746"/>
      <c r="AL41" s="746"/>
      <c r="AM41" s="747"/>
      <c r="AN41" s="41"/>
      <c r="AO41" s="717"/>
      <c r="AP41" s="718"/>
      <c r="AQ41" s="718"/>
      <c r="AR41" s="718"/>
      <c r="AS41" s="718"/>
      <c r="AT41" s="719"/>
      <c r="AU41" s="41"/>
      <c r="AV41" s="41"/>
      <c r="AW41" s="41"/>
      <c r="AX41" s="41"/>
      <c r="AY41" s="41"/>
      <c r="AZ41" s="41"/>
      <c r="BA41" s="41"/>
      <c r="BB41" s="41"/>
      <c r="BC41" s="41"/>
      <c r="BD41" s="41"/>
      <c r="BE41" s="41"/>
      <c r="BF41" s="41"/>
      <c r="BG41" s="41"/>
      <c r="BH41" s="41"/>
      <c r="BI41" s="41"/>
      <c r="BJ41" s="41"/>
      <c r="BK41" s="41"/>
      <c r="BL41" s="41"/>
      <c r="BM41" s="41"/>
      <c r="BN41" s="41"/>
      <c r="BO41" s="41"/>
      <c r="BP41" s="41"/>
      <c r="BQ41" s="41"/>
      <c r="BR41" s="41"/>
      <c r="BS41" s="41"/>
      <c r="BT41" s="41"/>
      <c r="BU41" s="41"/>
      <c r="BV41" s="41"/>
      <c r="BW41" s="41"/>
      <c r="BX41" s="41"/>
      <c r="BY41" s="41"/>
      <c r="BZ41" s="41"/>
      <c r="CA41" s="41"/>
      <c r="CB41" s="41"/>
    </row>
    <row r="42" spans="1:80" x14ac:dyDescent="0.25">
      <c r="A42" s="41"/>
      <c r="B42" s="685"/>
      <c r="C42" s="685"/>
      <c r="D42" s="686"/>
      <c r="E42" s="726"/>
      <c r="F42" s="727"/>
      <c r="G42" s="727"/>
      <c r="H42" s="727"/>
      <c r="I42" s="727"/>
      <c r="J42" s="763" t="e">
        <f>IF(AND('Mapa final'!#REF!="Baja",'Mapa final'!#REF!="Leve"),CONCATENATE("R",'Mapa final'!#REF!),"")</f>
        <v>#REF!</v>
      </c>
      <c r="K42" s="761"/>
      <c r="L42" s="761" t="e">
        <f>IF(AND('Mapa final'!#REF!="Baja",'Mapa final'!#REF!="Leve"),CONCATENATE("R",'Mapa final'!#REF!),"")</f>
        <v>#REF!</v>
      </c>
      <c r="M42" s="761"/>
      <c r="N42" s="761" t="e">
        <f>IF(AND('Mapa final'!#REF!="Baja",'Mapa final'!#REF!="Leve"),CONCATENATE("R",'Mapa final'!#REF!),"")</f>
        <v>#REF!</v>
      </c>
      <c r="O42" s="762"/>
      <c r="P42" s="740" t="e">
        <f>IF(AND('Mapa final'!#REF!="Baja",'Mapa final'!#REF!="Menor"),CONCATENATE("R",'Mapa final'!#REF!),"")</f>
        <v>#REF!</v>
      </c>
      <c r="Q42" s="740"/>
      <c r="R42" s="740" t="e">
        <f>IF(AND('Mapa final'!#REF!="Baja",'Mapa final'!#REF!="Menor"),CONCATENATE("R",'Mapa final'!#REF!),"")</f>
        <v>#REF!</v>
      </c>
      <c r="S42" s="740"/>
      <c r="T42" s="740" t="e">
        <f>IF(AND('Mapa final'!#REF!="Baja",'Mapa final'!#REF!="Menor"),CONCATENATE("R",'Mapa final'!#REF!),"")</f>
        <v>#REF!</v>
      </c>
      <c r="U42" s="754"/>
      <c r="V42" s="739" t="e">
        <f>IF(AND('Mapa final'!#REF!="Baja",'Mapa final'!#REF!="Moderado"),CONCATENATE("R",'Mapa final'!#REF!),"")</f>
        <v>#REF!</v>
      </c>
      <c r="W42" s="740"/>
      <c r="X42" s="740" t="e">
        <f>IF(AND('Mapa final'!#REF!="Baja",'Mapa final'!#REF!="Moderado"),CONCATENATE("R",'Mapa final'!#REF!),"")</f>
        <v>#REF!</v>
      </c>
      <c r="Y42" s="740"/>
      <c r="Z42" s="740" t="e">
        <f>IF(AND('Mapa final'!#REF!="Baja",'Mapa final'!#REF!="Moderado"),CONCATENATE("R",'Mapa final'!#REF!),"")</f>
        <v>#REF!</v>
      </c>
      <c r="AA42" s="754"/>
      <c r="AB42" s="737" t="e">
        <f>IF(AND('Mapa final'!#REF!="Baja",'Mapa final'!#REF!="Mayor"),CONCATENATE("R",'Mapa final'!#REF!),"")</f>
        <v>#REF!</v>
      </c>
      <c r="AC42" s="733"/>
      <c r="AD42" s="733" t="e">
        <f>IF(AND('Mapa final'!#REF!="Baja",'Mapa final'!#REF!="Mayor"),CONCATENATE("R",'Mapa final'!#REF!),"")</f>
        <v>#REF!</v>
      </c>
      <c r="AE42" s="733"/>
      <c r="AF42" s="733" t="e">
        <f>IF(AND('Mapa final'!#REF!="Baja",'Mapa final'!#REF!="Mayor"),CONCATENATE("R",'Mapa final'!#REF!),"")</f>
        <v>#REF!</v>
      </c>
      <c r="AG42" s="734"/>
      <c r="AH42" s="745" t="e">
        <f>IF(AND('Mapa final'!#REF!="Baja",'Mapa final'!#REF!="Catastrófico"),CONCATENATE("R",'Mapa final'!#REF!),"")</f>
        <v>#REF!</v>
      </c>
      <c r="AI42" s="746"/>
      <c r="AJ42" s="746" t="e">
        <f>IF(AND('Mapa final'!#REF!="Baja",'Mapa final'!#REF!="Catastrófico"),CONCATENATE("R",'Mapa final'!#REF!),"")</f>
        <v>#REF!</v>
      </c>
      <c r="AK42" s="746"/>
      <c r="AL42" s="746" t="e">
        <f>IF(AND('Mapa final'!#REF!="Baja",'Mapa final'!#REF!="Catastrófico"),CONCATENATE("R",'Mapa final'!#REF!),"")</f>
        <v>#REF!</v>
      </c>
      <c r="AM42" s="747"/>
      <c r="AN42" s="41"/>
      <c r="AO42" s="717"/>
      <c r="AP42" s="718"/>
      <c r="AQ42" s="718"/>
      <c r="AR42" s="718"/>
      <c r="AS42" s="718"/>
      <c r="AT42" s="719"/>
      <c r="AU42" s="41"/>
      <c r="AV42" s="41"/>
      <c r="AW42" s="41"/>
      <c r="AX42" s="41"/>
      <c r="AY42" s="41"/>
      <c r="AZ42" s="41"/>
      <c r="BA42" s="41"/>
      <c r="BB42" s="41"/>
      <c r="BC42" s="41"/>
      <c r="BD42" s="41"/>
      <c r="BE42" s="41"/>
      <c r="BF42" s="41"/>
      <c r="BG42" s="41"/>
      <c r="BH42" s="41"/>
      <c r="BI42" s="41"/>
      <c r="BJ42" s="41"/>
      <c r="BK42" s="41"/>
      <c r="BL42" s="41"/>
      <c r="BM42" s="41"/>
      <c r="BN42" s="41"/>
      <c r="BO42" s="41"/>
      <c r="BP42" s="41"/>
      <c r="BQ42" s="41"/>
      <c r="BR42" s="41"/>
      <c r="BS42" s="41"/>
      <c r="BT42" s="41"/>
      <c r="BU42" s="41"/>
      <c r="BV42" s="41"/>
      <c r="BW42" s="41"/>
      <c r="BX42" s="41"/>
      <c r="BY42" s="41"/>
      <c r="BZ42" s="41"/>
      <c r="CA42" s="41"/>
      <c r="CB42" s="41"/>
    </row>
    <row r="43" spans="1:80" ht="15.75" thickBot="1" x14ac:dyDescent="0.3">
      <c r="A43" s="41"/>
      <c r="B43" s="685"/>
      <c r="C43" s="685"/>
      <c r="D43" s="686"/>
      <c r="E43" s="729"/>
      <c r="F43" s="730"/>
      <c r="G43" s="730"/>
      <c r="H43" s="730"/>
      <c r="I43" s="730"/>
      <c r="J43" s="764"/>
      <c r="K43" s="765"/>
      <c r="L43" s="765"/>
      <c r="M43" s="765"/>
      <c r="N43" s="765"/>
      <c r="O43" s="766"/>
      <c r="P43" s="756"/>
      <c r="Q43" s="756"/>
      <c r="R43" s="756"/>
      <c r="S43" s="756"/>
      <c r="T43" s="756"/>
      <c r="U43" s="757"/>
      <c r="V43" s="755"/>
      <c r="W43" s="756"/>
      <c r="X43" s="756"/>
      <c r="Y43" s="756"/>
      <c r="Z43" s="756"/>
      <c r="AA43" s="757"/>
      <c r="AB43" s="742"/>
      <c r="AC43" s="743"/>
      <c r="AD43" s="743"/>
      <c r="AE43" s="743"/>
      <c r="AF43" s="743"/>
      <c r="AG43" s="744"/>
      <c r="AH43" s="748"/>
      <c r="AI43" s="749"/>
      <c r="AJ43" s="749"/>
      <c r="AK43" s="749"/>
      <c r="AL43" s="749"/>
      <c r="AM43" s="750"/>
      <c r="AN43" s="41"/>
      <c r="AO43" s="720"/>
      <c r="AP43" s="721"/>
      <c r="AQ43" s="721"/>
      <c r="AR43" s="721"/>
      <c r="AS43" s="721"/>
      <c r="AT43" s="722"/>
      <c r="AU43" s="41"/>
      <c r="AV43" s="41"/>
      <c r="AW43" s="41"/>
      <c r="AX43" s="41"/>
      <c r="AY43" s="41"/>
      <c r="AZ43" s="41"/>
      <c r="BA43" s="41"/>
      <c r="BB43" s="41"/>
      <c r="BC43" s="41"/>
      <c r="BD43" s="41"/>
      <c r="BE43" s="41"/>
      <c r="BF43" s="41"/>
      <c r="BG43" s="41"/>
      <c r="BH43" s="41"/>
      <c r="BI43" s="41"/>
      <c r="BJ43" s="41"/>
      <c r="BK43" s="41"/>
      <c r="BL43" s="41"/>
      <c r="BM43" s="41"/>
      <c r="BN43" s="41"/>
      <c r="BO43" s="41"/>
      <c r="BP43" s="41"/>
      <c r="BQ43" s="41"/>
      <c r="BR43" s="41"/>
      <c r="BS43" s="41"/>
      <c r="BT43" s="41"/>
      <c r="BU43" s="41"/>
      <c r="BV43" s="41"/>
      <c r="BW43" s="41"/>
      <c r="BX43" s="41"/>
      <c r="BY43" s="41"/>
      <c r="BZ43" s="41"/>
      <c r="CA43" s="41"/>
      <c r="CB43" s="41"/>
    </row>
    <row r="44" spans="1:80" x14ac:dyDescent="0.25">
      <c r="A44" s="41"/>
      <c r="B44" s="685"/>
      <c r="C44" s="685"/>
      <c r="D44" s="686"/>
      <c r="E44" s="723" t="s">
        <v>291</v>
      </c>
      <c r="F44" s="724"/>
      <c r="G44" s="724"/>
      <c r="H44" s="724"/>
      <c r="I44" s="725"/>
      <c r="J44" s="767" t="str">
        <f>IF(AND('Mapa final'!$J$14="Muy Baja",'Mapa final'!$N$14="Leve"),CONCATENATE("R",'Mapa final'!$A$14),"")</f>
        <v/>
      </c>
      <c r="K44" s="768"/>
      <c r="L44" s="768" t="e">
        <f>IF(AND('Mapa final'!#REF!="Muy Baja",'Mapa final'!#REF!="Leve"),CONCATENATE("R",'Mapa final'!#REF!),"")</f>
        <v>#REF!</v>
      </c>
      <c r="M44" s="768"/>
      <c r="N44" s="768" t="e">
        <f>IF(AND('Mapa final'!#REF!="Muy Baja",'Mapa final'!#REF!="Leve"),CONCATENATE("R",'Mapa final'!#REF!),"")</f>
        <v>#REF!</v>
      </c>
      <c r="O44" s="769"/>
      <c r="P44" s="767" t="str">
        <f>IF(AND('Mapa final'!$J$14="Muy Baja",'Mapa final'!$N$14="Menor"),CONCATENATE("R",'Mapa final'!$A$14),"")</f>
        <v/>
      </c>
      <c r="Q44" s="768"/>
      <c r="R44" s="768" t="e">
        <f>IF(AND('Mapa final'!#REF!="Muy Baja",'Mapa final'!#REF!="Menor"),CONCATENATE("R",'Mapa final'!#REF!),"")</f>
        <v>#REF!</v>
      </c>
      <c r="S44" s="768"/>
      <c r="T44" s="768" t="e">
        <f>IF(AND('Mapa final'!#REF!="Muy Baja",'Mapa final'!#REF!="Menor"),CONCATENATE("R",'Mapa final'!#REF!),"")</f>
        <v>#REF!</v>
      </c>
      <c r="U44" s="769"/>
      <c r="V44" s="758" t="str">
        <f>IF(AND('Mapa final'!$J$14="Muy Baja",'Mapa final'!$N$14="Moderado"),CONCATENATE("R",'Mapa final'!$A$14),"")</f>
        <v/>
      </c>
      <c r="W44" s="759"/>
      <c r="X44" s="759" t="e">
        <f>IF(AND('Mapa final'!#REF!="Muy Baja",'Mapa final'!#REF!="Moderado"),CONCATENATE("R",'Mapa final'!#REF!),"")</f>
        <v>#REF!</v>
      </c>
      <c r="Y44" s="759"/>
      <c r="Z44" s="759" t="e">
        <f>IF(AND('Mapa final'!#REF!="Muy Baja",'Mapa final'!#REF!="Moderado"),CONCATENATE("R",'Mapa final'!#REF!),"")</f>
        <v>#REF!</v>
      </c>
      <c r="AA44" s="760"/>
      <c r="AB44" s="735" t="str">
        <f>IF(AND('Mapa final'!$J$14="Muy Baja",'Mapa final'!$N$14="Mayor"),CONCATENATE("R",'Mapa final'!$A$14),"")</f>
        <v/>
      </c>
      <c r="AC44" s="736"/>
      <c r="AD44" s="736" t="e">
        <f>IF(AND('Mapa final'!#REF!="Muy Baja",'Mapa final'!#REF!="Mayor"),CONCATENATE("R",'Mapa final'!#REF!),"")</f>
        <v>#REF!</v>
      </c>
      <c r="AE44" s="736"/>
      <c r="AF44" s="736" t="e">
        <f>IF(AND('Mapa final'!#REF!="Muy Baja",'Mapa final'!#REF!="Mayor"),CONCATENATE("R",'Mapa final'!#REF!),"")</f>
        <v>#REF!</v>
      </c>
      <c r="AG44" s="738"/>
      <c r="AH44" s="751" t="str">
        <f>IF(AND('Mapa final'!$J$14="Muy Baja",'Mapa final'!$N$14="Catastrófico"),CONCATENATE("R",'Mapa final'!$A$14),"")</f>
        <v/>
      </c>
      <c r="AI44" s="752"/>
      <c r="AJ44" s="752" t="e">
        <f>IF(AND('Mapa final'!#REF!="Muy Baja",'Mapa final'!#REF!="Catastrófico"),CONCATENATE("R",'Mapa final'!#REF!),"")</f>
        <v>#REF!</v>
      </c>
      <c r="AK44" s="752"/>
      <c r="AL44" s="752" t="e">
        <f>IF(AND('Mapa final'!#REF!="Muy Baja",'Mapa final'!#REF!="Catastrófico"),CONCATENATE("R",'Mapa final'!#REF!),"")</f>
        <v>#REF!</v>
      </c>
      <c r="AM44" s="753"/>
      <c r="AN44" s="41"/>
      <c r="AO44" s="41"/>
      <c r="AP44" s="41"/>
      <c r="AQ44" s="41"/>
      <c r="AR44" s="41"/>
      <c r="AS44" s="41"/>
      <c r="AT44" s="41"/>
      <c r="AU44" s="41"/>
      <c r="AV44" s="41"/>
      <c r="AW44" s="41"/>
      <c r="AX44" s="41"/>
      <c r="AY44" s="41"/>
      <c r="AZ44" s="41"/>
      <c r="BA44" s="41"/>
      <c r="BB44" s="41"/>
      <c r="BC44" s="41"/>
      <c r="BD44" s="41"/>
      <c r="BE44" s="41"/>
      <c r="BF44" s="41"/>
      <c r="BG44" s="41"/>
      <c r="BH44" s="41"/>
      <c r="BI44" s="41"/>
      <c r="BJ44" s="41"/>
      <c r="BK44" s="41"/>
      <c r="BL44" s="41"/>
      <c r="BM44" s="41"/>
      <c r="BN44" s="41"/>
      <c r="BO44" s="41"/>
      <c r="BP44" s="41"/>
      <c r="BQ44" s="41"/>
      <c r="BR44" s="41"/>
      <c r="BS44" s="41"/>
      <c r="BT44" s="41"/>
      <c r="BU44" s="41"/>
      <c r="BV44" s="41"/>
      <c r="BW44" s="41"/>
      <c r="BX44" s="41"/>
      <c r="BY44" s="41"/>
      <c r="BZ44" s="41"/>
      <c r="CA44" s="41"/>
      <c r="CB44" s="41"/>
    </row>
    <row r="45" spans="1:80" x14ac:dyDescent="0.25">
      <c r="A45" s="41"/>
      <c r="B45" s="685"/>
      <c r="C45" s="685"/>
      <c r="D45" s="686"/>
      <c r="E45" s="726"/>
      <c r="F45" s="727"/>
      <c r="G45" s="727"/>
      <c r="H45" s="727"/>
      <c r="I45" s="728"/>
      <c r="J45" s="763"/>
      <c r="K45" s="761"/>
      <c r="L45" s="761"/>
      <c r="M45" s="761"/>
      <c r="N45" s="761"/>
      <c r="O45" s="762"/>
      <c r="P45" s="763"/>
      <c r="Q45" s="761"/>
      <c r="R45" s="761"/>
      <c r="S45" s="761"/>
      <c r="T45" s="761"/>
      <c r="U45" s="762"/>
      <c r="V45" s="739"/>
      <c r="W45" s="740"/>
      <c r="X45" s="740"/>
      <c r="Y45" s="740"/>
      <c r="Z45" s="740"/>
      <c r="AA45" s="754"/>
      <c r="AB45" s="737"/>
      <c r="AC45" s="733"/>
      <c r="AD45" s="733"/>
      <c r="AE45" s="733"/>
      <c r="AF45" s="733"/>
      <c r="AG45" s="734"/>
      <c r="AH45" s="745"/>
      <c r="AI45" s="746"/>
      <c r="AJ45" s="746"/>
      <c r="AK45" s="746"/>
      <c r="AL45" s="746"/>
      <c r="AM45" s="747"/>
      <c r="AN45" s="41"/>
      <c r="AO45" s="41"/>
      <c r="AP45" s="41"/>
      <c r="AQ45" s="41"/>
      <c r="AR45" s="41"/>
      <c r="AS45" s="41"/>
      <c r="AT45" s="41"/>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c r="BY45" s="41"/>
      <c r="BZ45" s="41"/>
      <c r="CA45" s="41"/>
      <c r="CB45" s="41"/>
    </row>
    <row r="46" spans="1:80" x14ac:dyDescent="0.25">
      <c r="A46" s="41"/>
      <c r="B46" s="685"/>
      <c r="C46" s="685"/>
      <c r="D46" s="686"/>
      <c r="E46" s="726"/>
      <c r="F46" s="727"/>
      <c r="G46" s="727"/>
      <c r="H46" s="727"/>
      <c r="I46" s="728"/>
      <c r="J46" s="763" t="e">
        <f>IF(AND('Mapa final'!#REF!="Muy Baja",'Mapa final'!#REF!="Leve"),CONCATENATE("R",'Mapa final'!#REF!),"")</f>
        <v>#REF!</v>
      </c>
      <c r="K46" s="761"/>
      <c r="L46" s="761" t="e">
        <f>IF(AND('Mapa final'!#REF!="Muy Baja",'Mapa final'!#REF!="Leve"),CONCATENATE("R",'Mapa final'!#REF!),"")</f>
        <v>#REF!</v>
      </c>
      <c r="M46" s="761"/>
      <c r="N46" s="761" t="e">
        <f>IF(AND('Mapa final'!#REF!="Muy Baja",'Mapa final'!#REF!="Leve"),CONCATENATE("R",'Mapa final'!#REF!),"")</f>
        <v>#REF!</v>
      </c>
      <c r="O46" s="762"/>
      <c r="P46" s="763" t="e">
        <f>IF(AND('Mapa final'!#REF!="Muy Baja",'Mapa final'!#REF!="Menor"),CONCATENATE("R",'Mapa final'!#REF!),"")</f>
        <v>#REF!</v>
      </c>
      <c r="Q46" s="761"/>
      <c r="R46" s="761" t="e">
        <f>IF(AND('Mapa final'!#REF!="Muy Baja",'Mapa final'!#REF!="Menor"),CONCATENATE("R",'Mapa final'!#REF!),"")</f>
        <v>#REF!</v>
      </c>
      <c r="S46" s="761"/>
      <c r="T46" s="761" t="e">
        <f>IF(AND('Mapa final'!#REF!="Muy Baja",'Mapa final'!#REF!="Menor"),CONCATENATE("R",'Mapa final'!#REF!),"")</f>
        <v>#REF!</v>
      </c>
      <c r="U46" s="762"/>
      <c r="V46" s="739" t="e">
        <f>IF(AND('Mapa final'!#REF!="Muy Baja",'Mapa final'!#REF!="Moderado"),CONCATENATE("R",'Mapa final'!#REF!),"")</f>
        <v>#REF!</v>
      </c>
      <c r="W46" s="740"/>
      <c r="X46" s="740" t="e">
        <f>IF(AND('Mapa final'!#REF!="Muy Baja",'Mapa final'!#REF!="Moderado"),CONCATENATE("R",'Mapa final'!#REF!),"")</f>
        <v>#REF!</v>
      </c>
      <c r="Y46" s="740"/>
      <c r="Z46" s="740" t="e">
        <f>IF(AND('Mapa final'!#REF!="Muy Baja",'Mapa final'!#REF!="Moderado"),CONCATENATE("R",'Mapa final'!#REF!),"")</f>
        <v>#REF!</v>
      </c>
      <c r="AA46" s="754"/>
      <c r="AB46" s="737" t="e">
        <f>IF(AND('Mapa final'!#REF!="Muy Baja",'Mapa final'!#REF!="Mayor"),CONCATENATE("R",'Mapa final'!#REF!),"")</f>
        <v>#REF!</v>
      </c>
      <c r="AC46" s="733"/>
      <c r="AD46" s="733" t="e">
        <f>IF(AND('Mapa final'!#REF!="Muy Baja",'Mapa final'!#REF!="Mayor"),CONCATENATE("R",'Mapa final'!#REF!),"")</f>
        <v>#REF!</v>
      </c>
      <c r="AE46" s="733"/>
      <c r="AF46" s="733" t="e">
        <f>IF(AND('Mapa final'!#REF!="Muy Baja",'Mapa final'!#REF!="Mayor"),CONCATENATE("R",'Mapa final'!#REF!),"")</f>
        <v>#REF!</v>
      </c>
      <c r="AG46" s="734"/>
      <c r="AH46" s="745" t="e">
        <f>IF(AND('Mapa final'!#REF!="Muy Baja",'Mapa final'!#REF!="Catastrófico"),CONCATENATE("R",'Mapa final'!#REF!),"")</f>
        <v>#REF!</v>
      </c>
      <c r="AI46" s="746"/>
      <c r="AJ46" s="746" t="e">
        <f>IF(AND('Mapa final'!#REF!="Muy Baja",'Mapa final'!#REF!="Catastrófico"),CONCATENATE("R",'Mapa final'!#REF!),"")</f>
        <v>#REF!</v>
      </c>
      <c r="AK46" s="746"/>
      <c r="AL46" s="746" t="e">
        <f>IF(AND('Mapa final'!#REF!="Muy Baja",'Mapa final'!#REF!="Catastrófico"),CONCATENATE("R",'Mapa final'!#REF!),"")</f>
        <v>#REF!</v>
      </c>
      <c r="AM46" s="747"/>
      <c r="AN46" s="41"/>
      <c r="AO46" s="41"/>
      <c r="AP46" s="41"/>
      <c r="AQ46" s="41"/>
      <c r="AR46" s="41"/>
      <c r="AS46" s="41"/>
      <c r="AT46" s="41"/>
      <c r="AU46" s="41"/>
      <c r="AV46" s="41"/>
      <c r="AW46" s="41"/>
      <c r="AX46" s="41"/>
      <c r="AY46" s="41"/>
      <c r="AZ46" s="41"/>
      <c r="BA46" s="41"/>
      <c r="BB46" s="41"/>
      <c r="BC46" s="41"/>
      <c r="BD46" s="41"/>
      <c r="BE46" s="41"/>
      <c r="BF46" s="41"/>
      <c r="BG46" s="41"/>
      <c r="BH46" s="41"/>
      <c r="BI46" s="41"/>
      <c r="BJ46" s="41"/>
      <c r="BK46" s="41"/>
      <c r="BL46" s="41"/>
      <c r="BM46" s="41"/>
      <c r="BN46" s="41"/>
      <c r="BO46" s="41"/>
      <c r="BP46" s="41"/>
      <c r="BQ46" s="41"/>
      <c r="BR46" s="41"/>
      <c r="BS46" s="41"/>
      <c r="BT46" s="41"/>
      <c r="BU46" s="41"/>
      <c r="BV46" s="41"/>
      <c r="BW46" s="41"/>
      <c r="BX46" s="41"/>
      <c r="BY46" s="41"/>
      <c r="BZ46" s="41"/>
      <c r="CA46" s="41"/>
      <c r="CB46" s="41"/>
    </row>
    <row r="47" spans="1:80" x14ac:dyDescent="0.25">
      <c r="A47" s="41"/>
      <c r="B47" s="685"/>
      <c r="C47" s="685"/>
      <c r="D47" s="686"/>
      <c r="E47" s="726"/>
      <c r="F47" s="727"/>
      <c r="G47" s="727"/>
      <c r="H47" s="727"/>
      <c r="I47" s="728"/>
      <c r="J47" s="763"/>
      <c r="K47" s="761"/>
      <c r="L47" s="761"/>
      <c r="M47" s="761"/>
      <c r="N47" s="761"/>
      <c r="O47" s="762"/>
      <c r="P47" s="763"/>
      <c r="Q47" s="761"/>
      <c r="R47" s="761"/>
      <c r="S47" s="761"/>
      <c r="T47" s="761"/>
      <c r="U47" s="762"/>
      <c r="V47" s="739"/>
      <c r="W47" s="740"/>
      <c r="X47" s="740"/>
      <c r="Y47" s="740"/>
      <c r="Z47" s="740"/>
      <c r="AA47" s="754"/>
      <c r="AB47" s="737"/>
      <c r="AC47" s="733"/>
      <c r="AD47" s="733"/>
      <c r="AE47" s="733"/>
      <c r="AF47" s="733"/>
      <c r="AG47" s="734"/>
      <c r="AH47" s="745"/>
      <c r="AI47" s="746"/>
      <c r="AJ47" s="746"/>
      <c r="AK47" s="746"/>
      <c r="AL47" s="746"/>
      <c r="AM47" s="747"/>
      <c r="AN47" s="41"/>
      <c r="AO47" s="41"/>
      <c r="AP47" s="41"/>
      <c r="AQ47" s="41"/>
      <c r="AR47" s="41"/>
      <c r="AS47" s="41"/>
      <c r="AT47" s="41"/>
      <c r="AU47" s="41"/>
      <c r="AV47" s="41"/>
      <c r="AW47" s="41"/>
      <c r="AX47" s="41"/>
      <c r="AY47" s="41"/>
      <c r="AZ47" s="41"/>
      <c r="BA47" s="41"/>
      <c r="BB47" s="41"/>
      <c r="BC47" s="41"/>
      <c r="BD47" s="41"/>
      <c r="BE47" s="41"/>
      <c r="BF47" s="41"/>
      <c r="BG47" s="41"/>
      <c r="BH47" s="41"/>
      <c r="BI47" s="41"/>
      <c r="BJ47" s="41"/>
      <c r="BK47" s="41"/>
      <c r="BL47" s="41"/>
      <c r="BM47" s="41"/>
      <c r="BN47" s="41"/>
      <c r="BO47" s="41"/>
      <c r="BP47" s="41"/>
      <c r="BQ47" s="41"/>
      <c r="BR47" s="41"/>
      <c r="BS47" s="41"/>
      <c r="BT47" s="41"/>
      <c r="BU47" s="41"/>
      <c r="BV47" s="41"/>
      <c r="BW47" s="41"/>
      <c r="BX47" s="41"/>
      <c r="BY47" s="41"/>
      <c r="BZ47" s="41"/>
      <c r="CA47" s="41"/>
      <c r="CB47" s="41"/>
    </row>
    <row r="48" spans="1:80" x14ac:dyDescent="0.25">
      <c r="A48" s="41"/>
      <c r="B48" s="685"/>
      <c r="C48" s="685"/>
      <c r="D48" s="686"/>
      <c r="E48" s="726"/>
      <c r="F48" s="727"/>
      <c r="G48" s="727"/>
      <c r="H48" s="727"/>
      <c r="I48" s="728"/>
      <c r="J48" s="763" t="e">
        <f>IF(AND('Mapa final'!#REF!="Muy Baja",'Mapa final'!#REF!="Leve"),CONCATENATE("R",'Mapa final'!#REF!),"")</f>
        <v>#REF!</v>
      </c>
      <c r="K48" s="761"/>
      <c r="L48" s="761" t="e">
        <f>IF(AND('Mapa final'!#REF!="Muy Baja",'Mapa final'!#REF!="Leve"),CONCATENATE("R",'Mapa final'!#REF!),"")</f>
        <v>#REF!</v>
      </c>
      <c r="M48" s="761"/>
      <c r="N48" s="761" t="e">
        <f>IF(AND('Mapa final'!#REF!="Muy Baja",'Mapa final'!#REF!="Leve"),CONCATENATE("R",'Mapa final'!#REF!),"")</f>
        <v>#REF!</v>
      </c>
      <c r="O48" s="762"/>
      <c r="P48" s="763" t="e">
        <f>IF(AND('Mapa final'!#REF!="Muy Baja",'Mapa final'!#REF!="Menor"),CONCATENATE("R",'Mapa final'!#REF!),"")</f>
        <v>#REF!</v>
      </c>
      <c r="Q48" s="761"/>
      <c r="R48" s="761" t="e">
        <f>IF(AND('Mapa final'!#REF!="Muy Baja",'Mapa final'!#REF!="Menor"),CONCATENATE("R",'Mapa final'!#REF!),"")</f>
        <v>#REF!</v>
      </c>
      <c r="S48" s="761"/>
      <c r="T48" s="761" t="e">
        <f>IF(AND('Mapa final'!#REF!="Muy Baja",'Mapa final'!#REF!="Menor"),CONCATENATE("R",'Mapa final'!#REF!),"")</f>
        <v>#REF!</v>
      </c>
      <c r="U48" s="762"/>
      <c r="V48" s="739" t="e">
        <f>IF(AND('Mapa final'!#REF!="Muy Baja",'Mapa final'!#REF!="Moderado"),CONCATENATE("R",'Mapa final'!#REF!),"")</f>
        <v>#REF!</v>
      </c>
      <c r="W48" s="740"/>
      <c r="X48" s="740" t="e">
        <f>IF(AND('Mapa final'!#REF!="Muy Baja",'Mapa final'!#REF!="Moderado"),CONCATENATE("R",'Mapa final'!#REF!),"")</f>
        <v>#REF!</v>
      </c>
      <c r="Y48" s="740"/>
      <c r="Z48" s="740" t="e">
        <f>IF(AND('Mapa final'!#REF!="Muy Baja",'Mapa final'!#REF!="Moderado"),CONCATENATE("R",'Mapa final'!#REF!),"")</f>
        <v>#REF!</v>
      </c>
      <c r="AA48" s="754"/>
      <c r="AB48" s="737" t="e">
        <f>IF(AND('Mapa final'!#REF!="Muy Baja",'Mapa final'!#REF!="Mayor"),CONCATENATE("R",'Mapa final'!#REF!),"")</f>
        <v>#REF!</v>
      </c>
      <c r="AC48" s="733"/>
      <c r="AD48" s="733" t="e">
        <f>IF(AND('Mapa final'!#REF!="Muy Baja",'Mapa final'!#REF!="Mayor"),CONCATENATE("R",'Mapa final'!#REF!),"")</f>
        <v>#REF!</v>
      </c>
      <c r="AE48" s="733"/>
      <c r="AF48" s="733" t="e">
        <f>IF(AND('Mapa final'!#REF!="Muy Baja",'Mapa final'!#REF!="Mayor"),CONCATENATE("R",'Mapa final'!#REF!),"")</f>
        <v>#REF!</v>
      </c>
      <c r="AG48" s="734"/>
      <c r="AH48" s="745" t="e">
        <f>IF(AND('Mapa final'!#REF!="Muy Baja",'Mapa final'!#REF!="Catastrófico"),CONCATENATE("R",'Mapa final'!#REF!),"")</f>
        <v>#REF!</v>
      </c>
      <c r="AI48" s="746"/>
      <c r="AJ48" s="746" t="e">
        <f>IF(AND('Mapa final'!#REF!="Muy Baja",'Mapa final'!#REF!="Catastrófico"),CONCATENATE("R",'Mapa final'!#REF!),"")</f>
        <v>#REF!</v>
      </c>
      <c r="AK48" s="746"/>
      <c r="AL48" s="746" t="e">
        <f>IF(AND('Mapa final'!#REF!="Muy Baja",'Mapa final'!#REF!="Catastrófico"),CONCATENATE("R",'Mapa final'!#REF!),"")</f>
        <v>#REF!</v>
      </c>
      <c r="AM48" s="747"/>
      <c r="AN48" s="41"/>
      <c r="AO48" s="41"/>
      <c r="AP48" s="41"/>
      <c r="AQ48" s="41"/>
      <c r="AR48" s="41"/>
      <c r="AS48" s="41"/>
      <c r="AT48" s="41"/>
      <c r="AU48" s="41"/>
      <c r="AV48" s="41"/>
      <c r="AW48" s="41"/>
      <c r="AX48" s="41"/>
      <c r="AY48" s="41"/>
      <c r="AZ48" s="41"/>
      <c r="BA48" s="41"/>
      <c r="BB48" s="41"/>
      <c r="BC48" s="41"/>
      <c r="BD48" s="41"/>
      <c r="BE48" s="41"/>
      <c r="BF48" s="41"/>
      <c r="BG48" s="41"/>
      <c r="BH48" s="41"/>
      <c r="BI48" s="41"/>
      <c r="BJ48" s="41"/>
      <c r="BK48" s="41"/>
      <c r="BL48" s="41"/>
      <c r="BM48" s="41"/>
      <c r="BN48" s="41"/>
      <c r="BO48" s="41"/>
      <c r="BP48" s="41"/>
      <c r="BQ48" s="41"/>
      <c r="BR48" s="41"/>
      <c r="BS48" s="41"/>
      <c r="BT48" s="41"/>
      <c r="BU48" s="41"/>
      <c r="BV48" s="41"/>
      <c r="BW48" s="41"/>
      <c r="BX48" s="41"/>
      <c r="BY48" s="41"/>
      <c r="BZ48" s="41"/>
      <c r="CA48" s="41"/>
      <c r="CB48" s="41"/>
    </row>
    <row r="49" spans="1:80" x14ac:dyDescent="0.25">
      <c r="A49" s="41"/>
      <c r="B49" s="685"/>
      <c r="C49" s="685"/>
      <c r="D49" s="686"/>
      <c r="E49" s="726"/>
      <c r="F49" s="727"/>
      <c r="G49" s="727"/>
      <c r="H49" s="727"/>
      <c r="I49" s="728"/>
      <c r="J49" s="763"/>
      <c r="K49" s="761"/>
      <c r="L49" s="761"/>
      <c r="M49" s="761"/>
      <c r="N49" s="761"/>
      <c r="O49" s="762"/>
      <c r="P49" s="763"/>
      <c r="Q49" s="761"/>
      <c r="R49" s="761"/>
      <c r="S49" s="761"/>
      <c r="T49" s="761"/>
      <c r="U49" s="762"/>
      <c r="V49" s="739"/>
      <c r="W49" s="740"/>
      <c r="X49" s="740"/>
      <c r="Y49" s="740"/>
      <c r="Z49" s="740"/>
      <c r="AA49" s="754"/>
      <c r="AB49" s="737"/>
      <c r="AC49" s="733"/>
      <c r="AD49" s="733"/>
      <c r="AE49" s="733"/>
      <c r="AF49" s="733"/>
      <c r="AG49" s="734"/>
      <c r="AH49" s="745"/>
      <c r="AI49" s="746"/>
      <c r="AJ49" s="746"/>
      <c r="AK49" s="746"/>
      <c r="AL49" s="746"/>
      <c r="AM49" s="747"/>
      <c r="AN49" s="41"/>
      <c r="AO49" s="41"/>
      <c r="AP49" s="41"/>
      <c r="AQ49" s="41"/>
      <c r="AR49" s="41"/>
      <c r="AS49" s="41"/>
      <c r="AT49" s="41"/>
      <c r="AU49" s="41"/>
      <c r="AV49" s="41"/>
      <c r="AW49" s="41"/>
      <c r="AX49" s="41"/>
      <c r="AY49" s="41"/>
      <c r="AZ49" s="41"/>
      <c r="BA49" s="41"/>
      <c r="BB49" s="41"/>
      <c r="BC49" s="41"/>
      <c r="BD49" s="41"/>
      <c r="BE49" s="41"/>
      <c r="BF49" s="41"/>
      <c r="BG49" s="41"/>
      <c r="BH49" s="41"/>
      <c r="BI49" s="41"/>
      <c r="BJ49" s="41"/>
      <c r="BK49" s="41"/>
      <c r="BL49" s="41"/>
      <c r="BM49" s="41"/>
      <c r="BN49" s="41"/>
      <c r="BO49" s="41"/>
      <c r="BP49" s="41"/>
      <c r="BQ49" s="41"/>
      <c r="BR49" s="41"/>
      <c r="BS49" s="41"/>
      <c r="BT49" s="41"/>
      <c r="BU49" s="41"/>
      <c r="BV49" s="41"/>
      <c r="BW49" s="41"/>
      <c r="BX49" s="41"/>
      <c r="BY49" s="41"/>
      <c r="BZ49" s="41"/>
      <c r="CA49" s="41"/>
      <c r="CB49" s="41"/>
    </row>
    <row r="50" spans="1:80" x14ac:dyDescent="0.25">
      <c r="A50" s="41"/>
      <c r="B50" s="685"/>
      <c r="C50" s="685"/>
      <c r="D50" s="686"/>
      <c r="E50" s="726"/>
      <c r="F50" s="727"/>
      <c r="G50" s="727"/>
      <c r="H50" s="727"/>
      <c r="I50" s="728"/>
      <c r="J50" s="763" t="e">
        <f>IF(AND('Mapa final'!#REF!="Muy Baja",'Mapa final'!#REF!="Leve"),CONCATENATE("R",'Mapa final'!#REF!),"")</f>
        <v>#REF!</v>
      </c>
      <c r="K50" s="761"/>
      <c r="L50" s="761" t="e">
        <f>IF(AND('Mapa final'!#REF!="Muy Baja",'Mapa final'!#REF!="Leve"),CONCATENATE("R",'Mapa final'!#REF!),"")</f>
        <v>#REF!</v>
      </c>
      <c r="M50" s="761"/>
      <c r="N50" s="761" t="e">
        <f>IF(AND('Mapa final'!#REF!="Muy Baja",'Mapa final'!#REF!="Leve"),CONCATENATE("R",'Mapa final'!#REF!),"")</f>
        <v>#REF!</v>
      </c>
      <c r="O50" s="762"/>
      <c r="P50" s="763" t="e">
        <f>IF(AND('Mapa final'!#REF!="Muy Baja",'Mapa final'!#REF!="Menor"),CONCATENATE("R",'Mapa final'!#REF!),"")</f>
        <v>#REF!</v>
      </c>
      <c r="Q50" s="761"/>
      <c r="R50" s="761" t="e">
        <f>IF(AND('Mapa final'!#REF!="Muy Baja",'Mapa final'!#REF!="Menor"),CONCATENATE("R",'Mapa final'!#REF!),"")</f>
        <v>#REF!</v>
      </c>
      <c r="S50" s="761"/>
      <c r="T50" s="761" t="e">
        <f>IF(AND('Mapa final'!#REF!="Muy Baja",'Mapa final'!#REF!="Menor"),CONCATENATE("R",'Mapa final'!#REF!),"")</f>
        <v>#REF!</v>
      </c>
      <c r="U50" s="762"/>
      <c r="V50" s="739" t="e">
        <f>IF(AND('Mapa final'!#REF!="Muy Baja",'Mapa final'!#REF!="Moderado"),CONCATENATE("R",'Mapa final'!#REF!),"")</f>
        <v>#REF!</v>
      </c>
      <c r="W50" s="740"/>
      <c r="X50" s="740" t="e">
        <f>IF(AND('Mapa final'!#REF!="Muy Baja",'Mapa final'!#REF!="Moderado"),CONCATENATE("R",'Mapa final'!#REF!),"")</f>
        <v>#REF!</v>
      </c>
      <c r="Y50" s="740"/>
      <c r="Z50" s="740" t="e">
        <f>IF(AND('Mapa final'!#REF!="Muy Baja",'Mapa final'!#REF!="Moderado"),CONCATENATE("R",'Mapa final'!#REF!),"")</f>
        <v>#REF!</v>
      </c>
      <c r="AA50" s="754"/>
      <c r="AB50" s="737" t="e">
        <f>IF(AND('Mapa final'!#REF!="Muy Baja",'Mapa final'!#REF!="Mayor"),CONCATENATE("R",'Mapa final'!#REF!),"")</f>
        <v>#REF!</v>
      </c>
      <c r="AC50" s="733"/>
      <c r="AD50" s="733" t="e">
        <f>IF(AND('Mapa final'!#REF!="Muy Baja",'Mapa final'!#REF!="Mayor"),CONCATENATE("R",'Mapa final'!#REF!),"")</f>
        <v>#REF!</v>
      </c>
      <c r="AE50" s="733"/>
      <c r="AF50" s="733" t="e">
        <f>IF(AND('Mapa final'!#REF!="Muy Baja",'Mapa final'!#REF!="Mayor"),CONCATENATE("R",'Mapa final'!#REF!),"")</f>
        <v>#REF!</v>
      </c>
      <c r="AG50" s="734"/>
      <c r="AH50" s="745" t="e">
        <f>IF(AND('Mapa final'!#REF!="Muy Baja",'Mapa final'!#REF!="Catastrófico"),CONCATENATE("R",'Mapa final'!#REF!),"")</f>
        <v>#REF!</v>
      </c>
      <c r="AI50" s="746"/>
      <c r="AJ50" s="746" t="e">
        <f>IF(AND('Mapa final'!#REF!="Muy Baja",'Mapa final'!#REF!="Catastrófico"),CONCATENATE("R",'Mapa final'!#REF!),"")</f>
        <v>#REF!</v>
      </c>
      <c r="AK50" s="746"/>
      <c r="AL50" s="746" t="e">
        <f>IF(AND('Mapa final'!#REF!="Muy Baja",'Mapa final'!#REF!="Catastrófico"),CONCATENATE("R",'Mapa final'!#REF!),"")</f>
        <v>#REF!</v>
      </c>
      <c r="AM50" s="747"/>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K50" s="41"/>
      <c r="BL50" s="41"/>
      <c r="BM50" s="41"/>
      <c r="BN50" s="41"/>
      <c r="BO50" s="41"/>
      <c r="BP50" s="41"/>
      <c r="BQ50" s="41"/>
      <c r="BR50" s="41"/>
      <c r="BS50" s="41"/>
      <c r="BT50" s="41"/>
      <c r="BU50" s="41"/>
      <c r="BV50" s="41"/>
      <c r="BW50" s="41"/>
      <c r="BX50" s="41"/>
      <c r="BY50" s="41"/>
      <c r="BZ50" s="41"/>
      <c r="CA50" s="41"/>
      <c r="CB50" s="41"/>
    </row>
    <row r="51" spans="1:80" ht="15.75" thickBot="1" x14ac:dyDescent="0.3">
      <c r="A51" s="41"/>
      <c r="B51" s="685"/>
      <c r="C51" s="685"/>
      <c r="D51" s="686"/>
      <c r="E51" s="729"/>
      <c r="F51" s="730"/>
      <c r="G51" s="730"/>
      <c r="H51" s="730"/>
      <c r="I51" s="731"/>
      <c r="J51" s="764"/>
      <c r="K51" s="765"/>
      <c r="L51" s="765"/>
      <c r="M51" s="765"/>
      <c r="N51" s="765"/>
      <c r="O51" s="766"/>
      <c r="P51" s="764"/>
      <c r="Q51" s="765"/>
      <c r="R51" s="765"/>
      <c r="S51" s="765"/>
      <c r="T51" s="765"/>
      <c r="U51" s="766"/>
      <c r="V51" s="755"/>
      <c r="W51" s="756"/>
      <c r="X51" s="756"/>
      <c r="Y51" s="756"/>
      <c r="Z51" s="756"/>
      <c r="AA51" s="757"/>
      <c r="AB51" s="742"/>
      <c r="AC51" s="743"/>
      <c r="AD51" s="743"/>
      <c r="AE51" s="743"/>
      <c r="AF51" s="743"/>
      <c r="AG51" s="744"/>
      <c r="AH51" s="748"/>
      <c r="AI51" s="749"/>
      <c r="AJ51" s="749"/>
      <c r="AK51" s="749"/>
      <c r="AL51" s="749"/>
      <c r="AM51" s="750"/>
      <c r="AN51" s="41"/>
      <c r="AO51" s="41"/>
      <c r="AP51" s="41"/>
      <c r="AQ51" s="41"/>
      <c r="AR51" s="41"/>
      <c r="AS51" s="41"/>
      <c r="AT51" s="41"/>
      <c r="AU51" s="41"/>
      <c r="AV51" s="41"/>
      <c r="AW51" s="41"/>
      <c r="AX51" s="41"/>
      <c r="AY51" s="41"/>
      <c r="AZ51" s="41"/>
      <c r="BA51" s="41"/>
      <c r="BB51" s="41"/>
      <c r="BC51" s="41"/>
      <c r="BD51" s="41"/>
      <c r="BE51" s="41"/>
      <c r="BF51" s="41"/>
      <c r="BG51" s="41"/>
      <c r="BH51" s="41"/>
      <c r="BI51" s="41"/>
      <c r="BJ51" s="41"/>
      <c r="BK51" s="41"/>
      <c r="BL51" s="41"/>
      <c r="BM51" s="41"/>
      <c r="BN51" s="41"/>
      <c r="BO51" s="41"/>
      <c r="BP51" s="41"/>
      <c r="BQ51" s="41"/>
      <c r="BR51" s="41"/>
      <c r="BS51" s="41"/>
      <c r="BT51" s="41"/>
      <c r="BU51" s="41"/>
      <c r="BV51" s="41"/>
      <c r="BW51" s="41"/>
      <c r="BX51" s="41"/>
      <c r="BY51" s="41"/>
      <c r="BZ51" s="41"/>
      <c r="CA51" s="41"/>
      <c r="CB51" s="41"/>
    </row>
    <row r="52" spans="1:80" x14ac:dyDescent="0.25">
      <c r="A52" s="41"/>
      <c r="B52" s="41"/>
      <c r="C52" s="41"/>
      <c r="D52" s="41"/>
      <c r="E52" s="41"/>
      <c r="F52" s="41"/>
      <c r="G52" s="41"/>
      <c r="H52" s="41"/>
      <c r="I52" s="41"/>
      <c r="J52" s="723" t="s">
        <v>292</v>
      </c>
      <c r="K52" s="724"/>
      <c r="L52" s="724"/>
      <c r="M52" s="724"/>
      <c r="N52" s="724"/>
      <c r="O52" s="725"/>
      <c r="P52" s="723" t="s">
        <v>293</v>
      </c>
      <c r="Q52" s="724"/>
      <c r="R52" s="724"/>
      <c r="S52" s="724"/>
      <c r="T52" s="724"/>
      <c r="U52" s="725"/>
      <c r="V52" s="723" t="s">
        <v>294</v>
      </c>
      <c r="W52" s="724"/>
      <c r="X52" s="724"/>
      <c r="Y52" s="724"/>
      <c r="Z52" s="724"/>
      <c r="AA52" s="725"/>
      <c r="AB52" s="723" t="s">
        <v>295</v>
      </c>
      <c r="AC52" s="741"/>
      <c r="AD52" s="724"/>
      <c r="AE52" s="724"/>
      <c r="AF52" s="724"/>
      <c r="AG52" s="725"/>
      <c r="AH52" s="723" t="s">
        <v>296</v>
      </c>
      <c r="AI52" s="724"/>
      <c r="AJ52" s="724"/>
      <c r="AK52" s="724"/>
      <c r="AL52" s="724"/>
      <c r="AM52" s="725"/>
      <c r="AN52" s="41"/>
      <c r="AO52" s="41"/>
      <c r="AP52" s="41"/>
      <c r="AQ52" s="41"/>
      <c r="AR52" s="41"/>
      <c r="AS52" s="41"/>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41"/>
      <c r="BR52" s="41"/>
      <c r="BS52" s="41"/>
      <c r="BT52" s="41"/>
      <c r="BU52" s="41"/>
      <c r="BV52" s="41"/>
      <c r="BW52" s="41"/>
      <c r="BX52" s="41"/>
      <c r="BY52" s="41"/>
      <c r="BZ52" s="41"/>
      <c r="CA52" s="41"/>
      <c r="CB52" s="41"/>
    </row>
    <row r="53" spans="1:80" x14ac:dyDescent="0.25">
      <c r="A53" s="41"/>
      <c r="B53" s="41"/>
      <c r="C53" s="41"/>
      <c r="D53" s="41"/>
      <c r="E53" s="41"/>
      <c r="F53" s="41"/>
      <c r="G53" s="41"/>
      <c r="H53" s="41"/>
      <c r="I53" s="41"/>
      <c r="J53" s="726"/>
      <c r="K53" s="727"/>
      <c r="L53" s="727"/>
      <c r="M53" s="727"/>
      <c r="N53" s="727"/>
      <c r="O53" s="728"/>
      <c r="P53" s="726"/>
      <c r="Q53" s="727"/>
      <c r="R53" s="727"/>
      <c r="S53" s="727"/>
      <c r="T53" s="727"/>
      <c r="U53" s="728"/>
      <c r="V53" s="726"/>
      <c r="W53" s="727"/>
      <c r="X53" s="727"/>
      <c r="Y53" s="727"/>
      <c r="Z53" s="727"/>
      <c r="AA53" s="728"/>
      <c r="AB53" s="726"/>
      <c r="AC53" s="727"/>
      <c r="AD53" s="727"/>
      <c r="AE53" s="727"/>
      <c r="AF53" s="727"/>
      <c r="AG53" s="728"/>
      <c r="AH53" s="726"/>
      <c r="AI53" s="727"/>
      <c r="AJ53" s="727"/>
      <c r="AK53" s="727"/>
      <c r="AL53" s="727"/>
      <c r="AM53" s="728"/>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row>
    <row r="54" spans="1:80" x14ac:dyDescent="0.25">
      <c r="A54" s="41"/>
      <c r="B54" s="41"/>
      <c r="C54" s="41"/>
      <c r="D54" s="41"/>
      <c r="E54" s="41"/>
      <c r="F54" s="41"/>
      <c r="G54" s="41"/>
      <c r="H54" s="41"/>
      <c r="I54" s="41"/>
      <c r="J54" s="726"/>
      <c r="K54" s="727"/>
      <c r="L54" s="727"/>
      <c r="M54" s="727"/>
      <c r="N54" s="727"/>
      <c r="O54" s="728"/>
      <c r="P54" s="726"/>
      <c r="Q54" s="727"/>
      <c r="R54" s="727"/>
      <c r="S54" s="727"/>
      <c r="T54" s="727"/>
      <c r="U54" s="728"/>
      <c r="V54" s="726"/>
      <c r="W54" s="727"/>
      <c r="X54" s="727"/>
      <c r="Y54" s="727"/>
      <c r="Z54" s="727"/>
      <c r="AA54" s="728"/>
      <c r="AB54" s="726"/>
      <c r="AC54" s="727"/>
      <c r="AD54" s="727"/>
      <c r="AE54" s="727"/>
      <c r="AF54" s="727"/>
      <c r="AG54" s="728"/>
      <c r="AH54" s="726"/>
      <c r="AI54" s="727"/>
      <c r="AJ54" s="727"/>
      <c r="AK54" s="727"/>
      <c r="AL54" s="727"/>
      <c r="AM54" s="728"/>
      <c r="AN54" s="41"/>
      <c r="AO54" s="41"/>
      <c r="AP54" s="41"/>
      <c r="AQ54" s="41"/>
      <c r="AR54" s="41"/>
      <c r="AS54" s="41"/>
      <c r="AT54" s="41"/>
      <c r="AU54" s="41"/>
      <c r="AV54" s="41"/>
      <c r="AW54" s="41"/>
      <c r="AX54" s="41"/>
      <c r="AY54" s="41"/>
      <c r="AZ54" s="41"/>
      <c r="BA54" s="41"/>
      <c r="BB54" s="41"/>
      <c r="BC54" s="41"/>
      <c r="BD54" s="41"/>
      <c r="BE54" s="41"/>
      <c r="BF54" s="41"/>
      <c r="BG54" s="41"/>
      <c r="BH54" s="41"/>
      <c r="BI54" s="41"/>
      <c r="BJ54" s="41"/>
      <c r="BK54" s="41"/>
      <c r="BL54" s="41"/>
      <c r="BM54" s="41"/>
      <c r="BN54" s="41"/>
      <c r="BO54" s="41"/>
      <c r="BP54" s="41"/>
      <c r="BQ54" s="41"/>
      <c r="BR54" s="41"/>
      <c r="BS54" s="41"/>
      <c r="BT54" s="41"/>
      <c r="BU54" s="41"/>
      <c r="BV54" s="41"/>
      <c r="BW54" s="41"/>
      <c r="BX54" s="41"/>
      <c r="BY54" s="41"/>
      <c r="BZ54" s="41"/>
      <c r="CA54" s="41"/>
      <c r="CB54" s="41"/>
    </row>
    <row r="55" spans="1:80" x14ac:dyDescent="0.25">
      <c r="A55" s="41"/>
      <c r="B55" s="41"/>
      <c r="C55" s="41"/>
      <c r="D55" s="41"/>
      <c r="E55" s="41"/>
      <c r="F55" s="41"/>
      <c r="G55" s="41"/>
      <c r="H55" s="41"/>
      <c r="I55" s="41"/>
      <c r="J55" s="726"/>
      <c r="K55" s="727"/>
      <c r="L55" s="727"/>
      <c r="M55" s="727"/>
      <c r="N55" s="727"/>
      <c r="O55" s="728"/>
      <c r="P55" s="726"/>
      <c r="Q55" s="727"/>
      <c r="R55" s="727"/>
      <c r="S55" s="727"/>
      <c r="T55" s="727"/>
      <c r="U55" s="728"/>
      <c r="V55" s="726"/>
      <c r="W55" s="727"/>
      <c r="X55" s="727"/>
      <c r="Y55" s="727"/>
      <c r="Z55" s="727"/>
      <c r="AA55" s="728"/>
      <c r="AB55" s="726"/>
      <c r="AC55" s="727"/>
      <c r="AD55" s="727"/>
      <c r="AE55" s="727"/>
      <c r="AF55" s="727"/>
      <c r="AG55" s="728"/>
      <c r="AH55" s="726"/>
      <c r="AI55" s="727"/>
      <c r="AJ55" s="727"/>
      <c r="AK55" s="727"/>
      <c r="AL55" s="727"/>
      <c r="AM55" s="728"/>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row>
    <row r="56" spans="1:80" x14ac:dyDescent="0.25">
      <c r="A56" s="41"/>
      <c r="B56" s="41"/>
      <c r="C56" s="41"/>
      <c r="D56" s="41"/>
      <c r="E56" s="41"/>
      <c r="F56" s="41"/>
      <c r="G56" s="41"/>
      <c r="H56" s="41"/>
      <c r="I56" s="41"/>
      <c r="J56" s="726"/>
      <c r="K56" s="727"/>
      <c r="L56" s="727"/>
      <c r="M56" s="727"/>
      <c r="N56" s="727"/>
      <c r="O56" s="728"/>
      <c r="P56" s="726"/>
      <c r="Q56" s="727"/>
      <c r="R56" s="727"/>
      <c r="S56" s="727"/>
      <c r="T56" s="727"/>
      <c r="U56" s="728"/>
      <c r="V56" s="726"/>
      <c r="W56" s="727"/>
      <c r="X56" s="727"/>
      <c r="Y56" s="727"/>
      <c r="Z56" s="727"/>
      <c r="AA56" s="728"/>
      <c r="AB56" s="726"/>
      <c r="AC56" s="727"/>
      <c r="AD56" s="727"/>
      <c r="AE56" s="727"/>
      <c r="AF56" s="727"/>
      <c r="AG56" s="728"/>
      <c r="AH56" s="726"/>
      <c r="AI56" s="727"/>
      <c r="AJ56" s="727"/>
      <c r="AK56" s="727"/>
      <c r="AL56" s="727"/>
      <c r="AM56" s="728"/>
      <c r="AN56" s="41"/>
      <c r="AO56" s="41"/>
      <c r="AP56" s="41"/>
      <c r="AQ56" s="41"/>
      <c r="AR56" s="41"/>
      <c r="AS56" s="41"/>
      <c r="AT56" s="41"/>
      <c r="AU56" s="41"/>
      <c r="AV56" s="41"/>
      <c r="AW56" s="41"/>
      <c r="AX56" s="41"/>
      <c r="AY56" s="41"/>
      <c r="AZ56" s="41"/>
      <c r="BA56" s="41"/>
      <c r="BB56" s="41"/>
      <c r="BC56" s="41"/>
      <c r="BD56" s="41"/>
      <c r="BE56" s="41"/>
      <c r="BF56" s="41"/>
      <c r="BG56" s="41"/>
      <c r="BH56" s="41"/>
      <c r="BI56" s="41"/>
      <c r="BJ56" s="41"/>
      <c r="BK56" s="41"/>
      <c r="BL56" s="41"/>
      <c r="BM56" s="41"/>
      <c r="BN56" s="41"/>
      <c r="BO56" s="41"/>
      <c r="BP56" s="41"/>
      <c r="BQ56" s="41"/>
      <c r="BR56" s="41"/>
      <c r="BS56" s="41"/>
      <c r="BT56" s="41"/>
      <c r="BU56" s="41"/>
      <c r="BV56" s="41"/>
      <c r="BW56" s="41"/>
      <c r="BX56" s="41"/>
      <c r="BY56" s="41"/>
      <c r="BZ56" s="41"/>
      <c r="CA56" s="41"/>
      <c r="CB56" s="41"/>
    </row>
    <row r="57" spans="1:80" ht="15.75" thickBot="1" x14ac:dyDescent="0.3">
      <c r="A57" s="41"/>
      <c r="B57" s="41"/>
      <c r="C57" s="41"/>
      <c r="D57" s="41"/>
      <c r="E57" s="41"/>
      <c r="F57" s="41"/>
      <c r="G57" s="41"/>
      <c r="H57" s="41"/>
      <c r="I57" s="41"/>
      <c r="J57" s="729"/>
      <c r="K57" s="730"/>
      <c r="L57" s="730"/>
      <c r="M57" s="730"/>
      <c r="N57" s="730"/>
      <c r="O57" s="731"/>
      <c r="P57" s="729"/>
      <c r="Q57" s="730"/>
      <c r="R57" s="730"/>
      <c r="S57" s="730"/>
      <c r="T57" s="730"/>
      <c r="U57" s="731"/>
      <c r="V57" s="729"/>
      <c r="W57" s="730"/>
      <c r="X57" s="730"/>
      <c r="Y57" s="730"/>
      <c r="Z57" s="730"/>
      <c r="AA57" s="731"/>
      <c r="AB57" s="729"/>
      <c r="AC57" s="730"/>
      <c r="AD57" s="730"/>
      <c r="AE57" s="730"/>
      <c r="AF57" s="730"/>
      <c r="AG57" s="731"/>
      <c r="AH57" s="729"/>
      <c r="AI57" s="730"/>
      <c r="AJ57" s="730"/>
      <c r="AK57" s="730"/>
      <c r="AL57" s="730"/>
      <c r="AM57" s="731"/>
      <c r="AN57" s="41"/>
      <c r="AO57" s="41"/>
      <c r="AP57" s="41"/>
      <c r="AQ57" s="41"/>
      <c r="AR57" s="41"/>
      <c r="AS57" s="41"/>
      <c r="AT57" s="41"/>
      <c r="AU57" s="41"/>
      <c r="AV57" s="41"/>
      <c r="AW57" s="41"/>
      <c r="AX57" s="41"/>
      <c r="AY57" s="41"/>
      <c r="AZ57" s="41"/>
      <c r="BA57" s="41"/>
      <c r="BB57" s="41"/>
      <c r="BC57" s="41"/>
      <c r="BD57" s="41"/>
      <c r="BE57" s="41"/>
      <c r="BF57" s="41"/>
      <c r="BG57" s="41"/>
      <c r="BH57" s="41"/>
      <c r="BI57" s="41"/>
      <c r="BJ57" s="41"/>
      <c r="BK57" s="41"/>
      <c r="BL57" s="41"/>
      <c r="BM57" s="41"/>
      <c r="BN57" s="41"/>
      <c r="BO57" s="41"/>
      <c r="BP57" s="41"/>
      <c r="BQ57" s="41"/>
      <c r="BR57" s="41"/>
      <c r="BS57" s="41"/>
      <c r="BT57" s="41"/>
      <c r="BU57" s="41"/>
      <c r="BV57" s="41"/>
      <c r="BW57" s="41"/>
      <c r="BX57" s="41"/>
      <c r="BY57" s="41"/>
      <c r="BZ57" s="41"/>
      <c r="CA57" s="41"/>
      <c r="CB57" s="41"/>
    </row>
    <row r="58" spans="1:80" x14ac:dyDescent="0.25">
      <c r="A58" s="41"/>
      <c r="B58" s="41"/>
      <c r="C58" s="41"/>
      <c r="D58" s="41"/>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c r="AJ58" s="41"/>
      <c r="AK58" s="41"/>
      <c r="AL58" s="41"/>
      <c r="AM58" s="41"/>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row>
    <row r="59" spans="1:80" ht="15" hidden="1" customHeight="1" x14ac:dyDescent="0.25">
      <c r="A59" s="41"/>
      <c r="B59" s="42"/>
      <c r="C59" s="42"/>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1"/>
      <c r="AV59" s="41"/>
      <c r="AW59" s="41"/>
      <c r="AX59" s="41"/>
      <c r="AY59" s="41"/>
      <c r="AZ59" s="41"/>
      <c r="BA59" s="41"/>
      <c r="BB59" s="41"/>
      <c r="BC59" s="41"/>
      <c r="BD59" s="41"/>
      <c r="BE59" s="41"/>
      <c r="BF59" s="41"/>
      <c r="BG59" s="41"/>
      <c r="BH59" s="41"/>
      <c r="BI59" s="41"/>
      <c r="BJ59" s="41"/>
      <c r="BK59" s="41"/>
      <c r="BL59" s="41"/>
      <c r="BM59" s="41"/>
      <c r="BN59" s="41"/>
      <c r="BO59" s="41"/>
      <c r="BP59" s="41"/>
      <c r="BQ59" s="41"/>
      <c r="BR59" s="41"/>
      <c r="BS59" s="41"/>
      <c r="BT59" s="41"/>
      <c r="BU59" s="41"/>
      <c r="BV59" s="41"/>
      <c r="BW59" s="41"/>
      <c r="BX59" s="41"/>
      <c r="BY59" s="41"/>
      <c r="BZ59" s="41"/>
      <c r="CA59" s="41"/>
      <c r="CB59" s="41"/>
    </row>
    <row r="60" spans="1:80" ht="15" hidden="1" customHeight="1" x14ac:dyDescent="0.25">
      <c r="A60" s="41"/>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row>
    <row r="61" spans="1:80" hidden="1" x14ac:dyDescent="0.25">
      <c r="A61" s="41"/>
      <c r="B61" s="41"/>
      <c r="C61" s="41"/>
      <c r="D61" s="41"/>
      <c r="E61" s="41"/>
      <c r="F61" s="41"/>
      <c r="G61" s="41"/>
      <c r="H61" s="41"/>
      <c r="I61" s="41"/>
      <c r="J61" s="41"/>
      <c r="K61" s="41"/>
      <c r="L61" s="41"/>
      <c r="M61" s="41"/>
      <c r="N61" s="41"/>
      <c r="O61" s="41"/>
      <c r="P61" s="41"/>
      <c r="Q61" s="41"/>
      <c r="R61" s="41"/>
      <c r="S61" s="41"/>
      <c r="T61" s="41"/>
      <c r="U61" s="41"/>
      <c r="V61" s="41"/>
      <c r="W61" s="41"/>
      <c r="X61" s="41"/>
      <c r="Y61" s="41"/>
      <c r="Z61" s="41"/>
      <c r="AA61" s="41"/>
      <c r="AB61" s="41"/>
      <c r="AC61" s="41"/>
      <c r="AD61" s="41"/>
      <c r="AE61" s="41"/>
      <c r="AF61" s="41"/>
      <c r="AG61" s="41"/>
      <c r="AH61" s="41"/>
      <c r="AI61" s="41"/>
      <c r="AJ61" s="41"/>
      <c r="AK61" s="41"/>
      <c r="AL61" s="41"/>
      <c r="AM61" s="41"/>
      <c r="AN61" s="41"/>
      <c r="AO61" s="41"/>
      <c r="AP61" s="41"/>
      <c r="AQ61" s="41"/>
      <c r="AR61" s="41"/>
      <c r="AS61" s="41"/>
      <c r="AT61" s="41"/>
      <c r="AU61" s="41"/>
      <c r="AV61" s="41"/>
      <c r="AW61" s="41"/>
      <c r="AX61" s="41"/>
      <c r="AY61" s="41"/>
      <c r="AZ61" s="41"/>
      <c r="BA61" s="41"/>
      <c r="BB61" s="41"/>
      <c r="BC61" s="41"/>
      <c r="BD61" s="41"/>
      <c r="BE61" s="41"/>
      <c r="BF61" s="41"/>
      <c r="BG61" s="41"/>
      <c r="BH61" s="41"/>
      <c r="BI61" s="41"/>
      <c r="BJ61" s="41"/>
      <c r="BK61" s="41"/>
      <c r="BL61" s="41"/>
      <c r="BM61" s="41"/>
      <c r="BN61" s="41"/>
      <c r="BO61" s="41"/>
      <c r="BP61" s="41"/>
      <c r="BQ61" s="41"/>
      <c r="BR61" s="41"/>
      <c r="BS61" s="41"/>
      <c r="BT61" s="41"/>
      <c r="BU61" s="41"/>
      <c r="BV61" s="41"/>
      <c r="BW61" s="41"/>
      <c r="BX61" s="41"/>
      <c r="BY61" s="41"/>
      <c r="BZ61" s="41"/>
      <c r="CA61" s="41"/>
      <c r="CB61" s="41"/>
    </row>
    <row r="62" spans="1:80" hidden="1" x14ac:dyDescent="0.25">
      <c r="A62" s="41"/>
      <c r="B62" s="41"/>
      <c r="C62" s="41"/>
      <c r="D62" s="41"/>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c r="AJ62" s="41"/>
      <c r="AK62" s="41"/>
      <c r="AL62" s="41"/>
      <c r="AM62" s="41"/>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row>
    <row r="63" spans="1:80" hidden="1" x14ac:dyDescent="0.25">
      <c r="A63" s="41"/>
      <c r="B63" s="41"/>
      <c r="C63" s="41"/>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c r="AJ63" s="41"/>
      <c r="AK63" s="41"/>
      <c r="AL63" s="41"/>
      <c r="AM63" s="41"/>
      <c r="AN63" s="41"/>
      <c r="AO63" s="41"/>
      <c r="AP63" s="41"/>
      <c r="AQ63" s="41"/>
      <c r="AR63" s="41"/>
      <c r="AS63" s="41"/>
      <c r="AT63" s="41"/>
      <c r="AU63" s="41"/>
      <c r="AV63" s="41"/>
      <c r="AW63" s="41"/>
      <c r="AX63" s="41"/>
      <c r="AY63" s="41"/>
      <c r="AZ63" s="41"/>
      <c r="BA63" s="41"/>
      <c r="BB63" s="41"/>
      <c r="BC63" s="41"/>
      <c r="BD63" s="41"/>
      <c r="BE63" s="41"/>
      <c r="BF63" s="41"/>
      <c r="BG63" s="41"/>
      <c r="BH63" s="41"/>
      <c r="BI63" s="41"/>
      <c r="BJ63" s="41"/>
      <c r="BK63" s="41"/>
      <c r="BL63" s="41"/>
      <c r="BM63" s="41"/>
      <c r="BN63" s="41"/>
      <c r="BO63" s="41"/>
      <c r="BP63" s="41"/>
      <c r="BQ63" s="41"/>
      <c r="BR63" s="41"/>
      <c r="BS63" s="41"/>
      <c r="BT63" s="41"/>
      <c r="BU63" s="41"/>
      <c r="BV63" s="41"/>
      <c r="BW63" s="41"/>
      <c r="BX63" s="41"/>
      <c r="BY63" s="41"/>
      <c r="BZ63" s="41"/>
      <c r="CA63" s="41"/>
      <c r="CB63" s="41"/>
    </row>
    <row r="64" spans="1:80" hidden="1" x14ac:dyDescent="0.25">
      <c r="A64" s="41"/>
      <c r="B64" s="41"/>
      <c r="C64" s="41"/>
      <c r="D64" s="41"/>
      <c r="E64" s="41"/>
      <c r="F64" s="41"/>
      <c r="G64" s="41"/>
      <c r="H64" s="41"/>
      <c r="I64" s="41"/>
      <c r="J64" s="41"/>
      <c r="K64" s="41"/>
      <c r="L64" s="41"/>
      <c r="M64" s="41"/>
      <c r="N64" s="41"/>
      <c r="O64" s="41"/>
      <c r="P64" s="41"/>
      <c r="Q64" s="41"/>
      <c r="R64" s="41"/>
      <c r="S64" s="41"/>
      <c r="T64" s="41"/>
      <c r="U64" s="41"/>
      <c r="V64" s="41"/>
      <c r="W64" s="41"/>
      <c r="X64" s="41"/>
      <c r="Y64" s="41"/>
      <c r="Z64" s="41"/>
      <c r="AA64" s="41"/>
      <c r="AB64" s="41"/>
      <c r="AC64" s="41"/>
      <c r="AD64" s="41"/>
      <c r="AE64" s="41"/>
      <c r="AF64" s="41"/>
      <c r="AG64" s="41"/>
      <c r="AH64" s="41"/>
      <c r="AI64" s="41"/>
      <c r="AJ64" s="41"/>
      <c r="AK64" s="41"/>
      <c r="AL64" s="41"/>
      <c r="AM64" s="41"/>
      <c r="AN64" s="41"/>
      <c r="AO64" s="41"/>
      <c r="AP64" s="41"/>
      <c r="AQ64" s="41"/>
      <c r="AR64" s="41"/>
      <c r="AS64" s="41"/>
      <c r="AT64" s="41"/>
      <c r="AU64" s="41"/>
      <c r="AV64" s="41"/>
      <c r="AW64" s="41"/>
      <c r="AX64" s="41"/>
      <c r="AY64" s="41"/>
      <c r="AZ64" s="41"/>
      <c r="BA64" s="41"/>
      <c r="BB64" s="41"/>
      <c r="BC64" s="41"/>
      <c r="BD64" s="41"/>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row>
    <row r="65" spans="1:80" hidden="1" x14ac:dyDescent="0.25">
      <c r="A65" s="41"/>
      <c r="B65" s="41"/>
      <c r="C65" s="41"/>
      <c r="D65" s="41"/>
      <c r="E65" s="41"/>
      <c r="F65" s="41"/>
      <c r="G65" s="41"/>
      <c r="H65" s="41"/>
      <c r="I65" s="41"/>
      <c r="J65" s="41"/>
      <c r="K65" s="41"/>
      <c r="L65" s="41"/>
      <c r="M65" s="41"/>
      <c r="N65" s="41"/>
      <c r="O65" s="41"/>
      <c r="P65" s="41"/>
      <c r="Q65" s="41"/>
      <c r="R65" s="41"/>
      <c r="S65" s="41"/>
      <c r="T65" s="41"/>
      <c r="U65" s="41"/>
      <c r="V65" s="41"/>
      <c r="W65" s="41"/>
      <c r="X65" s="41"/>
      <c r="Y65" s="41"/>
      <c r="Z65" s="41"/>
      <c r="AA65" s="41"/>
      <c r="AB65" s="41"/>
      <c r="AC65" s="41"/>
      <c r="AD65" s="41"/>
      <c r="AE65" s="41"/>
      <c r="AF65" s="41"/>
      <c r="AG65" s="41"/>
      <c r="AH65" s="41"/>
      <c r="AI65" s="41"/>
      <c r="AJ65" s="41"/>
      <c r="AK65" s="41"/>
      <c r="AL65" s="41"/>
      <c r="AM65" s="41"/>
      <c r="AN65" s="41"/>
      <c r="AO65" s="41"/>
      <c r="AP65" s="41"/>
      <c r="AQ65" s="41"/>
      <c r="AR65" s="41"/>
      <c r="AS65" s="41"/>
      <c r="AT65" s="41"/>
      <c r="AU65" s="41"/>
      <c r="AV65" s="41"/>
      <c r="AW65" s="41"/>
      <c r="AX65" s="41"/>
      <c r="AY65" s="41"/>
      <c r="AZ65" s="41"/>
      <c r="BA65" s="41"/>
      <c r="BB65" s="41"/>
      <c r="BC65" s="41"/>
      <c r="BD65" s="41"/>
      <c r="BE65" s="41"/>
      <c r="BF65" s="41"/>
      <c r="BG65" s="41"/>
      <c r="BH65" s="41"/>
      <c r="BI65" s="41"/>
      <c r="BJ65" s="41"/>
      <c r="BK65" s="41"/>
      <c r="BL65" s="41"/>
      <c r="BM65" s="41"/>
      <c r="BN65" s="41"/>
      <c r="BO65" s="41"/>
      <c r="BP65" s="41"/>
      <c r="BQ65" s="41"/>
      <c r="BR65" s="41"/>
      <c r="BS65" s="41"/>
      <c r="BT65" s="41"/>
      <c r="BU65" s="41"/>
      <c r="BV65" s="41"/>
      <c r="BW65" s="41"/>
      <c r="BX65" s="41"/>
      <c r="BY65" s="41"/>
      <c r="BZ65" s="41"/>
      <c r="CA65" s="41"/>
      <c r="CB65" s="41"/>
    </row>
    <row r="66" spans="1:80" hidden="1" x14ac:dyDescent="0.25">
      <c r="A66" s="41"/>
      <c r="B66" s="41"/>
      <c r="C66" s="41"/>
      <c r="D66" s="41"/>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c r="AJ66" s="41"/>
      <c r="AK66" s="41"/>
      <c r="AL66" s="41"/>
      <c r="AM66" s="41"/>
      <c r="AN66" s="41"/>
      <c r="AO66" s="41"/>
      <c r="AP66" s="41"/>
      <c r="AQ66" s="41"/>
      <c r="AR66" s="41"/>
      <c r="AS66" s="41"/>
      <c r="AT66" s="41"/>
      <c r="AU66" s="41"/>
      <c r="AV66" s="41"/>
      <c r="AW66" s="41"/>
      <c r="AX66" s="41"/>
      <c r="AY66" s="41"/>
      <c r="AZ66" s="41"/>
      <c r="BA66" s="41"/>
      <c r="BB66" s="41"/>
      <c r="BC66" s="41"/>
      <c r="BD66" s="41"/>
      <c r="BE66" s="41"/>
      <c r="BF66" s="41"/>
      <c r="BG66" s="41"/>
      <c r="BH66" s="41"/>
      <c r="BI66" s="41"/>
      <c r="BJ66" s="41"/>
      <c r="BK66" s="41"/>
      <c r="BL66" s="41"/>
      <c r="BM66" s="41"/>
      <c r="BN66" s="41"/>
      <c r="BO66" s="41"/>
      <c r="BP66" s="41"/>
      <c r="BQ66" s="41"/>
      <c r="BR66" s="41"/>
      <c r="BS66" s="41"/>
      <c r="BT66" s="41"/>
      <c r="BU66" s="41"/>
      <c r="BV66" s="41"/>
      <c r="BW66" s="41"/>
      <c r="BX66" s="41"/>
      <c r="BY66" s="41"/>
      <c r="BZ66" s="41"/>
      <c r="CA66" s="41"/>
      <c r="CB66" s="41"/>
    </row>
    <row r="67" spans="1:80" hidden="1" x14ac:dyDescent="0.25">
      <c r="A67" s="41"/>
      <c r="B67" s="41"/>
      <c r="C67" s="41"/>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c r="AJ67" s="41"/>
      <c r="AK67" s="41"/>
      <c r="AL67" s="41"/>
      <c r="AM67" s="41"/>
      <c r="AN67" s="41"/>
      <c r="AO67" s="41"/>
      <c r="AP67" s="41"/>
      <c r="AQ67" s="41"/>
      <c r="AR67" s="41"/>
      <c r="AS67" s="41"/>
      <c r="AT67" s="41"/>
      <c r="AU67" s="41"/>
      <c r="AV67" s="41"/>
      <c r="AW67" s="41"/>
      <c r="AX67" s="41"/>
      <c r="AY67" s="41"/>
      <c r="AZ67" s="41"/>
      <c r="BA67" s="41"/>
      <c r="BB67" s="41"/>
      <c r="BC67" s="41"/>
      <c r="BD67" s="41"/>
      <c r="BE67" s="41"/>
      <c r="BF67" s="41"/>
      <c r="BG67" s="41"/>
      <c r="BH67" s="41"/>
      <c r="BI67" s="41"/>
      <c r="BJ67" s="41"/>
      <c r="BK67" s="41"/>
      <c r="BL67" s="41"/>
      <c r="BM67" s="41"/>
      <c r="BN67" s="41"/>
      <c r="BO67" s="41"/>
      <c r="BP67" s="41"/>
      <c r="BQ67" s="41"/>
      <c r="BR67" s="41"/>
      <c r="BS67" s="41"/>
      <c r="BT67" s="41"/>
      <c r="BU67" s="41"/>
      <c r="BV67" s="41"/>
      <c r="BW67" s="41"/>
      <c r="BX67" s="41"/>
      <c r="BY67" s="41"/>
      <c r="BZ67" s="41"/>
      <c r="CA67" s="41"/>
      <c r="CB67" s="41"/>
    </row>
    <row r="68" spans="1:80" hidden="1" x14ac:dyDescent="0.25">
      <c r="A68" s="41"/>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c r="BG68" s="41"/>
      <c r="BH68" s="41"/>
      <c r="BI68" s="41"/>
      <c r="BJ68" s="41"/>
      <c r="BK68" s="41"/>
      <c r="BL68" s="41"/>
      <c r="BM68" s="41"/>
      <c r="BN68" s="41"/>
      <c r="BO68" s="41"/>
      <c r="BP68" s="41"/>
      <c r="BQ68" s="41"/>
      <c r="BR68" s="41"/>
      <c r="BS68" s="41"/>
      <c r="BT68" s="41"/>
      <c r="BU68" s="41"/>
      <c r="BV68" s="41"/>
      <c r="BW68" s="41"/>
      <c r="BX68" s="41"/>
      <c r="BY68" s="41"/>
      <c r="BZ68" s="41"/>
      <c r="CA68" s="41"/>
      <c r="CB68" s="41"/>
    </row>
    <row r="69" spans="1:80" hidden="1" x14ac:dyDescent="0.25">
      <c r="A69" s="41"/>
      <c r="B69" s="41"/>
      <c r="C69" s="41"/>
      <c r="D69" s="41"/>
      <c r="E69" s="41"/>
      <c r="F69" s="41"/>
      <c r="G69" s="41"/>
      <c r="H69" s="41"/>
      <c r="I69" s="41"/>
      <c r="J69" s="41"/>
      <c r="K69" s="41"/>
      <c r="L69" s="41"/>
      <c r="M69" s="41"/>
      <c r="N69" s="41"/>
      <c r="O69" s="41"/>
      <c r="P69" s="41"/>
      <c r="Q69" s="41"/>
      <c r="R69" s="41"/>
      <c r="S69" s="41"/>
      <c r="T69" s="41"/>
      <c r="U69" s="41"/>
      <c r="V69" s="41"/>
      <c r="W69" s="41"/>
      <c r="X69" s="41"/>
      <c r="Y69" s="41"/>
      <c r="Z69" s="41"/>
      <c r="AA69" s="41"/>
      <c r="AB69" s="41"/>
      <c r="AC69" s="41"/>
      <c r="AD69" s="41"/>
      <c r="AE69" s="41"/>
      <c r="AF69" s="41"/>
      <c r="AG69" s="41"/>
      <c r="AH69" s="41"/>
      <c r="AI69" s="41"/>
      <c r="AJ69" s="41"/>
      <c r="AK69" s="41"/>
      <c r="AL69" s="41"/>
      <c r="AM69" s="41"/>
      <c r="AN69" s="41"/>
      <c r="AO69" s="41"/>
      <c r="AP69" s="41"/>
      <c r="AQ69" s="41"/>
      <c r="AR69" s="41"/>
      <c r="AS69" s="41"/>
      <c r="AT69" s="41"/>
      <c r="AU69" s="41"/>
      <c r="AV69" s="41"/>
      <c r="AW69" s="41"/>
      <c r="AX69" s="41"/>
      <c r="AY69" s="41"/>
      <c r="AZ69" s="41"/>
      <c r="BA69" s="41"/>
      <c r="BB69" s="41"/>
      <c r="BC69" s="41"/>
      <c r="BD69" s="41"/>
      <c r="BE69" s="41"/>
      <c r="BF69" s="41"/>
      <c r="BG69" s="41"/>
      <c r="BH69" s="41"/>
      <c r="BI69" s="41"/>
      <c r="BJ69" s="41"/>
      <c r="BK69" s="41"/>
      <c r="BL69" s="41"/>
      <c r="BM69" s="41"/>
      <c r="BN69" s="41"/>
      <c r="BO69" s="41"/>
      <c r="BP69" s="41"/>
      <c r="BQ69" s="41"/>
      <c r="BR69" s="41"/>
      <c r="BS69" s="41"/>
      <c r="BT69" s="41"/>
      <c r="BU69" s="41"/>
      <c r="BV69" s="41"/>
      <c r="BW69" s="41"/>
      <c r="BX69" s="41"/>
      <c r="BY69" s="41"/>
      <c r="BZ69" s="41"/>
      <c r="CA69" s="41"/>
      <c r="CB69" s="41"/>
    </row>
    <row r="70" spans="1:80" hidden="1" x14ac:dyDescent="0.25">
      <c r="A70" s="41"/>
      <c r="B70" s="41"/>
      <c r="C70" s="41"/>
      <c r="D70" s="41"/>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c r="AJ70" s="41"/>
      <c r="AK70" s="41"/>
      <c r="AL70" s="41"/>
      <c r="AM70" s="41"/>
      <c r="AN70" s="41"/>
      <c r="AO70" s="41"/>
      <c r="AP70" s="41"/>
      <c r="AQ70" s="41"/>
      <c r="AR70" s="41"/>
      <c r="AS70" s="41"/>
      <c r="AT70" s="41"/>
      <c r="AU70" s="41"/>
      <c r="AV70" s="41"/>
      <c r="AW70" s="41"/>
      <c r="AX70" s="41"/>
      <c r="AY70" s="41"/>
      <c r="AZ70" s="41"/>
      <c r="BA70" s="41"/>
      <c r="BB70" s="41"/>
      <c r="BC70" s="41"/>
      <c r="BD70" s="41"/>
      <c r="BE70" s="41"/>
      <c r="BF70" s="41"/>
      <c r="BG70" s="41"/>
      <c r="BH70" s="41"/>
      <c r="BI70" s="41"/>
      <c r="BJ70" s="41"/>
      <c r="BK70" s="41"/>
      <c r="BL70" s="41"/>
      <c r="BM70" s="41"/>
      <c r="BN70" s="41"/>
      <c r="BO70" s="41"/>
      <c r="BP70" s="41"/>
      <c r="BQ70" s="41"/>
      <c r="BR70" s="41"/>
      <c r="BS70" s="41"/>
      <c r="BT70" s="41"/>
      <c r="BU70" s="41"/>
      <c r="BV70" s="41"/>
      <c r="BW70" s="41"/>
      <c r="BX70" s="41"/>
      <c r="BY70" s="41"/>
      <c r="BZ70" s="41"/>
      <c r="CA70" s="41"/>
      <c r="CB70" s="41"/>
    </row>
    <row r="71" spans="1:80" hidden="1" x14ac:dyDescent="0.25">
      <c r="A71" s="41"/>
      <c r="B71" s="41"/>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41"/>
      <c r="BR71" s="41"/>
      <c r="BS71" s="41"/>
      <c r="BT71" s="41"/>
      <c r="BU71" s="41"/>
      <c r="BV71" s="41"/>
      <c r="BW71" s="41"/>
      <c r="BX71" s="41"/>
      <c r="BY71" s="41"/>
      <c r="BZ71" s="41"/>
      <c r="CA71" s="41"/>
      <c r="CB71" s="41"/>
    </row>
    <row r="72" spans="1:80" hidden="1" x14ac:dyDescent="0.25">
      <c r="A72" s="41"/>
      <c r="B72" s="41"/>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c r="BG72" s="41"/>
      <c r="BH72" s="41"/>
      <c r="BI72" s="41"/>
      <c r="BJ72" s="41"/>
      <c r="BK72" s="41"/>
      <c r="BL72" s="41"/>
      <c r="BM72" s="41"/>
      <c r="BN72" s="41"/>
      <c r="BO72" s="41"/>
      <c r="BP72" s="41"/>
      <c r="BQ72" s="41"/>
      <c r="BR72" s="41"/>
      <c r="BS72" s="41"/>
      <c r="BT72" s="41"/>
      <c r="BU72" s="41"/>
      <c r="BV72" s="41"/>
      <c r="BW72" s="41"/>
      <c r="BX72" s="41"/>
      <c r="BY72" s="41"/>
      <c r="BZ72" s="41"/>
      <c r="CA72" s="41"/>
      <c r="CB72" s="41"/>
    </row>
    <row r="73" spans="1:80" hidden="1" x14ac:dyDescent="0.25">
      <c r="A73" s="41"/>
      <c r="B73" s="4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c r="BI73" s="41"/>
      <c r="BJ73" s="41"/>
      <c r="BK73" s="41"/>
      <c r="BL73" s="41"/>
      <c r="BM73" s="41"/>
      <c r="BN73" s="41"/>
      <c r="BO73" s="41"/>
      <c r="BP73" s="41"/>
      <c r="BQ73" s="41"/>
      <c r="BR73" s="41"/>
      <c r="BS73" s="41"/>
      <c r="BT73" s="41"/>
      <c r="BU73" s="41"/>
      <c r="BV73" s="41"/>
      <c r="BW73" s="41"/>
      <c r="BX73" s="41"/>
      <c r="BY73" s="41"/>
      <c r="BZ73" s="41"/>
      <c r="CA73" s="41"/>
      <c r="CB73" s="41"/>
    </row>
    <row r="74" spans="1:80" hidden="1" x14ac:dyDescent="0.25">
      <c r="A74" s="41"/>
      <c r="B74" s="4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c r="BI74" s="41"/>
      <c r="BJ74" s="41"/>
      <c r="BK74" s="41"/>
      <c r="BL74" s="41"/>
      <c r="BM74" s="41"/>
      <c r="BN74" s="41"/>
      <c r="BO74" s="41"/>
      <c r="BP74" s="41"/>
      <c r="BQ74" s="41"/>
      <c r="BR74" s="41"/>
      <c r="BS74" s="41"/>
      <c r="BT74" s="41"/>
      <c r="BU74" s="41"/>
      <c r="BV74" s="41"/>
      <c r="BW74" s="41"/>
      <c r="BX74" s="41"/>
      <c r="BY74" s="41"/>
      <c r="BZ74" s="41"/>
      <c r="CA74" s="41"/>
      <c r="CB74" s="41"/>
    </row>
    <row r="75" spans="1:80" hidden="1" x14ac:dyDescent="0.25">
      <c r="A75" s="41"/>
      <c r="B75" s="41"/>
      <c r="C75" s="41"/>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c r="BI75" s="41"/>
      <c r="BJ75" s="41"/>
      <c r="BK75" s="41"/>
      <c r="BL75" s="41"/>
      <c r="BM75" s="41"/>
      <c r="BN75" s="41"/>
      <c r="BO75" s="41"/>
      <c r="BP75" s="41"/>
      <c r="BQ75" s="41"/>
      <c r="BR75" s="41"/>
      <c r="BS75" s="41"/>
      <c r="BT75" s="41"/>
      <c r="BU75" s="41"/>
      <c r="BV75" s="41"/>
      <c r="BW75" s="41"/>
      <c r="BX75" s="41"/>
      <c r="BY75" s="41"/>
      <c r="BZ75" s="41"/>
      <c r="CA75" s="41"/>
      <c r="CB75" s="41"/>
    </row>
    <row r="76" spans="1:80" hidden="1" x14ac:dyDescent="0.25">
      <c r="A76" s="41"/>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c r="BI76" s="41"/>
      <c r="BJ76" s="41"/>
      <c r="BK76" s="41"/>
      <c r="BL76" s="41"/>
      <c r="BM76" s="41"/>
      <c r="BN76" s="41"/>
      <c r="BO76" s="41"/>
      <c r="BP76" s="41"/>
      <c r="BQ76" s="41"/>
      <c r="BR76" s="41"/>
      <c r="BS76" s="41"/>
      <c r="BT76" s="41"/>
      <c r="BU76" s="41"/>
      <c r="BV76" s="41"/>
      <c r="BW76" s="41"/>
      <c r="BX76" s="41"/>
      <c r="BY76" s="41"/>
      <c r="BZ76" s="41"/>
      <c r="CA76" s="41"/>
      <c r="CB76" s="41"/>
    </row>
    <row r="77" spans="1:80" hidden="1" x14ac:dyDescent="0.25">
      <c r="A77" s="41"/>
      <c r="B77" s="41"/>
      <c r="C77" s="41"/>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c r="BI77" s="41"/>
      <c r="BJ77" s="41"/>
      <c r="BK77" s="41"/>
      <c r="BL77" s="41"/>
      <c r="BM77" s="41"/>
      <c r="BN77" s="41"/>
      <c r="BO77" s="41"/>
      <c r="BP77" s="41"/>
      <c r="BQ77" s="41"/>
      <c r="BR77" s="41"/>
      <c r="BS77" s="41"/>
      <c r="BT77" s="41"/>
      <c r="BU77" s="41"/>
      <c r="BV77" s="41"/>
      <c r="BW77" s="41"/>
      <c r="BX77" s="41"/>
      <c r="BY77" s="41"/>
      <c r="BZ77" s="41"/>
      <c r="CA77" s="41"/>
      <c r="CB77" s="41"/>
    </row>
    <row r="78" spans="1:80" hidden="1" x14ac:dyDescent="0.25">
      <c r="A78" s="41"/>
      <c r="B78" s="41"/>
      <c r="C78" s="41"/>
      <c r="D78" s="41"/>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c r="BI78" s="41"/>
      <c r="BJ78" s="41"/>
      <c r="BK78" s="41"/>
      <c r="BL78" s="41"/>
      <c r="BM78" s="41"/>
      <c r="BN78" s="41"/>
      <c r="BO78" s="41"/>
      <c r="BP78" s="41"/>
      <c r="BQ78" s="41"/>
      <c r="BR78" s="41"/>
      <c r="BS78" s="41"/>
      <c r="BT78" s="41"/>
      <c r="BU78" s="41"/>
      <c r="BV78" s="41"/>
      <c r="BW78" s="41"/>
      <c r="BX78" s="41"/>
      <c r="BY78" s="41"/>
      <c r="BZ78" s="41"/>
      <c r="CA78" s="41"/>
      <c r="CB78" s="41"/>
    </row>
    <row r="79" spans="1:80" hidden="1" x14ac:dyDescent="0.25">
      <c r="A79" s="41"/>
      <c r="B79" s="41"/>
      <c r="C79" s="41"/>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c r="BI79" s="41"/>
      <c r="BJ79" s="41"/>
      <c r="BK79" s="41"/>
      <c r="BL79" s="41"/>
      <c r="BM79" s="41"/>
      <c r="BN79" s="41"/>
      <c r="BO79" s="41"/>
      <c r="BP79" s="41"/>
      <c r="BQ79" s="41"/>
      <c r="BR79" s="41"/>
      <c r="BS79" s="41"/>
      <c r="BT79" s="41"/>
      <c r="BU79" s="41"/>
      <c r="BV79" s="41"/>
      <c r="BW79" s="41"/>
      <c r="BX79" s="41"/>
      <c r="BY79" s="41"/>
      <c r="BZ79" s="41"/>
      <c r="CA79" s="41"/>
      <c r="CB79" s="41"/>
    </row>
    <row r="80" spans="1:80" hidden="1" x14ac:dyDescent="0.25">
      <c r="A80" s="41"/>
      <c r="B80" s="41"/>
      <c r="C80" s="41"/>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c r="BI80" s="41"/>
      <c r="BJ80" s="41"/>
      <c r="BK80" s="41"/>
      <c r="BL80" s="41"/>
      <c r="BM80" s="41"/>
      <c r="BN80" s="41"/>
      <c r="BO80" s="41"/>
      <c r="BP80" s="41"/>
      <c r="BQ80" s="41"/>
      <c r="BR80" s="41"/>
      <c r="BS80" s="41"/>
      <c r="BT80" s="41"/>
      <c r="BU80" s="41"/>
      <c r="BV80" s="41"/>
      <c r="BW80" s="41"/>
      <c r="BX80" s="41"/>
      <c r="BY80" s="41"/>
      <c r="BZ80" s="41"/>
      <c r="CA80" s="41"/>
      <c r="CB80" s="41"/>
    </row>
    <row r="81" spans="1:80" hidden="1" x14ac:dyDescent="0.25">
      <c r="A81" s="41"/>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c r="BI81" s="41"/>
      <c r="BJ81" s="41"/>
      <c r="BK81" s="41"/>
      <c r="BL81" s="41"/>
      <c r="BM81" s="41"/>
      <c r="BN81" s="41"/>
      <c r="BO81" s="41"/>
      <c r="BP81" s="41"/>
      <c r="BQ81" s="41"/>
      <c r="BR81" s="41"/>
      <c r="BS81" s="41"/>
      <c r="BT81" s="41"/>
      <c r="BU81" s="41"/>
      <c r="BV81" s="41"/>
      <c r="BW81" s="41"/>
      <c r="BX81" s="41"/>
      <c r="BY81" s="41"/>
      <c r="BZ81" s="41"/>
      <c r="CA81" s="41"/>
      <c r="CB81" s="41"/>
    </row>
    <row r="82" spans="1:80" hidden="1" x14ac:dyDescent="0.25">
      <c r="A82" s="41"/>
      <c r="B82" s="41"/>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c r="BI82" s="41"/>
      <c r="BJ82" s="41"/>
      <c r="BK82" s="41"/>
      <c r="BL82" s="41"/>
      <c r="BM82" s="41"/>
      <c r="BN82" s="41"/>
      <c r="BO82" s="41"/>
      <c r="BP82" s="41"/>
      <c r="BQ82" s="41"/>
      <c r="BR82" s="41"/>
      <c r="BS82" s="41"/>
      <c r="BT82" s="41"/>
      <c r="BU82" s="41"/>
      <c r="BV82" s="41"/>
      <c r="BW82" s="41"/>
      <c r="BX82" s="41"/>
      <c r="BY82" s="41"/>
      <c r="BZ82" s="41"/>
      <c r="CA82" s="41"/>
      <c r="CB82" s="41"/>
    </row>
    <row r="83" spans="1:80" hidden="1" x14ac:dyDescent="0.25">
      <c r="A83" s="41"/>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c r="BI83" s="41"/>
      <c r="BJ83" s="41"/>
      <c r="BK83" s="41"/>
      <c r="BL83" s="41"/>
      <c r="BM83" s="41"/>
      <c r="BN83" s="41"/>
      <c r="BO83" s="41"/>
      <c r="BP83" s="41"/>
      <c r="BQ83" s="41"/>
      <c r="BR83" s="41"/>
      <c r="BS83" s="41"/>
      <c r="BT83" s="41"/>
      <c r="BU83" s="41"/>
      <c r="BV83" s="41"/>
      <c r="BW83" s="41"/>
      <c r="BX83" s="41"/>
      <c r="BY83" s="41"/>
      <c r="BZ83" s="41"/>
      <c r="CA83" s="41"/>
      <c r="CB83" s="41"/>
    </row>
    <row r="84" spans="1:80" hidden="1" x14ac:dyDescent="0.25">
      <c r="A84" s="41"/>
      <c r="B84" s="41"/>
      <c r="C84" s="41"/>
      <c r="D84" s="41"/>
      <c r="E84" s="41"/>
      <c r="F84" s="41"/>
      <c r="G84" s="41"/>
      <c r="H84" s="41"/>
      <c r="I84" s="41"/>
      <c r="J84" s="41"/>
      <c r="K84" s="41"/>
      <c r="L84" s="41"/>
      <c r="M84" s="41"/>
      <c r="N84" s="41"/>
      <c r="O84" s="41"/>
      <c r="P84" s="41"/>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c r="BI84" s="41"/>
      <c r="BJ84" s="41"/>
      <c r="BK84" s="41"/>
      <c r="BL84" s="41"/>
      <c r="BM84" s="41"/>
      <c r="BN84" s="41"/>
      <c r="BO84" s="41"/>
      <c r="BP84" s="41"/>
      <c r="BQ84" s="41"/>
      <c r="BR84" s="41"/>
      <c r="BS84" s="41"/>
      <c r="BT84" s="41"/>
      <c r="BU84" s="41"/>
      <c r="BV84" s="41"/>
      <c r="BW84" s="41"/>
      <c r="BX84" s="41"/>
      <c r="BY84" s="41"/>
      <c r="BZ84" s="41"/>
      <c r="CA84" s="41"/>
      <c r="CB84" s="41"/>
    </row>
    <row r="85" spans="1:80" hidden="1" x14ac:dyDescent="0.25">
      <c r="A85" s="41"/>
      <c r="B85" s="41"/>
      <c r="C85" s="41"/>
      <c r="D85" s="41"/>
      <c r="E85" s="41"/>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c r="BI85" s="41"/>
      <c r="BJ85" s="41"/>
      <c r="BK85" s="41"/>
    </row>
    <row r="86" spans="1:80" hidden="1" x14ac:dyDescent="0.25">
      <c r="A86" s="41"/>
      <c r="B86" s="41"/>
      <c r="C86" s="41"/>
      <c r="D86" s="41"/>
      <c r="E86" s="41"/>
      <c r="F86" s="41"/>
      <c r="G86" s="41"/>
      <c r="H86" s="41"/>
      <c r="I86" s="41"/>
      <c r="J86" s="41"/>
      <c r="K86" s="41"/>
      <c r="L86" s="41"/>
      <c r="M86" s="41"/>
      <c r="N86" s="41"/>
      <c r="O86" s="41"/>
      <c r="P86" s="41"/>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c r="BI86" s="41"/>
      <c r="BJ86" s="41"/>
      <c r="BK86" s="41"/>
    </row>
    <row r="87" spans="1:80" hidden="1" x14ac:dyDescent="0.25">
      <c r="A87" s="41"/>
      <c r="B87" s="41"/>
      <c r="C87" s="41"/>
      <c r="D87" s="41"/>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c r="BG87" s="41"/>
      <c r="BH87" s="41"/>
      <c r="BI87" s="41"/>
      <c r="BJ87" s="41"/>
      <c r="BK87" s="41"/>
    </row>
    <row r="88" spans="1:80" hidden="1" x14ac:dyDescent="0.25">
      <c r="A88" s="41"/>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1"/>
      <c r="BG88" s="41"/>
      <c r="BH88" s="41"/>
      <c r="BI88" s="41"/>
      <c r="BJ88" s="41"/>
      <c r="BK88" s="41"/>
    </row>
    <row r="89" spans="1:80" hidden="1" x14ac:dyDescent="0.25">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c r="BI89" s="41"/>
      <c r="BJ89" s="41"/>
      <c r="BK89" s="41"/>
    </row>
    <row r="90" spans="1:80" hidden="1" x14ac:dyDescent="0.25">
      <c r="A90" s="41"/>
      <c r="B90" s="41"/>
      <c r="C90" s="41"/>
      <c r="D90" s="41"/>
      <c r="E90" s="41"/>
      <c r="F90" s="41"/>
      <c r="G90" s="41"/>
      <c r="H90" s="41"/>
      <c r="I90" s="41"/>
      <c r="J90" s="41"/>
      <c r="K90" s="41"/>
      <c r="L90" s="41"/>
      <c r="M90" s="41"/>
      <c r="N90" s="41"/>
      <c r="O90" s="41"/>
      <c r="P90" s="41"/>
      <c r="Q90" s="41"/>
      <c r="R90" s="41"/>
      <c r="S90" s="41"/>
      <c r="T90" s="41"/>
      <c r="U90" s="41"/>
      <c r="V90" s="41"/>
      <c r="W90" s="41"/>
      <c r="X90" s="41"/>
      <c r="Y90" s="41"/>
      <c r="Z90" s="41"/>
      <c r="AA90" s="41"/>
      <c r="AB90" s="41"/>
      <c r="AC90" s="41"/>
      <c r="AD90" s="41"/>
      <c r="AE90" s="41"/>
      <c r="AF90" s="41"/>
      <c r="AG90" s="41"/>
      <c r="AH90" s="41"/>
      <c r="AI90" s="41"/>
      <c r="AJ90" s="41"/>
      <c r="AK90" s="41"/>
      <c r="AL90" s="41"/>
      <c r="AM90" s="41"/>
      <c r="AN90" s="41"/>
      <c r="AO90" s="41"/>
      <c r="AP90" s="41"/>
      <c r="AQ90" s="41"/>
      <c r="AR90" s="41"/>
      <c r="AS90" s="41"/>
      <c r="AT90" s="41"/>
      <c r="AU90" s="41"/>
      <c r="AV90" s="41"/>
      <c r="AW90" s="41"/>
      <c r="AX90" s="41"/>
      <c r="AY90" s="41"/>
      <c r="AZ90" s="41"/>
      <c r="BA90" s="41"/>
      <c r="BB90" s="41"/>
      <c r="BC90" s="41"/>
      <c r="BD90" s="41"/>
      <c r="BE90" s="41"/>
      <c r="BF90" s="41"/>
      <c r="BG90" s="41"/>
      <c r="BH90" s="41"/>
      <c r="BI90" s="41"/>
      <c r="BJ90" s="41"/>
      <c r="BK90" s="41"/>
    </row>
    <row r="91" spans="1:80" hidden="1" x14ac:dyDescent="0.25">
      <c r="A91" s="41"/>
      <c r="B91" s="41"/>
      <c r="C91" s="41"/>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c r="BG91" s="41"/>
      <c r="BH91" s="41"/>
      <c r="BI91" s="41"/>
      <c r="BJ91" s="41"/>
      <c r="BK91" s="41"/>
    </row>
    <row r="92" spans="1:80" hidden="1" x14ac:dyDescent="0.25">
      <c r="A92" s="41"/>
      <c r="B92" s="41"/>
      <c r="C92" s="41"/>
      <c r="D92" s="41"/>
      <c r="E92" s="41"/>
      <c r="F92" s="41"/>
      <c r="G92" s="41"/>
      <c r="H92" s="41"/>
      <c r="I92" s="41"/>
      <c r="J92" s="41"/>
      <c r="K92" s="41"/>
      <c r="L92" s="41"/>
      <c r="M92" s="41"/>
      <c r="N92" s="41"/>
      <c r="O92" s="41"/>
      <c r="P92" s="41"/>
      <c r="Q92" s="41"/>
      <c r="R92" s="41"/>
      <c r="S92" s="41"/>
      <c r="T92" s="41"/>
      <c r="U92" s="41"/>
      <c r="V92" s="41"/>
      <c r="W92" s="41"/>
      <c r="X92" s="41"/>
      <c r="Y92" s="41"/>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41"/>
      <c r="BA92" s="41"/>
      <c r="BB92" s="41"/>
      <c r="BC92" s="41"/>
      <c r="BD92" s="41"/>
      <c r="BE92" s="41"/>
      <c r="BF92" s="41"/>
      <c r="BG92" s="41"/>
      <c r="BH92" s="41"/>
      <c r="BI92" s="41"/>
      <c r="BJ92" s="41"/>
      <c r="BK92" s="41"/>
    </row>
    <row r="93" spans="1:80" hidden="1" x14ac:dyDescent="0.25">
      <c r="A93" s="41"/>
      <c r="B93" s="41"/>
      <c r="C93" s="41"/>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1"/>
      <c r="BD93" s="41"/>
      <c r="BE93" s="41"/>
      <c r="BF93" s="41"/>
      <c r="BG93" s="41"/>
      <c r="BH93" s="41"/>
      <c r="BI93" s="41"/>
      <c r="BJ93" s="41"/>
      <c r="BK93" s="41"/>
    </row>
    <row r="94" spans="1:80" hidden="1" x14ac:dyDescent="0.25">
      <c r="A94" s="41"/>
      <c r="B94" s="41"/>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c r="BI94" s="41"/>
      <c r="BJ94" s="41"/>
      <c r="BK94" s="41"/>
    </row>
    <row r="95" spans="1:80" hidden="1" x14ac:dyDescent="0.25">
      <c r="A95" s="41"/>
      <c r="B95" s="41"/>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c r="BF95" s="41"/>
      <c r="BG95" s="41"/>
      <c r="BH95" s="41"/>
      <c r="BI95" s="41"/>
      <c r="BJ95" s="41"/>
      <c r="BK95" s="41"/>
    </row>
    <row r="96" spans="1:80" hidden="1" x14ac:dyDescent="0.25">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row>
    <row r="97" spans="1:63" hidden="1" x14ac:dyDescent="0.25">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row>
    <row r="98" spans="1:63" hidden="1" x14ac:dyDescent="0.25">
      <c r="A98" s="41"/>
      <c r="B98" s="41"/>
      <c r="C98" s="41"/>
      <c r="D98" s="41"/>
      <c r="E98" s="41"/>
      <c r="F98" s="41"/>
      <c r="G98" s="41"/>
      <c r="H98" s="41"/>
      <c r="I98" s="41"/>
      <c r="J98" s="41"/>
      <c r="K98" s="41"/>
      <c r="L98" s="41"/>
      <c r="M98" s="41"/>
      <c r="N98" s="41"/>
      <c r="O98" s="41"/>
      <c r="P98" s="41"/>
      <c r="Q98" s="41"/>
      <c r="R98" s="41"/>
      <c r="S98" s="41"/>
      <c r="T98" s="41"/>
      <c r="U98" s="41"/>
      <c r="V98" s="41"/>
      <c r="W98" s="41"/>
      <c r="X98" s="41"/>
      <c r="Y98" s="41"/>
      <c r="Z98" s="41"/>
      <c r="AA98" s="41"/>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c r="BI98" s="41"/>
      <c r="BJ98" s="41"/>
      <c r="BK98" s="41"/>
    </row>
    <row r="99" spans="1:63" hidden="1" x14ac:dyDescent="0.25">
      <c r="A99" s="41"/>
      <c r="B99" s="41"/>
      <c r="C99" s="41"/>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c r="BI99" s="41"/>
      <c r="BJ99" s="41"/>
      <c r="BK99" s="41"/>
    </row>
    <row r="100" spans="1:63" hidden="1" x14ac:dyDescent="0.25">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c r="BI100" s="41"/>
      <c r="BJ100" s="41"/>
      <c r="BK100" s="41"/>
    </row>
    <row r="101" spans="1:63" hidden="1" x14ac:dyDescent="0.25">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1"/>
      <c r="BI101" s="41"/>
      <c r="BJ101" s="41"/>
      <c r="BK101" s="41"/>
    </row>
    <row r="102" spans="1:63" hidden="1" x14ac:dyDescent="0.25">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c r="BI102" s="41"/>
      <c r="BJ102" s="41"/>
      <c r="BK102" s="41"/>
    </row>
    <row r="103" spans="1:63" hidden="1" x14ac:dyDescent="0.25">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c r="BI103" s="41"/>
      <c r="BJ103" s="41"/>
      <c r="BK103" s="41"/>
    </row>
    <row r="104" spans="1:63" hidden="1" x14ac:dyDescent="0.25">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c r="BI104" s="41"/>
      <c r="BJ104" s="41"/>
      <c r="BK104" s="41"/>
    </row>
    <row r="105" spans="1:63" hidden="1" x14ac:dyDescent="0.25">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c r="BI105" s="41"/>
      <c r="BJ105" s="41"/>
      <c r="BK105" s="41"/>
    </row>
    <row r="106" spans="1:63" hidden="1" x14ac:dyDescent="0.25">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c r="BI106" s="41"/>
      <c r="BJ106" s="41"/>
      <c r="BK106" s="41"/>
    </row>
    <row r="107" spans="1:63" hidden="1" x14ac:dyDescent="0.25">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c r="BI107" s="41"/>
      <c r="BJ107" s="41"/>
      <c r="BK107" s="41"/>
    </row>
    <row r="108" spans="1:63" hidden="1" x14ac:dyDescent="0.25">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c r="Z108" s="41"/>
      <c r="AA108" s="41"/>
      <c r="AB108" s="41"/>
      <c r="AC108" s="41"/>
      <c r="AD108" s="41"/>
      <c r="AE108" s="41"/>
      <c r="AF108" s="41"/>
      <c r="AG108" s="41"/>
      <c r="AH108" s="41"/>
      <c r="AI108" s="41"/>
      <c r="AJ108" s="41"/>
      <c r="AK108" s="41"/>
      <c r="AL108" s="41"/>
      <c r="AM108" s="41"/>
      <c r="AN108" s="41"/>
      <c r="AO108" s="41"/>
      <c r="AP108" s="41"/>
      <c r="AQ108" s="41"/>
      <c r="AR108" s="41"/>
      <c r="AS108" s="41"/>
      <c r="AT108" s="41"/>
      <c r="AU108" s="41"/>
      <c r="AV108" s="41"/>
      <c r="AW108" s="41"/>
      <c r="AX108" s="41"/>
      <c r="AY108" s="41"/>
      <c r="AZ108" s="41"/>
      <c r="BA108" s="41"/>
      <c r="BB108" s="41"/>
      <c r="BC108" s="41"/>
      <c r="BD108" s="41"/>
      <c r="BE108" s="41"/>
      <c r="BF108" s="41"/>
      <c r="BG108" s="41"/>
      <c r="BH108" s="41"/>
      <c r="BI108" s="41"/>
      <c r="BJ108" s="41"/>
      <c r="BK108" s="41"/>
    </row>
    <row r="109" spans="1:63" hidden="1" x14ac:dyDescent="0.25">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c r="BI109" s="41"/>
      <c r="BJ109" s="41"/>
      <c r="BK109" s="41"/>
    </row>
    <row r="110" spans="1:63" hidden="1" x14ac:dyDescent="0.25">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c r="BI110" s="41"/>
      <c r="BJ110" s="41"/>
      <c r="BK110" s="41"/>
    </row>
    <row r="111" spans="1:63" hidden="1" x14ac:dyDescent="0.25">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c r="BG111" s="41"/>
      <c r="BH111" s="41"/>
      <c r="BI111" s="41"/>
      <c r="BJ111" s="41"/>
      <c r="BK111" s="41"/>
    </row>
    <row r="112" spans="1:63" hidden="1" x14ac:dyDescent="0.25">
      <c r="A112" s="41"/>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c r="BI112" s="41"/>
      <c r="BJ112" s="41"/>
      <c r="BK112" s="41"/>
    </row>
    <row r="113" spans="1:63" hidden="1" x14ac:dyDescent="0.25">
      <c r="A113" s="41"/>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c r="BF113" s="41"/>
      <c r="BG113" s="41"/>
      <c r="BH113" s="41"/>
      <c r="BI113" s="41"/>
      <c r="BJ113" s="41"/>
      <c r="BK113" s="41"/>
    </row>
    <row r="114" spans="1:63" hidden="1" x14ac:dyDescent="0.25">
      <c r="A114" s="41"/>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1"/>
      <c r="BA114" s="41"/>
      <c r="BB114" s="41"/>
      <c r="BC114" s="41"/>
      <c r="BD114" s="41"/>
      <c r="BE114" s="41"/>
      <c r="BF114" s="41"/>
      <c r="BG114" s="41"/>
      <c r="BH114" s="41"/>
      <c r="BI114" s="41"/>
      <c r="BJ114" s="41"/>
      <c r="BK114" s="41"/>
    </row>
    <row r="115" spans="1:63" hidden="1" x14ac:dyDescent="0.25">
      <c r="A115" s="41"/>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c r="BI115" s="41"/>
      <c r="BJ115" s="41"/>
      <c r="BK115" s="41"/>
    </row>
    <row r="116" spans="1:63" hidden="1" x14ac:dyDescent="0.25">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41"/>
      <c r="BI116" s="41"/>
      <c r="BJ116" s="41"/>
      <c r="BK116" s="41"/>
    </row>
    <row r="117" spans="1:63" hidden="1" x14ac:dyDescent="0.25">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c r="BI117" s="41"/>
      <c r="BJ117" s="41"/>
      <c r="BK117" s="41"/>
    </row>
    <row r="118" spans="1:63" hidden="1" x14ac:dyDescent="0.25">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c r="BI118" s="41"/>
      <c r="BJ118" s="41"/>
      <c r="BK118" s="41"/>
    </row>
    <row r="119" spans="1:63" hidden="1" x14ac:dyDescent="0.25">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c r="BI119" s="41"/>
      <c r="BJ119" s="41"/>
      <c r="BK119" s="41"/>
    </row>
    <row r="120" spans="1:63" hidden="1" x14ac:dyDescent="0.25">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c r="AU120" s="41"/>
      <c r="AV120" s="41"/>
      <c r="AW120" s="41"/>
      <c r="AX120" s="41"/>
      <c r="AY120" s="41"/>
      <c r="AZ120" s="41"/>
      <c r="BA120" s="41"/>
      <c r="BB120" s="41"/>
      <c r="BC120" s="41"/>
      <c r="BD120" s="41"/>
      <c r="BE120" s="41"/>
      <c r="BF120" s="41"/>
      <c r="BG120" s="41"/>
      <c r="BH120" s="41"/>
      <c r="BI120" s="41"/>
      <c r="BJ120" s="41"/>
      <c r="BK120" s="41"/>
    </row>
    <row r="121" spans="1:63" hidden="1" x14ac:dyDescent="0.25">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c r="AU121" s="41"/>
      <c r="AV121" s="41"/>
      <c r="AW121" s="41"/>
      <c r="AX121" s="41"/>
      <c r="AY121" s="41"/>
      <c r="AZ121" s="41"/>
      <c r="BA121" s="41"/>
      <c r="BB121" s="41"/>
      <c r="BC121" s="41"/>
      <c r="BD121" s="41"/>
      <c r="BE121" s="41"/>
      <c r="BF121" s="41"/>
      <c r="BG121" s="41"/>
      <c r="BH121" s="41"/>
      <c r="BI121" s="41"/>
      <c r="BJ121" s="41"/>
      <c r="BK121" s="41"/>
    </row>
    <row r="122" spans="1:63" hidden="1" x14ac:dyDescent="0.25">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1"/>
      <c r="BF122" s="41"/>
      <c r="BG122" s="41"/>
      <c r="BH122" s="41"/>
      <c r="BI122" s="41"/>
      <c r="BJ122" s="41"/>
      <c r="BK122" s="41"/>
    </row>
    <row r="123" spans="1:63" hidden="1" x14ac:dyDescent="0.25">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c r="BI123" s="41"/>
      <c r="BJ123" s="41"/>
      <c r="BK123" s="41"/>
    </row>
    <row r="124" spans="1:63" hidden="1" x14ac:dyDescent="0.25">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1"/>
      <c r="AZ124" s="41"/>
      <c r="BA124" s="41"/>
      <c r="BB124" s="41"/>
      <c r="BC124" s="41"/>
      <c r="BD124" s="41"/>
      <c r="BE124" s="41"/>
      <c r="BF124" s="41"/>
      <c r="BG124" s="41"/>
      <c r="BH124" s="41"/>
      <c r="BI124" s="41"/>
      <c r="BJ124" s="41"/>
      <c r="BK124" s="41"/>
    </row>
    <row r="125" spans="1:63" hidden="1" x14ac:dyDescent="0.25">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c r="AU125" s="41"/>
      <c r="AV125" s="41"/>
      <c r="AW125" s="41"/>
      <c r="AX125" s="41"/>
      <c r="AY125" s="41"/>
      <c r="AZ125" s="41"/>
      <c r="BA125" s="41"/>
      <c r="BB125" s="41"/>
      <c r="BC125" s="41"/>
      <c r="BD125" s="41"/>
      <c r="BE125" s="41"/>
      <c r="BF125" s="41"/>
      <c r="BG125" s="41"/>
      <c r="BH125" s="41"/>
      <c r="BI125" s="41"/>
      <c r="BJ125" s="41"/>
      <c r="BK125" s="41"/>
    </row>
    <row r="126" spans="1:63" hidden="1" x14ac:dyDescent="0.25">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c r="BG126" s="41"/>
      <c r="BH126" s="41"/>
      <c r="BI126" s="41"/>
      <c r="BJ126" s="41"/>
      <c r="BK126" s="41"/>
    </row>
    <row r="127" spans="1:63" hidden="1" x14ac:dyDescent="0.25">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1"/>
      <c r="AZ127" s="41"/>
      <c r="BA127" s="41"/>
      <c r="BB127" s="41"/>
      <c r="BC127" s="41"/>
      <c r="BD127" s="41"/>
      <c r="BE127" s="41"/>
      <c r="BF127" s="41"/>
      <c r="BG127" s="41"/>
      <c r="BH127" s="41"/>
      <c r="BI127" s="41"/>
      <c r="BJ127" s="41"/>
      <c r="BK127" s="41"/>
    </row>
    <row r="128" spans="1:63" hidden="1" x14ac:dyDescent="0.25">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c r="BF128" s="41"/>
      <c r="BG128" s="41"/>
      <c r="BH128" s="41"/>
      <c r="BI128" s="41"/>
      <c r="BJ128" s="41"/>
      <c r="BK128" s="41"/>
    </row>
    <row r="129" spans="2:63" hidden="1" x14ac:dyDescent="0.25">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c r="BI129" s="41"/>
      <c r="BJ129" s="41"/>
      <c r="BK129" s="41"/>
    </row>
    <row r="130" spans="2:63" hidden="1" x14ac:dyDescent="0.25">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c r="BI130" s="41"/>
      <c r="BJ130" s="41"/>
      <c r="BK130" s="41"/>
    </row>
    <row r="131" spans="2:63" hidden="1" x14ac:dyDescent="0.25">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c r="BI131" s="41"/>
      <c r="BJ131" s="41"/>
      <c r="BK131" s="41"/>
    </row>
    <row r="132" spans="2:63" hidden="1" x14ac:dyDescent="0.25">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c r="BI132" s="41"/>
      <c r="BJ132" s="41"/>
      <c r="BK132" s="41"/>
    </row>
    <row r="133" spans="2:63" hidden="1" x14ac:dyDescent="0.25">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c r="BI133" s="41"/>
      <c r="BJ133" s="41"/>
      <c r="BK133" s="41"/>
    </row>
    <row r="134" spans="2:63" hidden="1" x14ac:dyDescent="0.25">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c r="BI134" s="41"/>
      <c r="BJ134" s="41"/>
      <c r="BK134" s="41"/>
    </row>
    <row r="135" spans="2:63" hidden="1" x14ac:dyDescent="0.25">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c r="BI135" s="41"/>
      <c r="BJ135" s="41"/>
      <c r="BK135" s="41"/>
    </row>
    <row r="136" spans="2:63" hidden="1" x14ac:dyDescent="0.25">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c r="BI136" s="41"/>
      <c r="BJ136" s="41"/>
      <c r="BK136" s="41"/>
    </row>
    <row r="137" spans="2:63" hidden="1" x14ac:dyDescent="0.25">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c r="BI137" s="41"/>
      <c r="BJ137" s="41"/>
      <c r="BK137" s="41"/>
    </row>
    <row r="138" spans="2:63" hidden="1" x14ac:dyDescent="0.25">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c r="BI138" s="41"/>
      <c r="BJ138" s="41"/>
      <c r="BK138" s="41"/>
    </row>
    <row r="139" spans="2:63" hidden="1" x14ac:dyDescent="0.25">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c r="BI139" s="41"/>
      <c r="BJ139" s="41"/>
      <c r="BK139" s="41"/>
    </row>
    <row r="140" spans="2:63" hidden="1" x14ac:dyDescent="0.25">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c r="BI140" s="41"/>
      <c r="BJ140" s="41"/>
      <c r="BK140" s="41"/>
    </row>
    <row r="141" spans="2:63" hidden="1" x14ac:dyDescent="0.25">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c r="BI141" s="41"/>
      <c r="BJ141" s="41"/>
      <c r="BK141" s="41"/>
    </row>
    <row r="142" spans="2:63" hidden="1" x14ac:dyDescent="0.25">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c r="BI142" s="41"/>
      <c r="BJ142" s="41"/>
      <c r="BK142" s="41"/>
    </row>
    <row r="143" spans="2:63" hidden="1" x14ac:dyDescent="0.25">
      <c r="B143" s="41"/>
      <c r="C143" s="41"/>
      <c r="D143" s="41"/>
      <c r="E143" s="41"/>
      <c r="F143" s="41"/>
      <c r="G143" s="41"/>
      <c r="H143" s="41"/>
      <c r="I143" s="41"/>
    </row>
    <row r="144" spans="2:63" hidden="1" x14ac:dyDescent="0.25">
      <c r="B144" s="41"/>
      <c r="C144" s="41"/>
      <c r="D144" s="41"/>
      <c r="E144" s="41"/>
      <c r="F144" s="41"/>
      <c r="G144" s="41"/>
      <c r="H144" s="41"/>
      <c r="I144" s="41"/>
    </row>
    <row r="145" spans="2:9" hidden="1" x14ac:dyDescent="0.25">
      <c r="B145" s="41"/>
      <c r="C145" s="41"/>
      <c r="D145" s="41"/>
      <c r="E145" s="41"/>
      <c r="F145" s="41"/>
      <c r="G145" s="41"/>
      <c r="H145" s="41"/>
      <c r="I145" s="41"/>
    </row>
    <row r="146" spans="2:9" hidden="1" x14ac:dyDescent="0.25">
      <c r="B146" s="41"/>
      <c r="C146" s="41"/>
      <c r="D146" s="41"/>
      <c r="E146" s="41"/>
      <c r="F146" s="41"/>
      <c r="G146" s="41"/>
      <c r="H146" s="41"/>
      <c r="I146" s="41"/>
    </row>
  </sheetData>
  <mergeCells count="319">
    <mergeCell ref="B8:I10"/>
    <mergeCell ref="P48:Q49"/>
    <mergeCell ref="R48:S49"/>
    <mergeCell ref="T48:U49"/>
    <mergeCell ref="P50:Q51"/>
    <mergeCell ref="R50:S51"/>
    <mergeCell ref="T50:U51"/>
    <mergeCell ref="P44:Q45"/>
    <mergeCell ref="R44:S45"/>
    <mergeCell ref="T44:U45"/>
    <mergeCell ref="P46:Q47"/>
    <mergeCell ref="R46:S47"/>
    <mergeCell ref="T46:U47"/>
    <mergeCell ref="J48:K49"/>
    <mergeCell ref="L48:M49"/>
    <mergeCell ref="N48:O49"/>
    <mergeCell ref="J50:K51"/>
    <mergeCell ref="L50:M51"/>
    <mergeCell ref="N50:O51"/>
    <mergeCell ref="J44:K45"/>
    <mergeCell ref="L44:M45"/>
    <mergeCell ref="N44:O45"/>
    <mergeCell ref="J46:K47"/>
    <mergeCell ref="L46:M47"/>
    <mergeCell ref="N46:O47"/>
    <mergeCell ref="J40:K41"/>
    <mergeCell ref="L40:M41"/>
    <mergeCell ref="N40:O41"/>
    <mergeCell ref="J42:K43"/>
    <mergeCell ref="L42:M43"/>
    <mergeCell ref="N42:O43"/>
    <mergeCell ref="J36:K37"/>
    <mergeCell ref="L36:M37"/>
    <mergeCell ref="N36:O37"/>
    <mergeCell ref="J38:K39"/>
    <mergeCell ref="L38:M39"/>
    <mergeCell ref="N38:O39"/>
    <mergeCell ref="V48:W49"/>
    <mergeCell ref="X48:Y49"/>
    <mergeCell ref="Z48:AA49"/>
    <mergeCell ref="V50:W51"/>
    <mergeCell ref="X50:Y51"/>
    <mergeCell ref="Z50:AA51"/>
    <mergeCell ref="V44:W45"/>
    <mergeCell ref="X44:Y45"/>
    <mergeCell ref="Z44:AA45"/>
    <mergeCell ref="V46:W47"/>
    <mergeCell ref="X46:Y47"/>
    <mergeCell ref="Z46:AA47"/>
    <mergeCell ref="P40:Q41"/>
    <mergeCell ref="R40:S41"/>
    <mergeCell ref="T40:U41"/>
    <mergeCell ref="P42:Q43"/>
    <mergeCell ref="R42:S43"/>
    <mergeCell ref="T42:U43"/>
    <mergeCell ref="P36:Q37"/>
    <mergeCell ref="R36:S37"/>
    <mergeCell ref="T36:U37"/>
    <mergeCell ref="P38:Q39"/>
    <mergeCell ref="R38:S39"/>
    <mergeCell ref="T38:U39"/>
    <mergeCell ref="V40:W41"/>
    <mergeCell ref="X40:Y41"/>
    <mergeCell ref="Z40:AA41"/>
    <mergeCell ref="V42:W43"/>
    <mergeCell ref="X42:Y43"/>
    <mergeCell ref="Z42:AA43"/>
    <mergeCell ref="V36:W37"/>
    <mergeCell ref="X36:Y37"/>
    <mergeCell ref="Z36:AA37"/>
    <mergeCell ref="V38:W39"/>
    <mergeCell ref="X38:Y39"/>
    <mergeCell ref="Z38:AA39"/>
    <mergeCell ref="V32:W33"/>
    <mergeCell ref="X32:Y33"/>
    <mergeCell ref="Z32:AA33"/>
    <mergeCell ref="V34:W35"/>
    <mergeCell ref="X34:Y35"/>
    <mergeCell ref="Z34:AA35"/>
    <mergeCell ref="V28:W29"/>
    <mergeCell ref="X28:Y29"/>
    <mergeCell ref="Z28:AA29"/>
    <mergeCell ref="V30:W31"/>
    <mergeCell ref="X30:Y31"/>
    <mergeCell ref="Z30:AA31"/>
    <mergeCell ref="P32:Q33"/>
    <mergeCell ref="R32:S33"/>
    <mergeCell ref="T32:U33"/>
    <mergeCell ref="P34:Q35"/>
    <mergeCell ref="R34:S35"/>
    <mergeCell ref="T34:U35"/>
    <mergeCell ref="P28:Q29"/>
    <mergeCell ref="R28:S29"/>
    <mergeCell ref="T28:U29"/>
    <mergeCell ref="P30:Q31"/>
    <mergeCell ref="R30:S31"/>
    <mergeCell ref="T30:U31"/>
    <mergeCell ref="J32:K33"/>
    <mergeCell ref="L32:M33"/>
    <mergeCell ref="N32:O33"/>
    <mergeCell ref="J34:K35"/>
    <mergeCell ref="L34:M35"/>
    <mergeCell ref="N34:O35"/>
    <mergeCell ref="J28:K29"/>
    <mergeCell ref="L28:M29"/>
    <mergeCell ref="N28:O29"/>
    <mergeCell ref="J30:K31"/>
    <mergeCell ref="L30:M31"/>
    <mergeCell ref="N30:O31"/>
    <mergeCell ref="P24:Q25"/>
    <mergeCell ref="R24:S25"/>
    <mergeCell ref="T24:U25"/>
    <mergeCell ref="P26:Q27"/>
    <mergeCell ref="R26:S27"/>
    <mergeCell ref="T26:U27"/>
    <mergeCell ref="P20:Q21"/>
    <mergeCell ref="R20:S21"/>
    <mergeCell ref="T20:U21"/>
    <mergeCell ref="P22:Q23"/>
    <mergeCell ref="R22:S23"/>
    <mergeCell ref="T22:U23"/>
    <mergeCell ref="N24:O25"/>
    <mergeCell ref="J26:K27"/>
    <mergeCell ref="L26:M27"/>
    <mergeCell ref="N26:O27"/>
    <mergeCell ref="J20:K21"/>
    <mergeCell ref="L20:M21"/>
    <mergeCell ref="N20:O21"/>
    <mergeCell ref="J22:K23"/>
    <mergeCell ref="L22:M23"/>
    <mergeCell ref="N22:O23"/>
    <mergeCell ref="AH48:AI49"/>
    <mergeCell ref="AJ48:AK49"/>
    <mergeCell ref="AL48:AM49"/>
    <mergeCell ref="AH50:AI51"/>
    <mergeCell ref="AJ50:AK51"/>
    <mergeCell ref="AL50:AM51"/>
    <mergeCell ref="AH44:AI45"/>
    <mergeCell ref="AJ44:AK45"/>
    <mergeCell ref="AL44:AM45"/>
    <mergeCell ref="AH46:AI47"/>
    <mergeCell ref="AJ46:AK47"/>
    <mergeCell ref="AL46:AM47"/>
    <mergeCell ref="AH40:AI41"/>
    <mergeCell ref="AJ40:AK41"/>
    <mergeCell ref="AL40:AM41"/>
    <mergeCell ref="AH42:AI43"/>
    <mergeCell ref="AJ42:AK43"/>
    <mergeCell ref="AL42:AM43"/>
    <mergeCell ref="AH36:AI37"/>
    <mergeCell ref="AJ36:AK37"/>
    <mergeCell ref="AL36:AM37"/>
    <mergeCell ref="AH38:AI39"/>
    <mergeCell ref="AJ38:AK39"/>
    <mergeCell ref="AL38:AM39"/>
    <mergeCell ref="AH32:AI33"/>
    <mergeCell ref="AJ32:AK33"/>
    <mergeCell ref="AL32:AM33"/>
    <mergeCell ref="AH34:AI35"/>
    <mergeCell ref="AJ34:AK35"/>
    <mergeCell ref="AL34:AM35"/>
    <mergeCell ref="AH28:AI29"/>
    <mergeCell ref="AJ28:AK29"/>
    <mergeCell ref="AL28:AM29"/>
    <mergeCell ref="AH30:AI31"/>
    <mergeCell ref="AJ30:AK31"/>
    <mergeCell ref="AL30:AM31"/>
    <mergeCell ref="AH24:AI25"/>
    <mergeCell ref="AJ24:AK25"/>
    <mergeCell ref="AL24:AM25"/>
    <mergeCell ref="AH26:AI27"/>
    <mergeCell ref="AJ26:AK27"/>
    <mergeCell ref="AL26:AM27"/>
    <mergeCell ref="AH20:AI21"/>
    <mergeCell ref="AJ20:AK21"/>
    <mergeCell ref="AL20:AM21"/>
    <mergeCell ref="AH22:AI23"/>
    <mergeCell ref="AJ22:AK23"/>
    <mergeCell ref="AL22:AM23"/>
    <mergeCell ref="AH16:AI17"/>
    <mergeCell ref="AJ16:AK17"/>
    <mergeCell ref="AL16:AM17"/>
    <mergeCell ref="AH18:AI19"/>
    <mergeCell ref="AJ18:AK19"/>
    <mergeCell ref="AL18:AM19"/>
    <mergeCell ref="AH12:AI13"/>
    <mergeCell ref="AJ12:AK13"/>
    <mergeCell ref="AL12:AM13"/>
    <mergeCell ref="AH14:AI15"/>
    <mergeCell ref="AJ14:AK15"/>
    <mergeCell ref="AL14:AM15"/>
    <mergeCell ref="AB48:AC49"/>
    <mergeCell ref="AD48:AE49"/>
    <mergeCell ref="AF48:AG49"/>
    <mergeCell ref="AB50:AC51"/>
    <mergeCell ref="AD50:AE51"/>
    <mergeCell ref="AF50:AG51"/>
    <mergeCell ref="AB44:AC45"/>
    <mergeCell ref="AD44:AE45"/>
    <mergeCell ref="AF44:AG45"/>
    <mergeCell ref="AB46:AC47"/>
    <mergeCell ref="AD46:AE47"/>
    <mergeCell ref="AF46:AG47"/>
    <mergeCell ref="AB40:AC41"/>
    <mergeCell ref="AD40:AE41"/>
    <mergeCell ref="AF40:AG41"/>
    <mergeCell ref="AB42:AC43"/>
    <mergeCell ref="AD42:AE43"/>
    <mergeCell ref="AF42:AG43"/>
    <mergeCell ref="AB36:AC37"/>
    <mergeCell ref="AD36:AE37"/>
    <mergeCell ref="AF36:AG37"/>
    <mergeCell ref="AB38:AC39"/>
    <mergeCell ref="AD38:AE39"/>
    <mergeCell ref="AF38:AG39"/>
    <mergeCell ref="AB32:AC33"/>
    <mergeCell ref="AD32:AE33"/>
    <mergeCell ref="AF32:AG33"/>
    <mergeCell ref="AB34:AC35"/>
    <mergeCell ref="AD34:AE35"/>
    <mergeCell ref="AF34:AG35"/>
    <mergeCell ref="AB28:AC29"/>
    <mergeCell ref="AD28:AE29"/>
    <mergeCell ref="AF28:AG29"/>
    <mergeCell ref="AB30:AC31"/>
    <mergeCell ref="AD30:AE31"/>
    <mergeCell ref="AF30:AG31"/>
    <mergeCell ref="AD22:AE23"/>
    <mergeCell ref="AF22:AG23"/>
    <mergeCell ref="V26:W27"/>
    <mergeCell ref="X26:Y27"/>
    <mergeCell ref="Z26:AA27"/>
    <mergeCell ref="V20:W21"/>
    <mergeCell ref="X20:Y21"/>
    <mergeCell ref="Z20:AA21"/>
    <mergeCell ref="V22:W23"/>
    <mergeCell ref="X22:Y23"/>
    <mergeCell ref="Z22:AA23"/>
    <mergeCell ref="AB24:AC25"/>
    <mergeCell ref="AD24:AE25"/>
    <mergeCell ref="V24:W25"/>
    <mergeCell ref="X24:Y25"/>
    <mergeCell ref="Z24:AA25"/>
    <mergeCell ref="AF24:AG25"/>
    <mergeCell ref="AB26:AC27"/>
    <mergeCell ref="AD26:AE27"/>
    <mergeCell ref="AF26:AG27"/>
    <mergeCell ref="AB52:AG57"/>
    <mergeCell ref="AH52:AM57"/>
    <mergeCell ref="P12:Q13"/>
    <mergeCell ref="P18:Q19"/>
    <mergeCell ref="L12:M13"/>
    <mergeCell ref="N12:O13"/>
    <mergeCell ref="N14:O15"/>
    <mergeCell ref="L14:M15"/>
    <mergeCell ref="J14:K15"/>
    <mergeCell ref="J16:K17"/>
    <mergeCell ref="P14:Q15"/>
    <mergeCell ref="R14:S15"/>
    <mergeCell ref="T14:U15"/>
    <mergeCell ref="P16:Q17"/>
    <mergeCell ref="R16:S17"/>
    <mergeCell ref="T16:U17"/>
    <mergeCell ref="J18:K19"/>
    <mergeCell ref="L16:M17"/>
    <mergeCell ref="L18:M19"/>
    <mergeCell ref="AF12:AG13"/>
    <mergeCell ref="AB14:AC15"/>
    <mergeCell ref="AD14:AE15"/>
    <mergeCell ref="AF14:AG15"/>
    <mergeCell ref="AB16:AC17"/>
    <mergeCell ref="J52:O57"/>
    <mergeCell ref="P52:U57"/>
    <mergeCell ref="V52:AA57"/>
    <mergeCell ref="N16:O17"/>
    <mergeCell ref="N18:O19"/>
    <mergeCell ref="R18:S19"/>
    <mergeCell ref="T18:U19"/>
    <mergeCell ref="V12:W13"/>
    <mergeCell ref="X12:Y13"/>
    <mergeCell ref="Z12:AA13"/>
    <mergeCell ref="V14:W15"/>
    <mergeCell ref="X14:Y15"/>
    <mergeCell ref="Z14:AA15"/>
    <mergeCell ref="V16:W17"/>
    <mergeCell ref="X16:Y17"/>
    <mergeCell ref="R12:S13"/>
    <mergeCell ref="T12:U13"/>
    <mergeCell ref="J12:K13"/>
    <mergeCell ref="Z16:AA17"/>
    <mergeCell ref="V18:W19"/>
    <mergeCell ref="X18:Y19"/>
    <mergeCell ref="Z18:AA19"/>
    <mergeCell ref="J24:K25"/>
    <mergeCell ref="L24:M25"/>
    <mergeCell ref="N1:AT6"/>
    <mergeCell ref="A1:M6"/>
    <mergeCell ref="B12:D51"/>
    <mergeCell ref="AO12:AT19"/>
    <mergeCell ref="AO20:AT27"/>
    <mergeCell ref="AO28:AT35"/>
    <mergeCell ref="AO36:AT43"/>
    <mergeCell ref="E28:I35"/>
    <mergeCell ref="E44:I51"/>
    <mergeCell ref="J8:AM10"/>
    <mergeCell ref="E12:I19"/>
    <mergeCell ref="E20:I27"/>
    <mergeCell ref="E36:I43"/>
    <mergeCell ref="AD16:AE17"/>
    <mergeCell ref="AF16:AG17"/>
    <mergeCell ref="AB12:AC13"/>
    <mergeCell ref="AD12:AE13"/>
    <mergeCell ref="AB18:AC19"/>
    <mergeCell ref="AD18:AE19"/>
    <mergeCell ref="AF18:AG19"/>
    <mergeCell ref="AB20:AC21"/>
    <mergeCell ref="AD20:AE21"/>
    <mergeCell ref="AF20:AG21"/>
    <mergeCell ref="AB22:AC23"/>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U254"/>
  <sheetViews>
    <sheetView showRowColHeaders="0" topLeftCell="A7" zoomScale="40" zoomScaleNormal="40" workbookViewId="0">
      <selection activeCell="AO42" sqref="AO42:AT51"/>
    </sheetView>
  </sheetViews>
  <sheetFormatPr baseColWidth="10" defaultColWidth="0" defaultRowHeight="15" zeroHeight="1" x14ac:dyDescent="0.25"/>
  <cols>
    <col min="1" max="1" width="11.42578125" customWidth="1"/>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0" max="40" width="11.42578125" customWidth="1"/>
    <col min="41" max="46" width="5.7109375" customWidth="1"/>
    <col min="47" max="99" width="0" hidden="1" customWidth="1"/>
    <col min="100" max="16384" width="11.42578125" hidden="1"/>
  </cols>
  <sheetData>
    <row r="1" spans="1:91" ht="15" customHeight="1" x14ac:dyDescent="0.25">
      <c r="A1" s="676"/>
      <c r="B1" s="677"/>
      <c r="C1" s="677"/>
      <c r="D1" s="677"/>
      <c r="E1" s="677"/>
      <c r="F1" s="677"/>
      <c r="G1" s="677"/>
      <c r="H1" s="677"/>
      <c r="I1" s="677"/>
      <c r="J1" s="677"/>
      <c r="K1" s="677"/>
      <c r="L1" s="677"/>
      <c r="M1" s="678"/>
      <c r="N1" s="667" t="s">
        <v>297</v>
      </c>
      <c r="O1" s="668"/>
      <c r="P1" s="668"/>
      <c r="Q1" s="668"/>
      <c r="R1" s="668"/>
      <c r="S1" s="668"/>
      <c r="T1" s="668"/>
      <c r="U1" s="668"/>
      <c r="V1" s="668"/>
      <c r="W1" s="668"/>
      <c r="X1" s="668"/>
      <c r="Y1" s="668"/>
      <c r="Z1" s="668"/>
      <c r="AA1" s="668"/>
      <c r="AB1" s="668"/>
      <c r="AC1" s="668"/>
      <c r="AD1" s="668"/>
      <c r="AE1" s="668"/>
      <c r="AF1" s="668"/>
      <c r="AG1" s="668"/>
      <c r="AH1" s="668"/>
      <c r="AI1" s="668"/>
      <c r="AJ1" s="668"/>
      <c r="AK1" s="668"/>
      <c r="AL1" s="668"/>
      <c r="AM1" s="668"/>
      <c r="AN1" s="668"/>
      <c r="AO1" s="668"/>
      <c r="AP1" s="668"/>
      <c r="AQ1" s="668"/>
      <c r="AR1" s="668"/>
      <c r="AS1" s="668"/>
      <c r="AT1" s="669"/>
    </row>
    <row r="2" spans="1:91" ht="15.75" customHeight="1" x14ac:dyDescent="0.25">
      <c r="A2" s="679"/>
      <c r="B2" s="680"/>
      <c r="C2" s="680"/>
      <c r="D2" s="680"/>
      <c r="E2" s="680"/>
      <c r="F2" s="680"/>
      <c r="G2" s="680"/>
      <c r="H2" s="680"/>
      <c r="I2" s="680"/>
      <c r="J2" s="680"/>
      <c r="K2" s="680"/>
      <c r="L2" s="680"/>
      <c r="M2" s="681"/>
      <c r="N2" s="670"/>
      <c r="O2" s="671"/>
      <c r="P2" s="671"/>
      <c r="Q2" s="671"/>
      <c r="R2" s="671"/>
      <c r="S2" s="671"/>
      <c r="T2" s="671"/>
      <c r="U2" s="671"/>
      <c r="V2" s="671"/>
      <c r="W2" s="671"/>
      <c r="X2" s="671"/>
      <c r="Y2" s="671"/>
      <c r="Z2" s="671"/>
      <c r="AA2" s="671"/>
      <c r="AB2" s="671"/>
      <c r="AC2" s="671"/>
      <c r="AD2" s="671"/>
      <c r="AE2" s="671"/>
      <c r="AF2" s="671"/>
      <c r="AG2" s="671"/>
      <c r="AH2" s="671"/>
      <c r="AI2" s="671"/>
      <c r="AJ2" s="671"/>
      <c r="AK2" s="671"/>
      <c r="AL2" s="671"/>
      <c r="AM2" s="671"/>
      <c r="AN2" s="671"/>
      <c r="AO2" s="671"/>
      <c r="AP2" s="671"/>
      <c r="AQ2" s="671"/>
      <c r="AR2" s="671"/>
      <c r="AS2" s="671"/>
      <c r="AT2" s="672"/>
    </row>
    <row r="3" spans="1:91" x14ac:dyDescent="0.25">
      <c r="A3" s="679"/>
      <c r="B3" s="680"/>
      <c r="C3" s="680"/>
      <c r="D3" s="680"/>
      <c r="E3" s="680"/>
      <c r="F3" s="680"/>
      <c r="G3" s="680"/>
      <c r="H3" s="680"/>
      <c r="I3" s="680"/>
      <c r="J3" s="680"/>
      <c r="K3" s="680"/>
      <c r="L3" s="680"/>
      <c r="M3" s="681"/>
      <c r="N3" s="670"/>
      <c r="O3" s="671"/>
      <c r="P3" s="671"/>
      <c r="Q3" s="671"/>
      <c r="R3" s="671"/>
      <c r="S3" s="671"/>
      <c r="T3" s="671"/>
      <c r="U3" s="671"/>
      <c r="V3" s="671"/>
      <c r="W3" s="671"/>
      <c r="X3" s="671"/>
      <c r="Y3" s="671"/>
      <c r="Z3" s="671"/>
      <c r="AA3" s="671"/>
      <c r="AB3" s="671"/>
      <c r="AC3" s="671"/>
      <c r="AD3" s="671"/>
      <c r="AE3" s="671"/>
      <c r="AF3" s="671"/>
      <c r="AG3" s="671"/>
      <c r="AH3" s="671"/>
      <c r="AI3" s="671"/>
      <c r="AJ3" s="671"/>
      <c r="AK3" s="671"/>
      <c r="AL3" s="671"/>
      <c r="AM3" s="671"/>
      <c r="AN3" s="671"/>
      <c r="AO3" s="671"/>
      <c r="AP3" s="671"/>
      <c r="AQ3" s="671"/>
      <c r="AR3" s="671"/>
      <c r="AS3" s="671"/>
      <c r="AT3" s="672"/>
    </row>
    <row r="4" spans="1:91" x14ac:dyDescent="0.25">
      <c r="A4" s="679"/>
      <c r="B4" s="680"/>
      <c r="C4" s="680"/>
      <c r="D4" s="680"/>
      <c r="E4" s="680"/>
      <c r="F4" s="680"/>
      <c r="G4" s="680"/>
      <c r="H4" s="680"/>
      <c r="I4" s="680"/>
      <c r="J4" s="680"/>
      <c r="K4" s="680"/>
      <c r="L4" s="680"/>
      <c r="M4" s="681"/>
      <c r="N4" s="670"/>
      <c r="O4" s="671"/>
      <c r="P4" s="671"/>
      <c r="Q4" s="671"/>
      <c r="R4" s="671"/>
      <c r="S4" s="671"/>
      <c r="T4" s="671"/>
      <c r="U4" s="671"/>
      <c r="V4" s="671"/>
      <c r="W4" s="671"/>
      <c r="X4" s="671"/>
      <c r="Y4" s="671"/>
      <c r="Z4" s="671"/>
      <c r="AA4" s="671"/>
      <c r="AB4" s="671"/>
      <c r="AC4" s="671"/>
      <c r="AD4" s="671"/>
      <c r="AE4" s="671"/>
      <c r="AF4" s="671"/>
      <c r="AG4" s="671"/>
      <c r="AH4" s="671"/>
      <c r="AI4" s="671"/>
      <c r="AJ4" s="671"/>
      <c r="AK4" s="671"/>
      <c r="AL4" s="671"/>
      <c r="AM4" s="671"/>
      <c r="AN4" s="671"/>
      <c r="AO4" s="671"/>
      <c r="AP4" s="671"/>
      <c r="AQ4" s="671"/>
      <c r="AR4" s="671"/>
      <c r="AS4" s="671"/>
      <c r="AT4" s="672"/>
    </row>
    <row r="5" spans="1:91" x14ac:dyDescent="0.25">
      <c r="A5" s="679"/>
      <c r="B5" s="680"/>
      <c r="C5" s="680"/>
      <c r="D5" s="680"/>
      <c r="E5" s="680"/>
      <c r="F5" s="680"/>
      <c r="G5" s="680"/>
      <c r="H5" s="680"/>
      <c r="I5" s="680"/>
      <c r="J5" s="680"/>
      <c r="K5" s="680"/>
      <c r="L5" s="680"/>
      <c r="M5" s="681"/>
      <c r="N5" s="670"/>
      <c r="O5" s="671"/>
      <c r="P5" s="671"/>
      <c r="Q5" s="671"/>
      <c r="R5" s="671"/>
      <c r="S5" s="671"/>
      <c r="T5" s="671"/>
      <c r="U5" s="671"/>
      <c r="V5" s="671"/>
      <c r="W5" s="671"/>
      <c r="X5" s="671"/>
      <c r="Y5" s="671"/>
      <c r="Z5" s="671"/>
      <c r="AA5" s="671"/>
      <c r="AB5" s="671"/>
      <c r="AC5" s="671"/>
      <c r="AD5" s="671"/>
      <c r="AE5" s="671"/>
      <c r="AF5" s="671"/>
      <c r="AG5" s="671"/>
      <c r="AH5" s="671"/>
      <c r="AI5" s="671"/>
      <c r="AJ5" s="671"/>
      <c r="AK5" s="671"/>
      <c r="AL5" s="671"/>
      <c r="AM5" s="671"/>
      <c r="AN5" s="671"/>
      <c r="AO5" s="671"/>
      <c r="AP5" s="671"/>
      <c r="AQ5" s="671"/>
      <c r="AR5" s="671"/>
      <c r="AS5" s="671"/>
      <c r="AT5" s="672"/>
    </row>
    <row r="6" spans="1:91" ht="15.75" thickBot="1" x14ac:dyDescent="0.3">
      <c r="A6" s="682"/>
      <c r="B6" s="683"/>
      <c r="C6" s="683"/>
      <c r="D6" s="683"/>
      <c r="E6" s="683"/>
      <c r="F6" s="683"/>
      <c r="G6" s="683"/>
      <c r="H6" s="683"/>
      <c r="I6" s="683"/>
      <c r="J6" s="683"/>
      <c r="K6" s="683"/>
      <c r="L6" s="683"/>
      <c r="M6" s="684"/>
      <c r="N6" s="673"/>
      <c r="O6" s="674"/>
      <c r="P6" s="674"/>
      <c r="Q6" s="674"/>
      <c r="R6" s="674"/>
      <c r="S6" s="674"/>
      <c r="T6" s="674"/>
      <c r="U6" s="674"/>
      <c r="V6" s="674"/>
      <c r="W6" s="674"/>
      <c r="X6" s="674"/>
      <c r="Y6" s="674"/>
      <c r="Z6" s="674"/>
      <c r="AA6" s="674"/>
      <c r="AB6" s="674"/>
      <c r="AC6" s="674"/>
      <c r="AD6" s="674"/>
      <c r="AE6" s="674"/>
      <c r="AF6" s="674"/>
      <c r="AG6" s="674"/>
      <c r="AH6" s="674"/>
      <c r="AI6" s="674"/>
      <c r="AJ6" s="674"/>
      <c r="AK6" s="674"/>
      <c r="AL6" s="674"/>
      <c r="AM6" s="674"/>
      <c r="AN6" s="674"/>
      <c r="AO6" s="674"/>
      <c r="AP6" s="674"/>
      <c r="AQ6" s="674"/>
      <c r="AR6" s="674"/>
      <c r="AS6" s="674"/>
      <c r="AT6" s="675"/>
    </row>
    <row r="7" spans="1:91" x14ac:dyDescent="0.25">
      <c r="A7" s="41"/>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row>
    <row r="8" spans="1:91" ht="18" customHeight="1" x14ac:dyDescent="0.25">
      <c r="A8" s="41"/>
      <c r="B8" s="796" t="s">
        <v>298</v>
      </c>
      <c r="C8" s="797"/>
      <c r="D8" s="797"/>
      <c r="E8" s="797"/>
      <c r="F8" s="797"/>
      <c r="G8" s="797"/>
      <c r="H8" s="797"/>
      <c r="I8" s="797"/>
      <c r="J8" s="732" t="s">
        <v>283</v>
      </c>
      <c r="K8" s="732"/>
      <c r="L8" s="732"/>
      <c r="M8" s="732"/>
      <c r="N8" s="732"/>
      <c r="O8" s="732"/>
      <c r="P8" s="732"/>
      <c r="Q8" s="732"/>
      <c r="R8" s="732"/>
      <c r="S8" s="732"/>
      <c r="T8" s="732"/>
      <c r="U8" s="732"/>
      <c r="V8" s="732"/>
      <c r="W8" s="732"/>
      <c r="X8" s="732"/>
      <c r="Y8" s="732"/>
      <c r="Z8" s="732"/>
      <c r="AA8" s="732"/>
      <c r="AB8" s="732"/>
      <c r="AC8" s="732"/>
      <c r="AD8" s="732"/>
      <c r="AE8" s="732"/>
      <c r="AF8" s="732"/>
      <c r="AG8" s="732"/>
      <c r="AH8" s="732"/>
      <c r="AI8" s="732"/>
      <c r="AJ8" s="732"/>
      <c r="AK8" s="732"/>
      <c r="AL8" s="732"/>
      <c r="AM8" s="732"/>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row>
    <row r="9" spans="1:91" ht="18.75" customHeight="1" x14ac:dyDescent="0.25">
      <c r="A9" s="41"/>
      <c r="B9" s="797"/>
      <c r="C9" s="797"/>
      <c r="D9" s="797"/>
      <c r="E9" s="797"/>
      <c r="F9" s="797"/>
      <c r="G9" s="797"/>
      <c r="H9" s="797"/>
      <c r="I9" s="797"/>
      <c r="J9" s="732"/>
      <c r="K9" s="732"/>
      <c r="L9" s="732"/>
      <c r="M9" s="732"/>
      <c r="N9" s="732"/>
      <c r="O9" s="732"/>
      <c r="P9" s="732"/>
      <c r="Q9" s="732"/>
      <c r="R9" s="732"/>
      <c r="S9" s="732"/>
      <c r="T9" s="732"/>
      <c r="U9" s="732"/>
      <c r="V9" s="732"/>
      <c r="W9" s="732"/>
      <c r="X9" s="732"/>
      <c r="Y9" s="732"/>
      <c r="Z9" s="732"/>
      <c r="AA9" s="732"/>
      <c r="AB9" s="732"/>
      <c r="AC9" s="732"/>
      <c r="AD9" s="732"/>
      <c r="AE9" s="732"/>
      <c r="AF9" s="732"/>
      <c r="AG9" s="732"/>
      <c r="AH9" s="732"/>
      <c r="AI9" s="732"/>
      <c r="AJ9" s="732"/>
      <c r="AK9" s="732"/>
      <c r="AL9" s="732"/>
      <c r="AM9" s="732"/>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row>
    <row r="10" spans="1:91" ht="15" customHeight="1" x14ac:dyDescent="0.25">
      <c r="A10" s="41"/>
      <c r="B10" s="797"/>
      <c r="C10" s="797"/>
      <c r="D10" s="797"/>
      <c r="E10" s="797"/>
      <c r="F10" s="797"/>
      <c r="G10" s="797"/>
      <c r="H10" s="797"/>
      <c r="I10" s="797"/>
      <c r="J10" s="732"/>
      <c r="K10" s="732"/>
      <c r="L10" s="732"/>
      <c r="M10" s="732"/>
      <c r="N10" s="732"/>
      <c r="O10" s="732"/>
      <c r="P10" s="732"/>
      <c r="Q10" s="732"/>
      <c r="R10" s="732"/>
      <c r="S10" s="732"/>
      <c r="T10" s="732"/>
      <c r="U10" s="732"/>
      <c r="V10" s="732"/>
      <c r="W10" s="732"/>
      <c r="X10" s="732"/>
      <c r="Y10" s="732"/>
      <c r="Z10" s="732"/>
      <c r="AA10" s="732"/>
      <c r="AB10" s="732"/>
      <c r="AC10" s="732"/>
      <c r="AD10" s="732"/>
      <c r="AE10" s="732"/>
      <c r="AF10" s="732"/>
      <c r="AG10" s="732"/>
      <c r="AH10" s="732"/>
      <c r="AI10" s="732"/>
      <c r="AJ10" s="732"/>
      <c r="AK10" s="732"/>
      <c r="AL10" s="732"/>
      <c r="AM10" s="732"/>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row>
    <row r="11" spans="1:91" ht="15.75" thickBot="1" x14ac:dyDescent="0.3">
      <c r="A11" s="41"/>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row>
    <row r="12" spans="1:91" ht="15" customHeight="1" x14ac:dyDescent="0.25">
      <c r="A12" s="41"/>
      <c r="B12" s="685" t="s">
        <v>187</v>
      </c>
      <c r="C12" s="685"/>
      <c r="D12" s="686"/>
      <c r="E12" s="780" t="s">
        <v>284</v>
      </c>
      <c r="F12" s="781"/>
      <c r="G12" s="781"/>
      <c r="H12" s="781"/>
      <c r="I12" s="798"/>
      <c r="J12" s="4" t="e">
        <f>IF(AND('Mapa final'!#REF!="Muy Alta",'Mapa final'!#REF!="Leve"),CONCATENATE("R1C",'Mapa final'!$Q$14),"")</f>
        <v>#REF!</v>
      </c>
      <c r="K12" s="5" t="e">
        <f>IF(AND('Mapa final'!#REF!="Muy Alta",'Mapa final'!#REF!="Leve"),CONCATENATE("R1C",'Mapa final'!#REF!),"")</f>
        <v>#REF!</v>
      </c>
      <c r="L12" s="5" t="e">
        <f>IF(AND('Mapa final'!#REF!="Muy Alta",'Mapa final'!#REF!="Leve"),CONCATENATE("R1C",'Mapa final'!#REF!),"")</f>
        <v>#REF!</v>
      </c>
      <c r="M12" s="5" t="e">
        <f>IF(AND('Mapa final'!#REF!="Muy Alta",'Mapa final'!#REF!="Leve"),CONCATENATE("R1C",'Mapa final'!#REF!),"")</f>
        <v>#REF!</v>
      </c>
      <c r="N12" s="5" t="e">
        <f>IF(AND('Mapa final'!#REF!="Muy Alta",'Mapa final'!#REF!="Leve"),CONCATENATE("R1C",'Mapa final'!#REF!),"")</f>
        <v>#REF!</v>
      </c>
      <c r="O12" s="6" t="e">
        <f>IF(AND('Mapa final'!#REF!="Muy Alta",'Mapa final'!#REF!="Leve"),CONCATENATE("R1C",'Mapa final'!#REF!),"")</f>
        <v>#REF!</v>
      </c>
      <c r="P12" s="4" t="e">
        <f>IF(AND('Mapa final'!#REF!="Muy Alta",'Mapa final'!#REF!="Menor"),CONCATENATE("R1C",'Mapa final'!$Q$14),"")</f>
        <v>#REF!</v>
      </c>
      <c r="Q12" s="5" t="e">
        <f>IF(AND('Mapa final'!#REF!="Muy Alta",'Mapa final'!#REF!="Menor"),CONCATENATE("R1C",'Mapa final'!#REF!),"")</f>
        <v>#REF!</v>
      </c>
      <c r="R12" s="5" t="e">
        <f>IF(AND('Mapa final'!#REF!="Muy Alta",'Mapa final'!#REF!="Menor"),CONCATENATE("R1C",'Mapa final'!#REF!),"")</f>
        <v>#REF!</v>
      </c>
      <c r="S12" s="5" t="e">
        <f>IF(AND('Mapa final'!#REF!="Muy Alta",'Mapa final'!#REF!="Menor"),CONCATENATE("R1C",'Mapa final'!#REF!),"")</f>
        <v>#REF!</v>
      </c>
      <c r="T12" s="5" t="e">
        <f>IF(AND('Mapa final'!#REF!="Muy Alta",'Mapa final'!#REF!="Menor"),CONCATENATE("R1C",'Mapa final'!#REF!),"")</f>
        <v>#REF!</v>
      </c>
      <c r="U12" s="6" t="e">
        <f>IF(AND('Mapa final'!#REF!="Muy Alta",'Mapa final'!#REF!="Menor"),CONCATENATE("R1C",'Mapa final'!#REF!),"")</f>
        <v>#REF!</v>
      </c>
      <c r="V12" s="4" t="e">
        <f>IF(AND('Mapa final'!#REF!="Muy Alta",'Mapa final'!#REF!="Moderado"),CONCATENATE("R1C",'Mapa final'!$Q$14),"")</f>
        <v>#REF!</v>
      </c>
      <c r="W12" s="5" t="e">
        <f>IF(AND('Mapa final'!#REF!="Muy Alta",'Mapa final'!#REF!="Moderado"),CONCATENATE("R1C",'Mapa final'!#REF!),"")</f>
        <v>#REF!</v>
      </c>
      <c r="X12" s="5" t="e">
        <f>IF(AND('Mapa final'!#REF!="Muy Alta",'Mapa final'!#REF!="Moderado"),CONCATENATE("R1C",'Mapa final'!#REF!),"")</f>
        <v>#REF!</v>
      </c>
      <c r="Y12" s="5" t="e">
        <f>IF(AND('Mapa final'!#REF!="Muy Alta",'Mapa final'!#REF!="Moderado"),CONCATENATE("R1C",'Mapa final'!#REF!),"")</f>
        <v>#REF!</v>
      </c>
      <c r="Z12" s="5" t="e">
        <f>IF(AND('Mapa final'!#REF!="Muy Alta",'Mapa final'!#REF!="Moderado"),CONCATENATE("R1C",'Mapa final'!#REF!),"")</f>
        <v>#REF!</v>
      </c>
      <c r="AA12" s="6" t="e">
        <f>IF(AND('Mapa final'!#REF!="Muy Alta",'Mapa final'!#REF!="Moderado"),CONCATENATE("R1C",'Mapa final'!#REF!),"")</f>
        <v>#REF!</v>
      </c>
      <c r="AB12" s="4" t="e">
        <f>IF(AND('Mapa final'!#REF!="Muy Alta",'Mapa final'!#REF!="Mayor"),CONCATENATE("R1C",'Mapa final'!$Q$14),"")</f>
        <v>#REF!</v>
      </c>
      <c r="AC12" s="5" t="e">
        <f>IF(AND('Mapa final'!#REF!="Muy Alta",'Mapa final'!#REF!="Mayor"),CONCATENATE("R1C",'Mapa final'!#REF!),"")</f>
        <v>#REF!</v>
      </c>
      <c r="AD12" s="5" t="e">
        <f>IF(AND('Mapa final'!#REF!="Muy Alta",'Mapa final'!#REF!="Mayor"),CONCATENATE("R1C",'Mapa final'!#REF!),"")</f>
        <v>#REF!</v>
      </c>
      <c r="AE12" s="5" t="e">
        <f>IF(AND('Mapa final'!#REF!="Muy Alta",'Mapa final'!#REF!="Mayor"),CONCATENATE("R1C",'Mapa final'!#REF!),"")</f>
        <v>#REF!</v>
      </c>
      <c r="AF12" s="5" t="e">
        <f>IF(AND('Mapa final'!#REF!="Muy Alta",'Mapa final'!#REF!="Mayor"),CONCATENATE("R1C",'Mapa final'!#REF!),"")</f>
        <v>#REF!</v>
      </c>
      <c r="AG12" s="6" t="e">
        <f>IF(AND('Mapa final'!#REF!="Muy Alta",'Mapa final'!#REF!="Mayor"),CONCATENATE("R1C",'Mapa final'!#REF!),"")</f>
        <v>#REF!</v>
      </c>
      <c r="AH12" s="7" t="e">
        <f>IF(AND('Mapa final'!#REF!="Muy Alta",'Mapa final'!#REF!="Catastrófico"),CONCATENATE("R1C",'Mapa final'!$Q$14),"")</f>
        <v>#REF!</v>
      </c>
      <c r="AI12" s="8" t="e">
        <f>IF(AND('Mapa final'!#REF!="Muy Alta",'Mapa final'!#REF!="Catastrófico"),CONCATENATE("R1C",'Mapa final'!#REF!),"")</f>
        <v>#REF!</v>
      </c>
      <c r="AJ12" s="8" t="e">
        <f>IF(AND('Mapa final'!#REF!="Muy Alta",'Mapa final'!#REF!="Catastrófico"),CONCATENATE("R1C",'Mapa final'!#REF!),"")</f>
        <v>#REF!</v>
      </c>
      <c r="AK12" s="8" t="e">
        <f>IF(AND('Mapa final'!#REF!="Muy Alta",'Mapa final'!#REF!="Catastrófico"),CONCATENATE("R1C",'Mapa final'!#REF!),"")</f>
        <v>#REF!</v>
      </c>
      <c r="AL12" s="8" t="e">
        <f>IF(AND('Mapa final'!#REF!="Muy Alta",'Mapa final'!#REF!="Catastrófico"),CONCATENATE("R1C",'Mapa final'!#REF!),"")</f>
        <v>#REF!</v>
      </c>
      <c r="AM12" s="9" t="e">
        <f>IF(AND('Mapa final'!#REF!="Muy Alta",'Mapa final'!#REF!="Catastrófico"),CONCATENATE("R1C",'Mapa final'!#REF!),"")</f>
        <v>#REF!</v>
      </c>
      <c r="AN12" s="41"/>
      <c r="AO12" s="787" t="s">
        <v>285</v>
      </c>
      <c r="AP12" s="788"/>
      <c r="AQ12" s="788"/>
      <c r="AR12" s="788"/>
      <c r="AS12" s="788"/>
      <c r="AT12" s="789"/>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row>
    <row r="13" spans="1:91" ht="15" customHeight="1" x14ac:dyDescent="0.25">
      <c r="A13" s="41"/>
      <c r="B13" s="685"/>
      <c r="C13" s="685"/>
      <c r="D13" s="686"/>
      <c r="E13" s="784"/>
      <c r="F13" s="783"/>
      <c r="G13" s="783"/>
      <c r="H13" s="783"/>
      <c r="I13" s="799"/>
      <c r="J13" s="10" t="e">
        <f>IF(AND('Mapa final'!#REF!="Muy Alta",'Mapa final'!#REF!="Leve"),CONCATENATE("R2C",'Mapa final'!#REF!),"")</f>
        <v>#REF!</v>
      </c>
      <c r="K13" s="11" t="e">
        <f>IF(AND('Mapa final'!#REF!="Muy Alta",'Mapa final'!#REF!="Leve"),CONCATENATE("R2C",'Mapa final'!#REF!),"")</f>
        <v>#REF!</v>
      </c>
      <c r="L13" s="11" t="e">
        <f>IF(AND('Mapa final'!#REF!="Muy Alta",'Mapa final'!#REF!="Leve"),CONCATENATE("R2C",'Mapa final'!#REF!),"")</f>
        <v>#REF!</v>
      </c>
      <c r="M13" s="11" t="e">
        <f>IF(AND('Mapa final'!#REF!="Muy Alta",'Mapa final'!#REF!="Leve"),CONCATENATE("R2C",'Mapa final'!#REF!),"")</f>
        <v>#REF!</v>
      </c>
      <c r="N13" s="11" t="e">
        <f>IF(AND('Mapa final'!#REF!="Muy Alta",'Mapa final'!#REF!="Leve"),CONCATENATE("R2C",'Mapa final'!#REF!),"")</f>
        <v>#REF!</v>
      </c>
      <c r="O13" s="12" t="e">
        <f>IF(AND('Mapa final'!#REF!="Muy Alta",'Mapa final'!#REF!="Leve"),CONCATENATE("R2C",'Mapa final'!#REF!),"")</f>
        <v>#REF!</v>
      </c>
      <c r="P13" s="10" t="e">
        <f>IF(AND('Mapa final'!#REF!="Muy Alta",'Mapa final'!#REF!="Menor"),CONCATENATE("R2C",'Mapa final'!#REF!),"")</f>
        <v>#REF!</v>
      </c>
      <c r="Q13" s="11" t="e">
        <f>IF(AND('Mapa final'!#REF!="Muy Alta",'Mapa final'!#REF!="Menor"),CONCATENATE("R2C",'Mapa final'!#REF!),"")</f>
        <v>#REF!</v>
      </c>
      <c r="R13" s="11" t="e">
        <f>IF(AND('Mapa final'!#REF!="Muy Alta",'Mapa final'!#REF!="Menor"),CONCATENATE("R2C",'Mapa final'!#REF!),"")</f>
        <v>#REF!</v>
      </c>
      <c r="S13" s="11" t="e">
        <f>IF(AND('Mapa final'!#REF!="Muy Alta",'Mapa final'!#REF!="Menor"),CONCATENATE("R2C",'Mapa final'!#REF!),"")</f>
        <v>#REF!</v>
      </c>
      <c r="T13" s="11" t="e">
        <f>IF(AND('Mapa final'!#REF!="Muy Alta",'Mapa final'!#REF!="Menor"),CONCATENATE("R2C",'Mapa final'!#REF!),"")</f>
        <v>#REF!</v>
      </c>
      <c r="U13" s="12" t="e">
        <f>IF(AND('Mapa final'!#REF!="Muy Alta",'Mapa final'!#REF!="Menor"),CONCATENATE("R2C",'Mapa final'!#REF!),"")</f>
        <v>#REF!</v>
      </c>
      <c r="V13" s="10" t="e">
        <f>IF(AND('Mapa final'!#REF!="Muy Alta",'Mapa final'!#REF!="Moderado"),CONCATENATE("R2C",'Mapa final'!#REF!),"")</f>
        <v>#REF!</v>
      </c>
      <c r="W13" s="11" t="e">
        <f>IF(AND('Mapa final'!#REF!="Muy Alta",'Mapa final'!#REF!="Moderado"),CONCATENATE("R2C",'Mapa final'!#REF!),"")</f>
        <v>#REF!</v>
      </c>
      <c r="X13" s="11" t="e">
        <f>IF(AND('Mapa final'!#REF!="Muy Alta",'Mapa final'!#REF!="Moderado"),CONCATENATE("R2C",'Mapa final'!#REF!),"")</f>
        <v>#REF!</v>
      </c>
      <c r="Y13" s="11" t="e">
        <f>IF(AND('Mapa final'!#REF!="Muy Alta",'Mapa final'!#REF!="Moderado"),CONCATENATE("R2C",'Mapa final'!#REF!),"")</f>
        <v>#REF!</v>
      </c>
      <c r="Z13" s="11" t="e">
        <f>IF(AND('Mapa final'!#REF!="Muy Alta",'Mapa final'!#REF!="Moderado"),CONCATENATE("R2C",'Mapa final'!#REF!),"")</f>
        <v>#REF!</v>
      </c>
      <c r="AA13" s="12" t="e">
        <f>IF(AND('Mapa final'!#REF!="Muy Alta",'Mapa final'!#REF!="Moderado"),CONCATENATE("R2C",'Mapa final'!#REF!),"")</f>
        <v>#REF!</v>
      </c>
      <c r="AB13" s="10" t="e">
        <f>IF(AND('Mapa final'!#REF!="Muy Alta",'Mapa final'!#REF!="Mayor"),CONCATENATE("R2C",'Mapa final'!#REF!),"")</f>
        <v>#REF!</v>
      </c>
      <c r="AC13" s="11" t="e">
        <f>IF(AND('Mapa final'!#REF!="Muy Alta",'Mapa final'!#REF!="Mayor"),CONCATENATE("R2C",'Mapa final'!#REF!),"")</f>
        <v>#REF!</v>
      </c>
      <c r="AD13" s="11" t="e">
        <f>IF(AND('Mapa final'!#REF!="Muy Alta",'Mapa final'!#REF!="Mayor"),CONCATENATE("R2C",'Mapa final'!#REF!),"")</f>
        <v>#REF!</v>
      </c>
      <c r="AE13" s="11" t="e">
        <f>IF(AND('Mapa final'!#REF!="Muy Alta",'Mapa final'!#REF!="Mayor"),CONCATENATE("R2C",'Mapa final'!#REF!),"")</f>
        <v>#REF!</v>
      </c>
      <c r="AF13" s="11" t="e">
        <f>IF(AND('Mapa final'!#REF!="Muy Alta",'Mapa final'!#REF!="Mayor"),CONCATENATE("R2C",'Mapa final'!#REF!),"")</f>
        <v>#REF!</v>
      </c>
      <c r="AG13" s="12" t="e">
        <f>IF(AND('Mapa final'!#REF!="Muy Alta",'Mapa final'!#REF!="Mayor"),CONCATENATE("R2C",'Mapa final'!#REF!),"")</f>
        <v>#REF!</v>
      </c>
      <c r="AH13" s="13" t="e">
        <f>IF(AND('Mapa final'!#REF!="Muy Alta",'Mapa final'!#REF!="Catastrófico"),CONCATENATE("R2C",'Mapa final'!#REF!),"")</f>
        <v>#REF!</v>
      </c>
      <c r="AI13" s="14" t="e">
        <f>IF(AND('Mapa final'!#REF!="Muy Alta",'Mapa final'!#REF!="Catastrófico"),CONCATENATE("R2C",'Mapa final'!#REF!),"")</f>
        <v>#REF!</v>
      </c>
      <c r="AJ13" s="14" t="e">
        <f>IF(AND('Mapa final'!#REF!="Muy Alta",'Mapa final'!#REF!="Catastrófico"),CONCATENATE("R2C",'Mapa final'!#REF!),"")</f>
        <v>#REF!</v>
      </c>
      <c r="AK13" s="14" t="e">
        <f>IF(AND('Mapa final'!#REF!="Muy Alta",'Mapa final'!#REF!="Catastrófico"),CONCATENATE("R2C",'Mapa final'!#REF!),"")</f>
        <v>#REF!</v>
      </c>
      <c r="AL13" s="14" t="e">
        <f>IF(AND('Mapa final'!#REF!="Muy Alta",'Mapa final'!#REF!="Catastrófico"),CONCATENATE("R2C",'Mapa final'!#REF!),"")</f>
        <v>#REF!</v>
      </c>
      <c r="AM13" s="15" t="e">
        <f>IF(AND('Mapa final'!#REF!="Muy Alta",'Mapa final'!#REF!="Catastrófico"),CONCATENATE("R2C",'Mapa final'!#REF!),"")</f>
        <v>#REF!</v>
      </c>
      <c r="AN13" s="41"/>
      <c r="AO13" s="790"/>
      <c r="AP13" s="791"/>
      <c r="AQ13" s="791"/>
      <c r="AR13" s="791"/>
      <c r="AS13" s="791"/>
      <c r="AT13" s="792"/>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row>
    <row r="14" spans="1:91" ht="15" customHeight="1" x14ac:dyDescent="0.25">
      <c r="A14" s="41"/>
      <c r="B14" s="685"/>
      <c r="C14" s="685"/>
      <c r="D14" s="686"/>
      <c r="E14" s="784"/>
      <c r="F14" s="783"/>
      <c r="G14" s="783"/>
      <c r="H14" s="783"/>
      <c r="I14" s="799"/>
      <c r="J14" s="10" t="e">
        <f>IF(AND('Mapa final'!#REF!="Muy Alta",'Mapa final'!#REF!="Leve"),CONCATENATE("R3C",'Mapa final'!#REF!),"")</f>
        <v>#REF!</v>
      </c>
      <c r="K14" s="11" t="e">
        <f>IF(AND('Mapa final'!#REF!="Muy Alta",'Mapa final'!#REF!="Leve"),CONCATENATE("R3C",'Mapa final'!#REF!),"")</f>
        <v>#REF!</v>
      </c>
      <c r="L14" s="11" t="e">
        <f>IF(AND('Mapa final'!#REF!="Muy Alta",'Mapa final'!#REF!="Leve"),CONCATENATE("R3C",'Mapa final'!#REF!),"")</f>
        <v>#REF!</v>
      </c>
      <c r="M14" s="11" t="e">
        <f>IF(AND('Mapa final'!#REF!="Muy Alta",'Mapa final'!#REF!="Leve"),CONCATENATE("R3C",'Mapa final'!#REF!),"")</f>
        <v>#REF!</v>
      </c>
      <c r="N14" s="11" t="e">
        <f>IF(AND('Mapa final'!#REF!="Muy Alta",'Mapa final'!#REF!="Leve"),CONCATENATE("R3C",'Mapa final'!#REF!),"")</f>
        <v>#REF!</v>
      </c>
      <c r="O14" s="12" t="e">
        <f>IF(AND('Mapa final'!#REF!="Muy Alta",'Mapa final'!#REF!="Leve"),CONCATENATE("R3C",'Mapa final'!#REF!),"")</f>
        <v>#REF!</v>
      </c>
      <c r="P14" s="10" t="e">
        <f>IF(AND('Mapa final'!#REF!="Muy Alta",'Mapa final'!#REF!="Menor"),CONCATENATE("R3C",'Mapa final'!#REF!),"")</f>
        <v>#REF!</v>
      </c>
      <c r="Q14" s="11" t="e">
        <f>IF(AND('Mapa final'!#REF!="Muy Alta",'Mapa final'!#REF!="Menor"),CONCATENATE("R3C",'Mapa final'!#REF!),"")</f>
        <v>#REF!</v>
      </c>
      <c r="R14" s="11" t="e">
        <f>IF(AND('Mapa final'!#REF!="Muy Alta",'Mapa final'!#REF!="Menor"),CONCATENATE("R3C",'Mapa final'!#REF!),"")</f>
        <v>#REF!</v>
      </c>
      <c r="S14" s="11" t="e">
        <f>IF(AND('Mapa final'!#REF!="Muy Alta",'Mapa final'!#REF!="Menor"),CONCATENATE("R3C",'Mapa final'!#REF!),"")</f>
        <v>#REF!</v>
      </c>
      <c r="T14" s="11" t="e">
        <f>IF(AND('Mapa final'!#REF!="Muy Alta",'Mapa final'!#REF!="Menor"),CONCATENATE("R3C",'Mapa final'!#REF!),"")</f>
        <v>#REF!</v>
      </c>
      <c r="U14" s="12" t="e">
        <f>IF(AND('Mapa final'!#REF!="Muy Alta",'Mapa final'!#REF!="Menor"),CONCATENATE("R3C",'Mapa final'!#REF!),"")</f>
        <v>#REF!</v>
      </c>
      <c r="V14" s="10" t="e">
        <f>IF(AND('Mapa final'!#REF!="Muy Alta",'Mapa final'!#REF!="Moderado"),CONCATENATE("R3C",'Mapa final'!#REF!),"")</f>
        <v>#REF!</v>
      </c>
      <c r="W14" s="11" t="e">
        <f>IF(AND('Mapa final'!#REF!="Muy Alta",'Mapa final'!#REF!="Moderado"),CONCATENATE("R3C",'Mapa final'!#REF!),"")</f>
        <v>#REF!</v>
      </c>
      <c r="X14" s="11" t="e">
        <f>IF(AND('Mapa final'!#REF!="Muy Alta",'Mapa final'!#REF!="Moderado"),CONCATENATE("R3C",'Mapa final'!#REF!),"")</f>
        <v>#REF!</v>
      </c>
      <c r="Y14" s="11" t="e">
        <f>IF(AND('Mapa final'!#REF!="Muy Alta",'Mapa final'!#REF!="Moderado"),CONCATENATE("R3C",'Mapa final'!#REF!),"")</f>
        <v>#REF!</v>
      </c>
      <c r="Z14" s="11" t="e">
        <f>IF(AND('Mapa final'!#REF!="Muy Alta",'Mapa final'!#REF!="Moderado"),CONCATENATE("R3C",'Mapa final'!#REF!),"")</f>
        <v>#REF!</v>
      </c>
      <c r="AA14" s="12" t="e">
        <f>IF(AND('Mapa final'!#REF!="Muy Alta",'Mapa final'!#REF!="Moderado"),CONCATENATE("R3C",'Mapa final'!#REF!),"")</f>
        <v>#REF!</v>
      </c>
      <c r="AB14" s="10" t="e">
        <f>IF(AND('Mapa final'!#REF!="Muy Alta",'Mapa final'!#REF!="Mayor"),CONCATENATE("R3C",'Mapa final'!#REF!),"")</f>
        <v>#REF!</v>
      </c>
      <c r="AC14" s="11" t="e">
        <f>IF(AND('Mapa final'!#REF!="Muy Alta",'Mapa final'!#REF!="Mayor"),CONCATENATE("R3C",'Mapa final'!#REF!),"")</f>
        <v>#REF!</v>
      </c>
      <c r="AD14" s="11" t="e">
        <f>IF(AND('Mapa final'!#REF!="Muy Alta",'Mapa final'!#REF!="Mayor"),CONCATENATE("R3C",'Mapa final'!#REF!),"")</f>
        <v>#REF!</v>
      </c>
      <c r="AE14" s="11" t="e">
        <f>IF(AND('Mapa final'!#REF!="Muy Alta",'Mapa final'!#REF!="Mayor"),CONCATENATE("R3C",'Mapa final'!#REF!),"")</f>
        <v>#REF!</v>
      </c>
      <c r="AF14" s="11" t="e">
        <f>IF(AND('Mapa final'!#REF!="Muy Alta",'Mapa final'!#REF!="Mayor"),CONCATENATE("R3C",'Mapa final'!#REF!),"")</f>
        <v>#REF!</v>
      </c>
      <c r="AG14" s="12" t="e">
        <f>IF(AND('Mapa final'!#REF!="Muy Alta",'Mapa final'!#REF!="Mayor"),CONCATENATE("R3C",'Mapa final'!#REF!),"")</f>
        <v>#REF!</v>
      </c>
      <c r="AH14" s="13" t="e">
        <f>IF(AND('Mapa final'!#REF!="Muy Alta",'Mapa final'!#REF!="Catastrófico"),CONCATENATE("R3C",'Mapa final'!#REF!),"")</f>
        <v>#REF!</v>
      </c>
      <c r="AI14" s="14" t="e">
        <f>IF(AND('Mapa final'!#REF!="Muy Alta",'Mapa final'!#REF!="Catastrófico"),CONCATENATE("R3C",'Mapa final'!#REF!),"")</f>
        <v>#REF!</v>
      </c>
      <c r="AJ14" s="14" t="e">
        <f>IF(AND('Mapa final'!#REF!="Muy Alta",'Mapa final'!#REF!="Catastrófico"),CONCATENATE("R3C",'Mapa final'!#REF!),"")</f>
        <v>#REF!</v>
      </c>
      <c r="AK14" s="14" t="e">
        <f>IF(AND('Mapa final'!#REF!="Muy Alta",'Mapa final'!#REF!="Catastrófico"),CONCATENATE("R3C",'Mapa final'!#REF!),"")</f>
        <v>#REF!</v>
      </c>
      <c r="AL14" s="14" t="e">
        <f>IF(AND('Mapa final'!#REF!="Muy Alta",'Mapa final'!#REF!="Catastrófico"),CONCATENATE("R3C",'Mapa final'!#REF!),"")</f>
        <v>#REF!</v>
      </c>
      <c r="AM14" s="15" t="e">
        <f>IF(AND('Mapa final'!#REF!="Muy Alta",'Mapa final'!#REF!="Catastrófico"),CONCATENATE("R3C",'Mapa final'!#REF!),"")</f>
        <v>#REF!</v>
      </c>
      <c r="AN14" s="41"/>
      <c r="AO14" s="790"/>
      <c r="AP14" s="791"/>
      <c r="AQ14" s="791"/>
      <c r="AR14" s="791"/>
      <c r="AS14" s="791"/>
      <c r="AT14" s="792"/>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row>
    <row r="15" spans="1:91" ht="15" customHeight="1" x14ac:dyDescent="0.25">
      <c r="A15" s="41"/>
      <c r="B15" s="685"/>
      <c r="C15" s="685"/>
      <c r="D15" s="686"/>
      <c r="E15" s="784"/>
      <c r="F15" s="783"/>
      <c r="G15" s="783"/>
      <c r="H15" s="783"/>
      <c r="I15" s="799"/>
      <c r="J15" s="10" t="e">
        <f>IF(AND('Mapa final'!#REF!="Muy Alta",'Mapa final'!#REF!="Leve"),CONCATENATE("R4C",'Mapa final'!#REF!),"")</f>
        <v>#REF!</v>
      </c>
      <c r="K15" s="11" t="e">
        <f>IF(AND('Mapa final'!#REF!="Muy Alta",'Mapa final'!#REF!="Leve"),CONCATENATE("R4C",'Mapa final'!#REF!),"")</f>
        <v>#REF!</v>
      </c>
      <c r="L15" s="11" t="e">
        <f>IF(AND('Mapa final'!#REF!="Muy Alta",'Mapa final'!#REF!="Leve"),CONCATENATE("R4C",'Mapa final'!#REF!),"")</f>
        <v>#REF!</v>
      </c>
      <c r="M15" s="11" t="e">
        <f>IF(AND('Mapa final'!#REF!="Muy Alta",'Mapa final'!#REF!="Leve"),CONCATENATE("R4C",'Mapa final'!#REF!),"")</f>
        <v>#REF!</v>
      </c>
      <c r="N15" s="11" t="e">
        <f>IF(AND('Mapa final'!#REF!="Muy Alta",'Mapa final'!#REF!="Leve"),CONCATENATE("R4C",'Mapa final'!#REF!),"")</f>
        <v>#REF!</v>
      </c>
      <c r="O15" s="12" t="e">
        <f>IF(AND('Mapa final'!#REF!="Muy Alta",'Mapa final'!#REF!="Leve"),CONCATENATE("R4C",'Mapa final'!#REF!),"")</f>
        <v>#REF!</v>
      </c>
      <c r="P15" s="10" t="e">
        <f>IF(AND('Mapa final'!#REF!="Muy Alta",'Mapa final'!#REF!="Menor"),CONCATENATE("R4C",'Mapa final'!#REF!),"")</f>
        <v>#REF!</v>
      </c>
      <c r="Q15" s="11" t="e">
        <f>IF(AND('Mapa final'!#REF!="Muy Alta",'Mapa final'!#REF!="Menor"),CONCATENATE("R4C",'Mapa final'!#REF!),"")</f>
        <v>#REF!</v>
      </c>
      <c r="R15" s="11" t="e">
        <f>IF(AND('Mapa final'!#REF!="Muy Alta",'Mapa final'!#REF!="Menor"),CONCATENATE("R4C",'Mapa final'!#REF!),"")</f>
        <v>#REF!</v>
      </c>
      <c r="S15" s="11" t="e">
        <f>IF(AND('Mapa final'!#REF!="Muy Alta",'Mapa final'!#REF!="Menor"),CONCATENATE("R4C",'Mapa final'!#REF!),"")</f>
        <v>#REF!</v>
      </c>
      <c r="T15" s="11" t="e">
        <f>IF(AND('Mapa final'!#REF!="Muy Alta",'Mapa final'!#REF!="Menor"),CONCATENATE("R4C",'Mapa final'!#REF!),"")</f>
        <v>#REF!</v>
      </c>
      <c r="U15" s="12" t="e">
        <f>IF(AND('Mapa final'!#REF!="Muy Alta",'Mapa final'!#REF!="Menor"),CONCATENATE("R4C",'Mapa final'!#REF!),"")</f>
        <v>#REF!</v>
      </c>
      <c r="V15" s="10" t="e">
        <f>IF(AND('Mapa final'!#REF!="Muy Alta",'Mapa final'!#REF!="Moderado"),CONCATENATE("R4C",'Mapa final'!#REF!),"")</f>
        <v>#REF!</v>
      </c>
      <c r="W15" s="11" t="e">
        <f>IF(AND('Mapa final'!#REF!="Muy Alta",'Mapa final'!#REF!="Moderado"),CONCATENATE("R4C",'Mapa final'!#REF!),"")</f>
        <v>#REF!</v>
      </c>
      <c r="X15" s="11" t="e">
        <f>IF(AND('Mapa final'!#REF!="Muy Alta",'Mapa final'!#REF!="Moderado"),CONCATENATE("R4C",'Mapa final'!#REF!),"")</f>
        <v>#REF!</v>
      </c>
      <c r="Y15" s="11" t="e">
        <f>IF(AND('Mapa final'!#REF!="Muy Alta",'Mapa final'!#REF!="Moderado"),CONCATENATE("R4C",'Mapa final'!#REF!),"")</f>
        <v>#REF!</v>
      </c>
      <c r="Z15" s="11" t="e">
        <f>IF(AND('Mapa final'!#REF!="Muy Alta",'Mapa final'!#REF!="Moderado"),CONCATENATE("R4C",'Mapa final'!#REF!),"")</f>
        <v>#REF!</v>
      </c>
      <c r="AA15" s="12" t="e">
        <f>IF(AND('Mapa final'!#REF!="Muy Alta",'Mapa final'!#REF!="Moderado"),CONCATENATE("R4C",'Mapa final'!#REF!),"")</f>
        <v>#REF!</v>
      </c>
      <c r="AB15" s="10" t="e">
        <f>IF(AND('Mapa final'!#REF!="Muy Alta",'Mapa final'!#REF!="Mayor"),CONCATENATE("R4C",'Mapa final'!#REF!),"")</f>
        <v>#REF!</v>
      </c>
      <c r="AC15" s="11" t="e">
        <f>IF(AND('Mapa final'!#REF!="Muy Alta",'Mapa final'!#REF!="Mayor"),CONCATENATE("R4C",'Mapa final'!#REF!),"")</f>
        <v>#REF!</v>
      </c>
      <c r="AD15" s="11" t="e">
        <f>IF(AND('Mapa final'!#REF!="Muy Alta",'Mapa final'!#REF!="Mayor"),CONCATENATE("R4C",'Mapa final'!#REF!),"")</f>
        <v>#REF!</v>
      </c>
      <c r="AE15" s="11" t="e">
        <f>IF(AND('Mapa final'!#REF!="Muy Alta",'Mapa final'!#REF!="Mayor"),CONCATENATE("R4C",'Mapa final'!#REF!),"")</f>
        <v>#REF!</v>
      </c>
      <c r="AF15" s="11" t="e">
        <f>IF(AND('Mapa final'!#REF!="Muy Alta",'Mapa final'!#REF!="Mayor"),CONCATENATE("R4C",'Mapa final'!#REF!),"")</f>
        <v>#REF!</v>
      </c>
      <c r="AG15" s="12" t="e">
        <f>IF(AND('Mapa final'!#REF!="Muy Alta",'Mapa final'!#REF!="Mayor"),CONCATENATE("R4C",'Mapa final'!#REF!),"")</f>
        <v>#REF!</v>
      </c>
      <c r="AH15" s="13" t="e">
        <f>IF(AND('Mapa final'!#REF!="Muy Alta",'Mapa final'!#REF!="Catastrófico"),CONCATENATE("R4C",'Mapa final'!#REF!),"")</f>
        <v>#REF!</v>
      </c>
      <c r="AI15" s="14" t="e">
        <f>IF(AND('Mapa final'!#REF!="Muy Alta",'Mapa final'!#REF!="Catastrófico"),CONCATENATE("R4C",'Mapa final'!#REF!),"")</f>
        <v>#REF!</v>
      </c>
      <c r="AJ15" s="14" t="e">
        <f>IF(AND('Mapa final'!#REF!="Muy Alta",'Mapa final'!#REF!="Catastrófico"),CONCATENATE("R4C",'Mapa final'!#REF!),"")</f>
        <v>#REF!</v>
      </c>
      <c r="AK15" s="14" t="e">
        <f>IF(AND('Mapa final'!#REF!="Muy Alta",'Mapa final'!#REF!="Catastrófico"),CONCATENATE("R4C",'Mapa final'!#REF!),"")</f>
        <v>#REF!</v>
      </c>
      <c r="AL15" s="14" t="e">
        <f>IF(AND('Mapa final'!#REF!="Muy Alta",'Mapa final'!#REF!="Catastrófico"),CONCATENATE("R4C",'Mapa final'!#REF!),"")</f>
        <v>#REF!</v>
      </c>
      <c r="AM15" s="15" t="e">
        <f>IF(AND('Mapa final'!#REF!="Muy Alta",'Mapa final'!#REF!="Catastrófico"),CONCATENATE("R4C",'Mapa final'!#REF!),"")</f>
        <v>#REF!</v>
      </c>
      <c r="AN15" s="41"/>
      <c r="AO15" s="790"/>
      <c r="AP15" s="791"/>
      <c r="AQ15" s="791"/>
      <c r="AR15" s="791"/>
      <c r="AS15" s="791"/>
      <c r="AT15" s="792"/>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row>
    <row r="16" spans="1:91" ht="15" customHeight="1" x14ac:dyDescent="0.25">
      <c r="A16" s="41"/>
      <c r="B16" s="685"/>
      <c r="C16" s="685"/>
      <c r="D16" s="686"/>
      <c r="E16" s="784"/>
      <c r="F16" s="783"/>
      <c r="G16" s="783"/>
      <c r="H16" s="783"/>
      <c r="I16" s="799"/>
      <c r="J16" s="10" t="e">
        <f>IF(AND('Mapa final'!#REF!="Muy Alta",'Mapa final'!#REF!="Leve"),CONCATENATE("R5C",'Mapa final'!#REF!),"")</f>
        <v>#REF!</v>
      </c>
      <c r="K16" s="11" t="e">
        <f>IF(AND('Mapa final'!#REF!="Muy Alta",'Mapa final'!#REF!="Leve"),CONCATENATE("R5C",'Mapa final'!#REF!),"")</f>
        <v>#REF!</v>
      </c>
      <c r="L16" s="11" t="e">
        <f>IF(AND('Mapa final'!#REF!="Muy Alta",'Mapa final'!#REF!="Leve"),CONCATENATE("R5C",'Mapa final'!#REF!),"")</f>
        <v>#REF!</v>
      </c>
      <c r="M16" s="11" t="e">
        <f>IF(AND('Mapa final'!#REF!="Muy Alta",'Mapa final'!#REF!="Leve"),CONCATENATE("R5C",'Mapa final'!#REF!),"")</f>
        <v>#REF!</v>
      </c>
      <c r="N16" s="11" t="e">
        <f>IF(AND('Mapa final'!#REF!="Muy Alta",'Mapa final'!#REF!="Leve"),CONCATENATE("R5C",'Mapa final'!#REF!),"")</f>
        <v>#REF!</v>
      </c>
      <c r="O16" s="12" t="e">
        <f>IF(AND('Mapa final'!#REF!="Muy Alta",'Mapa final'!#REF!="Leve"),CONCATENATE("R5C",'Mapa final'!#REF!),"")</f>
        <v>#REF!</v>
      </c>
      <c r="P16" s="10" t="e">
        <f>IF(AND('Mapa final'!#REF!="Muy Alta",'Mapa final'!#REF!="Menor"),CONCATENATE("R5C",'Mapa final'!#REF!),"")</f>
        <v>#REF!</v>
      </c>
      <c r="Q16" s="11" t="e">
        <f>IF(AND('Mapa final'!#REF!="Muy Alta",'Mapa final'!#REF!="Menor"),CONCATENATE("R5C",'Mapa final'!#REF!),"")</f>
        <v>#REF!</v>
      </c>
      <c r="R16" s="11" t="e">
        <f>IF(AND('Mapa final'!#REF!="Muy Alta",'Mapa final'!#REF!="Menor"),CONCATENATE("R5C",'Mapa final'!#REF!),"")</f>
        <v>#REF!</v>
      </c>
      <c r="S16" s="11" t="e">
        <f>IF(AND('Mapa final'!#REF!="Muy Alta",'Mapa final'!#REF!="Menor"),CONCATENATE("R5C",'Mapa final'!#REF!),"")</f>
        <v>#REF!</v>
      </c>
      <c r="T16" s="11" t="e">
        <f>IF(AND('Mapa final'!#REF!="Muy Alta",'Mapa final'!#REF!="Menor"),CONCATENATE("R5C",'Mapa final'!#REF!),"")</f>
        <v>#REF!</v>
      </c>
      <c r="U16" s="12" t="e">
        <f>IF(AND('Mapa final'!#REF!="Muy Alta",'Mapa final'!#REF!="Menor"),CONCATENATE("R5C",'Mapa final'!#REF!),"")</f>
        <v>#REF!</v>
      </c>
      <c r="V16" s="10" t="e">
        <f>IF(AND('Mapa final'!#REF!="Muy Alta",'Mapa final'!#REF!="Moderado"),CONCATENATE("R5C",'Mapa final'!#REF!),"")</f>
        <v>#REF!</v>
      </c>
      <c r="W16" s="11" t="e">
        <f>IF(AND('Mapa final'!#REF!="Muy Alta",'Mapa final'!#REF!="Moderado"),CONCATENATE("R5C",'Mapa final'!#REF!),"")</f>
        <v>#REF!</v>
      </c>
      <c r="X16" s="11" t="e">
        <f>IF(AND('Mapa final'!#REF!="Muy Alta",'Mapa final'!#REF!="Moderado"),CONCATENATE("R5C",'Mapa final'!#REF!),"")</f>
        <v>#REF!</v>
      </c>
      <c r="Y16" s="11" t="e">
        <f>IF(AND('Mapa final'!#REF!="Muy Alta",'Mapa final'!#REF!="Moderado"),CONCATENATE("R5C",'Mapa final'!#REF!),"")</f>
        <v>#REF!</v>
      </c>
      <c r="Z16" s="11" t="e">
        <f>IF(AND('Mapa final'!#REF!="Muy Alta",'Mapa final'!#REF!="Moderado"),CONCATENATE("R5C",'Mapa final'!#REF!),"")</f>
        <v>#REF!</v>
      </c>
      <c r="AA16" s="12" t="e">
        <f>IF(AND('Mapa final'!#REF!="Muy Alta",'Mapa final'!#REF!="Moderado"),CONCATENATE("R5C",'Mapa final'!#REF!),"")</f>
        <v>#REF!</v>
      </c>
      <c r="AB16" s="10" t="e">
        <f>IF(AND('Mapa final'!#REF!="Muy Alta",'Mapa final'!#REF!="Mayor"),CONCATENATE("R5C",'Mapa final'!#REF!),"")</f>
        <v>#REF!</v>
      </c>
      <c r="AC16" s="11" t="e">
        <f>IF(AND('Mapa final'!#REF!="Muy Alta",'Mapa final'!#REF!="Mayor"),CONCATENATE("R5C",'Mapa final'!#REF!),"")</f>
        <v>#REF!</v>
      </c>
      <c r="AD16" s="11" t="e">
        <f>IF(AND('Mapa final'!#REF!="Muy Alta",'Mapa final'!#REF!="Mayor"),CONCATENATE("R5C",'Mapa final'!#REF!),"")</f>
        <v>#REF!</v>
      </c>
      <c r="AE16" s="11" t="e">
        <f>IF(AND('Mapa final'!#REF!="Muy Alta",'Mapa final'!#REF!="Mayor"),CONCATENATE("R5C",'Mapa final'!#REF!),"")</f>
        <v>#REF!</v>
      </c>
      <c r="AF16" s="11" t="e">
        <f>IF(AND('Mapa final'!#REF!="Muy Alta",'Mapa final'!#REF!="Mayor"),CONCATENATE("R5C",'Mapa final'!#REF!),"")</f>
        <v>#REF!</v>
      </c>
      <c r="AG16" s="12" t="e">
        <f>IF(AND('Mapa final'!#REF!="Muy Alta",'Mapa final'!#REF!="Mayor"),CONCATENATE("R5C",'Mapa final'!#REF!),"")</f>
        <v>#REF!</v>
      </c>
      <c r="AH16" s="13" t="e">
        <f>IF(AND('Mapa final'!#REF!="Muy Alta",'Mapa final'!#REF!="Catastrófico"),CONCATENATE("R5C",'Mapa final'!#REF!),"")</f>
        <v>#REF!</v>
      </c>
      <c r="AI16" s="14" t="e">
        <f>IF(AND('Mapa final'!#REF!="Muy Alta",'Mapa final'!#REF!="Catastrófico"),CONCATENATE("R5C",'Mapa final'!#REF!),"")</f>
        <v>#REF!</v>
      </c>
      <c r="AJ16" s="14" t="e">
        <f>IF(AND('Mapa final'!#REF!="Muy Alta",'Mapa final'!#REF!="Catastrófico"),CONCATENATE("R5C",'Mapa final'!#REF!),"")</f>
        <v>#REF!</v>
      </c>
      <c r="AK16" s="14" t="e">
        <f>IF(AND('Mapa final'!#REF!="Muy Alta",'Mapa final'!#REF!="Catastrófico"),CONCATENATE("R5C",'Mapa final'!#REF!),"")</f>
        <v>#REF!</v>
      </c>
      <c r="AL16" s="14" t="e">
        <f>IF(AND('Mapa final'!#REF!="Muy Alta",'Mapa final'!#REF!="Catastrófico"),CONCATENATE("R5C",'Mapa final'!#REF!),"")</f>
        <v>#REF!</v>
      </c>
      <c r="AM16" s="15" t="e">
        <f>IF(AND('Mapa final'!#REF!="Muy Alta",'Mapa final'!#REF!="Catastrófico"),CONCATENATE("R5C",'Mapa final'!#REF!),"")</f>
        <v>#REF!</v>
      </c>
      <c r="AN16" s="41"/>
      <c r="AO16" s="790"/>
      <c r="AP16" s="791"/>
      <c r="AQ16" s="791"/>
      <c r="AR16" s="791"/>
      <c r="AS16" s="791"/>
      <c r="AT16" s="792"/>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row>
    <row r="17" spans="1:76" ht="15" customHeight="1" x14ac:dyDescent="0.25">
      <c r="A17" s="41"/>
      <c r="B17" s="685"/>
      <c r="C17" s="685"/>
      <c r="D17" s="686"/>
      <c r="E17" s="784"/>
      <c r="F17" s="783"/>
      <c r="G17" s="783"/>
      <c r="H17" s="783"/>
      <c r="I17" s="799"/>
      <c r="J17" s="10" t="e">
        <f>IF(AND('Mapa final'!#REF!="Muy Alta",'Mapa final'!#REF!="Leve"),CONCATENATE("R6C",'Mapa final'!#REF!),"")</f>
        <v>#REF!</v>
      </c>
      <c r="K17" s="11" t="e">
        <f>IF(AND('Mapa final'!#REF!="Muy Alta",'Mapa final'!#REF!="Leve"),CONCATENATE("R6C",'Mapa final'!#REF!),"")</f>
        <v>#REF!</v>
      </c>
      <c r="L17" s="11" t="e">
        <f>IF(AND('Mapa final'!#REF!="Muy Alta",'Mapa final'!#REF!="Leve"),CONCATENATE("R6C",'Mapa final'!#REF!),"")</f>
        <v>#REF!</v>
      </c>
      <c r="M17" s="11" t="e">
        <f>IF(AND('Mapa final'!#REF!="Muy Alta",'Mapa final'!#REF!="Leve"),CONCATENATE("R6C",'Mapa final'!#REF!),"")</f>
        <v>#REF!</v>
      </c>
      <c r="N17" s="11" t="e">
        <f>IF(AND('Mapa final'!#REF!="Muy Alta",'Mapa final'!#REF!="Leve"),CONCATENATE("R6C",'Mapa final'!#REF!),"")</f>
        <v>#REF!</v>
      </c>
      <c r="O17" s="12" t="e">
        <f>IF(AND('Mapa final'!#REF!="Muy Alta",'Mapa final'!#REF!="Leve"),CONCATENATE("R6C",'Mapa final'!#REF!),"")</f>
        <v>#REF!</v>
      </c>
      <c r="P17" s="10" t="e">
        <f>IF(AND('Mapa final'!#REF!="Muy Alta",'Mapa final'!#REF!="Menor"),CONCATENATE("R6C",'Mapa final'!#REF!),"")</f>
        <v>#REF!</v>
      </c>
      <c r="Q17" s="11" t="e">
        <f>IF(AND('Mapa final'!#REF!="Muy Alta",'Mapa final'!#REF!="Menor"),CONCATENATE("R6C",'Mapa final'!#REF!),"")</f>
        <v>#REF!</v>
      </c>
      <c r="R17" s="11" t="e">
        <f>IF(AND('Mapa final'!#REF!="Muy Alta",'Mapa final'!#REF!="Menor"),CONCATENATE("R6C",'Mapa final'!#REF!),"")</f>
        <v>#REF!</v>
      </c>
      <c r="S17" s="11" t="e">
        <f>IF(AND('Mapa final'!#REF!="Muy Alta",'Mapa final'!#REF!="Menor"),CONCATENATE("R6C",'Mapa final'!#REF!),"")</f>
        <v>#REF!</v>
      </c>
      <c r="T17" s="11" t="e">
        <f>IF(AND('Mapa final'!#REF!="Muy Alta",'Mapa final'!#REF!="Menor"),CONCATENATE("R6C",'Mapa final'!#REF!),"")</f>
        <v>#REF!</v>
      </c>
      <c r="U17" s="12" t="e">
        <f>IF(AND('Mapa final'!#REF!="Muy Alta",'Mapa final'!#REF!="Menor"),CONCATENATE("R6C",'Mapa final'!#REF!),"")</f>
        <v>#REF!</v>
      </c>
      <c r="V17" s="10" t="e">
        <f>IF(AND('Mapa final'!#REF!="Muy Alta",'Mapa final'!#REF!="Moderado"),CONCATENATE("R6C",'Mapa final'!#REF!),"")</f>
        <v>#REF!</v>
      </c>
      <c r="W17" s="11" t="e">
        <f>IF(AND('Mapa final'!#REF!="Muy Alta",'Mapa final'!#REF!="Moderado"),CONCATENATE("R6C",'Mapa final'!#REF!),"")</f>
        <v>#REF!</v>
      </c>
      <c r="X17" s="11" t="e">
        <f>IF(AND('Mapa final'!#REF!="Muy Alta",'Mapa final'!#REF!="Moderado"),CONCATENATE("R6C",'Mapa final'!#REF!),"")</f>
        <v>#REF!</v>
      </c>
      <c r="Y17" s="11" t="e">
        <f>IF(AND('Mapa final'!#REF!="Muy Alta",'Mapa final'!#REF!="Moderado"),CONCATENATE("R6C",'Mapa final'!#REF!),"")</f>
        <v>#REF!</v>
      </c>
      <c r="Z17" s="11" t="e">
        <f>IF(AND('Mapa final'!#REF!="Muy Alta",'Mapa final'!#REF!="Moderado"),CONCATENATE("R6C",'Mapa final'!#REF!),"")</f>
        <v>#REF!</v>
      </c>
      <c r="AA17" s="12" t="e">
        <f>IF(AND('Mapa final'!#REF!="Muy Alta",'Mapa final'!#REF!="Moderado"),CONCATENATE("R6C",'Mapa final'!#REF!),"")</f>
        <v>#REF!</v>
      </c>
      <c r="AB17" s="10" t="e">
        <f>IF(AND('Mapa final'!#REF!="Muy Alta",'Mapa final'!#REF!="Mayor"),CONCATENATE("R6C",'Mapa final'!#REF!),"")</f>
        <v>#REF!</v>
      </c>
      <c r="AC17" s="11" t="e">
        <f>IF(AND('Mapa final'!#REF!="Muy Alta",'Mapa final'!#REF!="Mayor"),CONCATENATE("R6C",'Mapa final'!#REF!),"")</f>
        <v>#REF!</v>
      </c>
      <c r="AD17" s="11" t="e">
        <f>IF(AND('Mapa final'!#REF!="Muy Alta",'Mapa final'!#REF!="Mayor"),CONCATENATE("R6C",'Mapa final'!#REF!),"")</f>
        <v>#REF!</v>
      </c>
      <c r="AE17" s="11" t="e">
        <f>IF(AND('Mapa final'!#REF!="Muy Alta",'Mapa final'!#REF!="Mayor"),CONCATENATE("R6C",'Mapa final'!#REF!),"")</f>
        <v>#REF!</v>
      </c>
      <c r="AF17" s="11" t="e">
        <f>IF(AND('Mapa final'!#REF!="Muy Alta",'Mapa final'!#REF!="Mayor"),CONCATENATE("R6C",'Mapa final'!#REF!),"")</f>
        <v>#REF!</v>
      </c>
      <c r="AG17" s="12" t="e">
        <f>IF(AND('Mapa final'!#REF!="Muy Alta",'Mapa final'!#REF!="Mayor"),CONCATENATE("R6C",'Mapa final'!#REF!),"")</f>
        <v>#REF!</v>
      </c>
      <c r="AH17" s="13" t="e">
        <f>IF(AND('Mapa final'!#REF!="Muy Alta",'Mapa final'!#REF!="Catastrófico"),CONCATENATE("R6C",'Mapa final'!#REF!),"")</f>
        <v>#REF!</v>
      </c>
      <c r="AI17" s="14" t="e">
        <f>IF(AND('Mapa final'!#REF!="Muy Alta",'Mapa final'!#REF!="Catastrófico"),CONCATENATE("R6C",'Mapa final'!#REF!),"")</f>
        <v>#REF!</v>
      </c>
      <c r="AJ17" s="14" t="e">
        <f>IF(AND('Mapa final'!#REF!="Muy Alta",'Mapa final'!#REF!="Catastrófico"),CONCATENATE("R6C",'Mapa final'!#REF!),"")</f>
        <v>#REF!</v>
      </c>
      <c r="AK17" s="14" t="e">
        <f>IF(AND('Mapa final'!#REF!="Muy Alta",'Mapa final'!#REF!="Catastrófico"),CONCATENATE("R6C",'Mapa final'!#REF!),"")</f>
        <v>#REF!</v>
      </c>
      <c r="AL17" s="14" t="e">
        <f>IF(AND('Mapa final'!#REF!="Muy Alta",'Mapa final'!#REF!="Catastrófico"),CONCATENATE("R6C",'Mapa final'!#REF!),"")</f>
        <v>#REF!</v>
      </c>
      <c r="AM17" s="15" t="e">
        <f>IF(AND('Mapa final'!#REF!="Muy Alta",'Mapa final'!#REF!="Catastrófico"),CONCATENATE("R6C",'Mapa final'!#REF!),"")</f>
        <v>#REF!</v>
      </c>
      <c r="AN17" s="41"/>
      <c r="AO17" s="790"/>
      <c r="AP17" s="791"/>
      <c r="AQ17" s="791"/>
      <c r="AR17" s="791"/>
      <c r="AS17" s="791"/>
      <c r="AT17" s="792"/>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row>
    <row r="18" spans="1:76" ht="15" customHeight="1" x14ac:dyDescent="0.25">
      <c r="A18" s="41"/>
      <c r="B18" s="685"/>
      <c r="C18" s="685"/>
      <c r="D18" s="686"/>
      <c r="E18" s="784"/>
      <c r="F18" s="783"/>
      <c r="G18" s="783"/>
      <c r="H18" s="783"/>
      <c r="I18" s="799"/>
      <c r="J18" s="10" t="e">
        <f>IF(AND('Mapa final'!#REF!="Muy Alta",'Mapa final'!#REF!="Leve"),CONCATENATE("R7C",'Mapa final'!#REF!),"")</f>
        <v>#REF!</v>
      </c>
      <c r="K18" s="11" t="e">
        <f>IF(AND('Mapa final'!#REF!="Muy Alta",'Mapa final'!#REF!="Leve"),CONCATENATE("R7C",'Mapa final'!#REF!),"")</f>
        <v>#REF!</v>
      </c>
      <c r="L18" s="11" t="e">
        <f>IF(AND('Mapa final'!#REF!="Muy Alta",'Mapa final'!#REF!="Leve"),CONCATENATE("R7C",'Mapa final'!#REF!),"")</f>
        <v>#REF!</v>
      </c>
      <c r="M18" s="11" t="e">
        <f>IF(AND('Mapa final'!#REF!="Muy Alta",'Mapa final'!#REF!="Leve"),CONCATENATE("R7C",'Mapa final'!#REF!),"")</f>
        <v>#REF!</v>
      </c>
      <c r="N18" s="11" t="e">
        <f>IF(AND('Mapa final'!#REF!="Muy Alta",'Mapa final'!#REF!="Leve"),CONCATENATE("R7C",'Mapa final'!#REF!),"")</f>
        <v>#REF!</v>
      </c>
      <c r="O18" s="12" t="e">
        <f>IF(AND('Mapa final'!#REF!="Muy Alta",'Mapa final'!#REF!="Leve"),CONCATENATE("R7C",'Mapa final'!#REF!),"")</f>
        <v>#REF!</v>
      </c>
      <c r="P18" s="10" t="e">
        <f>IF(AND('Mapa final'!#REF!="Muy Alta",'Mapa final'!#REF!="Menor"),CONCATENATE("R7C",'Mapa final'!#REF!),"")</f>
        <v>#REF!</v>
      </c>
      <c r="Q18" s="11" t="e">
        <f>IF(AND('Mapa final'!#REF!="Muy Alta",'Mapa final'!#REF!="Menor"),CONCATENATE("R7C",'Mapa final'!#REF!),"")</f>
        <v>#REF!</v>
      </c>
      <c r="R18" s="11" t="e">
        <f>IF(AND('Mapa final'!#REF!="Muy Alta",'Mapa final'!#REF!="Menor"),CONCATENATE("R7C",'Mapa final'!#REF!),"")</f>
        <v>#REF!</v>
      </c>
      <c r="S18" s="11" t="e">
        <f>IF(AND('Mapa final'!#REF!="Muy Alta",'Mapa final'!#REF!="Menor"),CONCATENATE("R7C",'Mapa final'!#REF!),"")</f>
        <v>#REF!</v>
      </c>
      <c r="T18" s="11" t="e">
        <f>IF(AND('Mapa final'!#REF!="Muy Alta",'Mapa final'!#REF!="Menor"),CONCATENATE("R7C",'Mapa final'!#REF!),"")</f>
        <v>#REF!</v>
      </c>
      <c r="U18" s="12" t="e">
        <f>IF(AND('Mapa final'!#REF!="Muy Alta",'Mapa final'!#REF!="Menor"),CONCATENATE("R7C",'Mapa final'!#REF!),"")</f>
        <v>#REF!</v>
      </c>
      <c r="V18" s="10" t="e">
        <f>IF(AND('Mapa final'!#REF!="Muy Alta",'Mapa final'!#REF!="Moderado"),CONCATENATE("R7C",'Mapa final'!#REF!),"")</f>
        <v>#REF!</v>
      </c>
      <c r="W18" s="11" t="e">
        <f>IF(AND('Mapa final'!#REF!="Muy Alta",'Mapa final'!#REF!="Moderado"),CONCATENATE("R7C",'Mapa final'!#REF!),"")</f>
        <v>#REF!</v>
      </c>
      <c r="X18" s="11" t="e">
        <f>IF(AND('Mapa final'!#REF!="Muy Alta",'Mapa final'!#REF!="Moderado"),CONCATENATE("R7C",'Mapa final'!#REF!),"")</f>
        <v>#REF!</v>
      </c>
      <c r="Y18" s="11" t="e">
        <f>IF(AND('Mapa final'!#REF!="Muy Alta",'Mapa final'!#REF!="Moderado"),CONCATENATE("R7C",'Mapa final'!#REF!),"")</f>
        <v>#REF!</v>
      </c>
      <c r="Z18" s="11" t="e">
        <f>IF(AND('Mapa final'!#REF!="Muy Alta",'Mapa final'!#REF!="Moderado"),CONCATENATE("R7C",'Mapa final'!#REF!),"")</f>
        <v>#REF!</v>
      </c>
      <c r="AA18" s="12" t="e">
        <f>IF(AND('Mapa final'!#REF!="Muy Alta",'Mapa final'!#REF!="Moderado"),CONCATENATE("R7C",'Mapa final'!#REF!),"")</f>
        <v>#REF!</v>
      </c>
      <c r="AB18" s="10" t="e">
        <f>IF(AND('Mapa final'!#REF!="Muy Alta",'Mapa final'!#REF!="Mayor"),CONCATENATE("R7C",'Mapa final'!#REF!),"")</f>
        <v>#REF!</v>
      </c>
      <c r="AC18" s="11" t="e">
        <f>IF(AND('Mapa final'!#REF!="Muy Alta",'Mapa final'!#REF!="Mayor"),CONCATENATE("R7C",'Mapa final'!#REF!),"")</f>
        <v>#REF!</v>
      </c>
      <c r="AD18" s="11" t="e">
        <f>IF(AND('Mapa final'!#REF!="Muy Alta",'Mapa final'!#REF!="Mayor"),CONCATENATE("R7C",'Mapa final'!#REF!),"")</f>
        <v>#REF!</v>
      </c>
      <c r="AE18" s="11" t="e">
        <f>IF(AND('Mapa final'!#REF!="Muy Alta",'Mapa final'!#REF!="Mayor"),CONCATENATE("R7C",'Mapa final'!#REF!),"")</f>
        <v>#REF!</v>
      </c>
      <c r="AF18" s="11" t="e">
        <f>IF(AND('Mapa final'!#REF!="Muy Alta",'Mapa final'!#REF!="Mayor"),CONCATENATE("R7C",'Mapa final'!#REF!),"")</f>
        <v>#REF!</v>
      </c>
      <c r="AG18" s="12" t="e">
        <f>IF(AND('Mapa final'!#REF!="Muy Alta",'Mapa final'!#REF!="Mayor"),CONCATENATE("R7C",'Mapa final'!#REF!),"")</f>
        <v>#REF!</v>
      </c>
      <c r="AH18" s="13" t="e">
        <f>IF(AND('Mapa final'!#REF!="Muy Alta",'Mapa final'!#REF!="Catastrófico"),CONCATENATE("R7C",'Mapa final'!#REF!),"")</f>
        <v>#REF!</v>
      </c>
      <c r="AI18" s="14" t="e">
        <f>IF(AND('Mapa final'!#REF!="Muy Alta",'Mapa final'!#REF!="Catastrófico"),CONCATENATE("R7C",'Mapa final'!#REF!),"")</f>
        <v>#REF!</v>
      </c>
      <c r="AJ18" s="14" t="e">
        <f>IF(AND('Mapa final'!#REF!="Muy Alta",'Mapa final'!#REF!="Catastrófico"),CONCATENATE("R7C",'Mapa final'!#REF!),"")</f>
        <v>#REF!</v>
      </c>
      <c r="AK18" s="14" t="e">
        <f>IF(AND('Mapa final'!#REF!="Muy Alta",'Mapa final'!#REF!="Catastrófico"),CONCATENATE("R7C",'Mapa final'!#REF!),"")</f>
        <v>#REF!</v>
      </c>
      <c r="AL18" s="14" t="e">
        <f>IF(AND('Mapa final'!#REF!="Muy Alta",'Mapa final'!#REF!="Catastrófico"),CONCATENATE("R7C",'Mapa final'!#REF!),"")</f>
        <v>#REF!</v>
      </c>
      <c r="AM18" s="15" t="e">
        <f>IF(AND('Mapa final'!#REF!="Muy Alta",'Mapa final'!#REF!="Catastrófico"),CONCATENATE("R7C",'Mapa final'!#REF!),"")</f>
        <v>#REF!</v>
      </c>
      <c r="AN18" s="41"/>
      <c r="AO18" s="790"/>
      <c r="AP18" s="791"/>
      <c r="AQ18" s="791"/>
      <c r="AR18" s="791"/>
      <c r="AS18" s="791"/>
      <c r="AT18" s="792"/>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row>
    <row r="19" spans="1:76" ht="15" customHeight="1" x14ac:dyDescent="0.25">
      <c r="A19" s="41"/>
      <c r="B19" s="685"/>
      <c r="C19" s="685"/>
      <c r="D19" s="686"/>
      <c r="E19" s="784"/>
      <c r="F19" s="783"/>
      <c r="G19" s="783"/>
      <c r="H19" s="783"/>
      <c r="I19" s="799"/>
      <c r="J19" s="10" t="e">
        <f>IF(AND('Mapa final'!#REF!="Muy Alta",'Mapa final'!#REF!="Leve"),CONCATENATE("R8C",'Mapa final'!#REF!),"")</f>
        <v>#REF!</v>
      </c>
      <c r="K19" s="11" t="e">
        <f>IF(AND('Mapa final'!#REF!="Muy Alta",'Mapa final'!#REF!="Leve"),CONCATENATE("R8C",'Mapa final'!#REF!),"")</f>
        <v>#REF!</v>
      </c>
      <c r="L19" s="11" t="e">
        <f>IF(AND('Mapa final'!#REF!="Muy Alta",'Mapa final'!#REF!="Leve"),CONCATENATE("R8C",'Mapa final'!#REF!),"")</f>
        <v>#REF!</v>
      </c>
      <c r="M19" s="11" t="e">
        <f>IF(AND('Mapa final'!#REF!="Muy Alta",'Mapa final'!#REF!="Leve"),CONCATENATE("R8C",'Mapa final'!#REF!),"")</f>
        <v>#REF!</v>
      </c>
      <c r="N19" s="11" t="e">
        <f>IF(AND('Mapa final'!#REF!="Muy Alta",'Mapa final'!#REF!="Leve"),CONCATENATE("R8C",'Mapa final'!#REF!),"")</f>
        <v>#REF!</v>
      </c>
      <c r="O19" s="12" t="e">
        <f>IF(AND('Mapa final'!#REF!="Muy Alta",'Mapa final'!#REF!="Leve"),CONCATENATE("R8C",'Mapa final'!#REF!),"")</f>
        <v>#REF!</v>
      </c>
      <c r="P19" s="10" t="e">
        <f>IF(AND('Mapa final'!#REF!="Muy Alta",'Mapa final'!#REF!="Menor"),CONCATENATE("R8C",'Mapa final'!#REF!),"")</f>
        <v>#REF!</v>
      </c>
      <c r="Q19" s="11" t="e">
        <f>IF(AND('Mapa final'!#REF!="Muy Alta",'Mapa final'!#REF!="Menor"),CONCATENATE("R8C",'Mapa final'!#REF!),"")</f>
        <v>#REF!</v>
      </c>
      <c r="R19" s="11" t="e">
        <f>IF(AND('Mapa final'!#REF!="Muy Alta",'Mapa final'!#REF!="Menor"),CONCATENATE("R8C",'Mapa final'!#REF!),"")</f>
        <v>#REF!</v>
      </c>
      <c r="S19" s="11" t="e">
        <f>IF(AND('Mapa final'!#REF!="Muy Alta",'Mapa final'!#REF!="Menor"),CONCATENATE("R8C",'Mapa final'!#REF!),"")</f>
        <v>#REF!</v>
      </c>
      <c r="T19" s="11" t="e">
        <f>IF(AND('Mapa final'!#REF!="Muy Alta",'Mapa final'!#REF!="Menor"),CONCATENATE("R8C",'Mapa final'!#REF!),"")</f>
        <v>#REF!</v>
      </c>
      <c r="U19" s="12" t="e">
        <f>IF(AND('Mapa final'!#REF!="Muy Alta",'Mapa final'!#REF!="Menor"),CONCATENATE("R8C",'Mapa final'!#REF!),"")</f>
        <v>#REF!</v>
      </c>
      <c r="V19" s="10" t="e">
        <f>IF(AND('Mapa final'!#REF!="Muy Alta",'Mapa final'!#REF!="Moderado"),CONCATENATE("R8C",'Mapa final'!#REF!),"")</f>
        <v>#REF!</v>
      </c>
      <c r="W19" s="11" t="e">
        <f>IF(AND('Mapa final'!#REF!="Muy Alta",'Mapa final'!#REF!="Moderado"),CONCATENATE("R8C",'Mapa final'!#REF!),"")</f>
        <v>#REF!</v>
      </c>
      <c r="X19" s="11" t="e">
        <f>IF(AND('Mapa final'!#REF!="Muy Alta",'Mapa final'!#REF!="Moderado"),CONCATENATE("R8C",'Mapa final'!#REF!),"")</f>
        <v>#REF!</v>
      </c>
      <c r="Y19" s="11" t="e">
        <f>IF(AND('Mapa final'!#REF!="Muy Alta",'Mapa final'!#REF!="Moderado"),CONCATENATE("R8C",'Mapa final'!#REF!),"")</f>
        <v>#REF!</v>
      </c>
      <c r="Z19" s="11" t="e">
        <f>IF(AND('Mapa final'!#REF!="Muy Alta",'Mapa final'!#REF!="Moderado"),CONCATENATE("R8C",'Mapa final'!#REF!),"")</f>
        <v>#REF!</v>
      </c>
      <c r="AA19" s="12" t="e">
        <f>IF(AND('Mapa final'!#REF!="Muy Alta",'Mapa final'!#REF!="Moderado"),CONCATENATE("R8C",'Mapa final'!#REF!),"")</f>
        <v>#REF!</v>
      </c>
      <c r="AB19" s="10" t="e">
        <f>IF(AND('Mapa final'!#REF!="Muy Alta",'Mapa final'!#REF!="Mayor"),CONCATENATE("R8C",'Mapa final'!#REF!),"")</f>
        <v>#REF!</v>
      </c>
      <c r="AC19" s="11" t="e">
        <f>IF(AND('Mapa final'!#REF!="Muy Alta",'Mapa final'!#REF!="Mayor"),CONCATENATE("R8C",'Mapa final'!#REF!),"")</f>
        <v>#REF!</v>
      </c>
      <c r="AD19" s="11" t="e">
        <f>IF(AND('Mapa final'!#REF!="Muy Alta",'Mapa final'!#REF!="Mayor"),CONCATENATE("R8C",'Mapa final'!#REF!),"")</f>
        <v>#REF!</v>
      </c>
      <c r="AE19" s="11" t="e">
        <f>IF(AND('Mapa final'!#REF!="Muy Alta",'Mapa final'!#REF!="Mayor"),CONCATENATE("R8C",'Mapa final'!#REF!),"")</f>
        <v>#REF!</v>
      </c>
      <c r="AF19" s="11" t="e">
        <f>IF(AND('Mapa final'!#REF!="Muy Alta",'Mapa final'!#REF!="Mayor"),CONCATENATE("R8C",'Mapa final'!#REF!),"")</f>
        <v>#REF!</v>
      </c>
      <c r="AG19" s="12" t="e">
        <f>IF(AND('Mapa final'!#REF!="Muy Alta",'Mapa final'!#REF!="Mayor"),CONCATENATE("R8C",'Mapa final'!#REF!),"")</f>
        <v>#REF!</v>
      </c>
      <c r="AH19" s="13" t="e">
        <f>IF(AND('Mapa final'!#REF!="Muy Alta",'Mapa final'!#REF!="Catastrófico"),CONCATENATE("R8C",'Mapa final'!#REF!),"")</f>
        <v>#REF!</v>
      </c>
      <c r="AI19" s="14" t="e">
        <f>IF(AND('Mapa final'!#REF!="Muy Alta",'Mapa final'!#REF!="Catastrófico"),CONCATENATE("R8C",'Mapa final'!#REF!),"")</f>
        <v>#REF!</v>
      </c>
      <c r="AJ19" s="14" t="e">
        <f>IF(AND('Mapa final'!#REF!="Muy Alta",'Mapa final'!#REF!="Catastrófico"),CONCATENATE("R8C",'Mapa final'!#REF!),"")</f>
        <v>#REF!</v>
      </c>
      <c r="AK19" s="14" t="e">
        <f>IF(AND('Mapa final'!#REF!="Muy Alta",'Mapa final'!#REF!="Catastrófico"),CONCATENATE("R8C",'Mapa final'!#REF!),"")</f>
        <v>#REF!</v>
      </c>
      <c r="AL19" s="14" t="e">
        <f>IF(AND('Mapa final'!#REF!="Muy Alta",'Mapa final'!#REF!="Catastrófico"),CONCATENATE("R8C",'Mapa final'!#REF!),"")</f>
        <v>#REF!</v>
      </c>
      <c r="AM19" s="15" t="e">
        <f>IF(AND('Mapa final'!#REF!="Muy Alta",'Mapa final'!#REF!="Catastrófico"),CONCATENATE("R8C",'Mapa final'!#REF!),"")</f>
        <v>#REF!</v>
      </c>
      <c r="AN19" s="41"/>
      <c r="AO19" s="790"/>
      <c r="AP19" s="791"/>
      <c r="AQ19" s="791"/>
      <c r="AR19" s="791"/>
      <c r="AS19" s="791"/>
      <c r="AT19" s="792"/>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row>
    <row r="20" spans="1:76" ht="15" customHeight="1" x14ac:dyDescent="0.25">
      <c r="A20" s="41"/>
      <c r="B20" s="685"/>
      <c r="C20" s="685"/>
      <c r="D20" s="686"/>
      <c r="E20" s="784"/>
      <c r="F20" s="783"/>
      <c r="G20" s="783"/>
      <c r="H20" s="783"/>
      <c r="I20" s="799"/>
      <c r="J20" s="10" t="e">
        <f>IF(AND('Mapa final'!#REF!="Muy Alta",'Mapa final'!#REF!="Leve"),CONCATENATE("R9C",'Mapa final'!#REF!),"")</f>
        <v>#REF!</v>
      </c>
      <c r="K20" s="11" t="e">
        <f>IF(AND('Mapa final'!#REF!="Muy Alta",'Mapa final'!#REF!="Leve"),CONCATENATE("R9C",'Mapa final'!#REF!),"")</f>
        <v>#REF!</v>
      </c>
      <c r="L20" s="11" t="e">
        <f>IF(AND('Mapa final'!#REF!="Muy Alta",'Mapa final'!#REF!="Leve"),CONCATENATE("R9C",'Mapa final'!#REF!),"")</f>
        <v>#REF!</v>
      </c>
      <c r="M20" s="11" t="e">
        <f>IF(AND('Mapa final'!#REF!="Muy Alta",'Mapa final'!#REF!="Leve"),CONCATENATE("R9C",'Mapa final'!#REF!),"")</f>
        <v>#REF!</v>
      </c>
      <c r="N20" s="11" t="e">
        <f>IF(AND('Mapa final'!#REF!="Muy Alta",'Mapa final'!#REF!="Leve"),CONCATENATE("R9C",'Mapa final'!#REF!),"")</f>
        <v>#REF!</v>
      </c>
      <c r="O20" s="12" t="e">
        <f>IF(AND('Mapa final'!#REF!="Muy Alta",'Mapa final'!#REF!="Leve"),CONCATENATE("R9C",'Mapa final'!#REF!),"")</f>
        <v>#REF!</v>
      </c>
      <c r="P20" s="10" t="e">
        <f>IF(AND('Mapa final'!#REF!="Muy Alta",'Mapa final'!#REF!="Menor"),CONCATENATE("R9C",'Mapa final'!#REF!),"")</f>
        <v>#REF!</v>
      </c>
      <c r="Q20" s="11" t="e">
        <f>IF(AND('Mapa final'!#REF!="Muy Alta",'Mapa final'!#REF!="Menor"),CONCATENATE("R9C",'Mapa final'!#REF!),"")</f>
        <v>#REF!</v>
      </c>
      <c r="R20" s="11" t="e">
        <f>IF(AND('Mapa final'!#REF!="Muy Alta",'Mapa final'!#REF!="Menor"),CONCATENATE("R9C",'Mapa final'!#REF!),"")</f>
        <v>#REF!</v>
      </c>
      <c r="S20" s="11" t="e">
        <f>IF(AND('Mapa final'!#REF!="Muy Alta",'Mapa final'!#REF!="Menor"),CONCATENATE("R9C",'Mapa final'!#REF!),"")</f>
        <v>#REF!</v>
      </c>
      <c r="T20" s="11" t="e">
        <f>IF(AND('Mapa final'!#REF!="Muy Alta",'Mapa final'!#REF!="Menor"),CONCATENATE("R9C",'Mapa final'!#REF!),"")</f>
        <v>#REF!</v>
      </c>
      <c r="U20" s="12" t="e">
        <f>IF(AND('Mapa final'!#REF!="Muy Alta",'Mapa final'!#REF!="Menor"),CONCATENATE("R9C",'Mapa final'!#REF!),"")</f>
        <v>#REF!</v>
      </c>
      <c r="V20" s="10" t="e">
        <f>IF(AND('Mapa final'!#REF!="Muy Alta",'Mapa final'!#REF!="Moderado"),CONCATENATE("R9C",'Mapa final'!#REF!),"")</f>
        <v>#REF!</v>
      </c>
      <c r="W20" s="11" t="e">
        <f>IF(AND('Mapa final'!#REF!="Muy Alta",'Mapa final'!#REF!="Moderado"),CONCATENATE("R9C",'Mapa final'!#REF!),"")</f>
        <v>#REF!</v>
      </c>
      <c r="X20" s="11" t="e">
        <f>IF(AND('Mapa final'!#REF!="Muy Alta",'Mapa final'!#REF!="Moderado"),CONCATENATE("R9C",'Mapa final'!#REF!),"")</f>
        <v>#REF!</v>
      </c>
      <c r="Y20" s="11" t="e">
        <f>IF(AND('Mapa final'!#REF!="Muy Alta",'Mapa final'!#REF!="Moderado"),CONCATENATE("R9C",'Mapa final'!#REF!),"")</f>
        <v>#REF!</v>
      </c>
      <c r="Z20" s="11" t="e">
        <f>IF(AND('Mapa final'!#REF!="Muy Alta",'Mapa final'!#REF!="Moderado"),CONCATENATE("R9C",'Mapa final'!#REF!),"")</f>
        <v>#REF!</v>
      </c>
      <c r="AA20" s="12" t="e">
        <f>IF(AND('Mapa final'!#REF!="Muy Alta",'Mapa final'!#REF!="Moderado"),CONCATENATE("R9C",'Mapa final'!#REF!),"")</f>
        <v>#REF!</v>
      </c>
      <c r="AB20" s="10" t="e">
        <f>IF(AND('Mapa final'!#REF!="Muy Alta",'Mapa final'!#REF!="Mayor"),CONCATENATE("R9C",'Mapa final'!#REF!),"")</f>
        <v>#REF!</v>
      </c>
      <c r="AC20" s="11" t="e">
        <f>IF(AND('Mapa final'!#REF!="Muy Alta",'Mapa final'!#REF!="Mayor"),CONCATENATE("R9C",'Mapa final'!#REF!),"")</f>
        <v>#REF!</v>
      </c>
      <c r="AD20" s="11" t="e">
        <f>IF(AND('Mapa final'!#REF!="Muy Alta",'Mapa final'!#REF!="Mayor"),CONCATENATE("R9C",'Mapa final'!#REF!),"")</f>
        <v>#REF!</v>
      </c>
      <c r="AE20" s="11" t="e">
        <f>IF(AND('Mapa final'!#REF!="Muy Alta",'Mapa final'!#REF!="Mayor"),CONCATENATE("R9C",'Mapa final'!#REF!),"")</f>
        <v>#REF!</v>
      </c>
      <c r="AF20" s="11" t="e">
        <f>IF(AND('Mapa final'!#REF!="Muy Alta",'Mapa final'!#REF!="Mayor"),CONCATENATE("R9C",'Mapa final'!#REF!),"")</f>
        <v>#REF!</v>
      </c>
      <c r="AG20" s="12" t="e">
        <f>IF(AND('Mapa final'!#REF!="Muy Alta",'Mapa final'!#REF!="Mayor"),CONCATENATE("R9C",'Mapa final'!#REF!),"")</f>
        <v>#REF!</v>
      </c>
      <c r="AH20" s="13" t="e">
        <f>IF(AND('Mapa final'!#REF!="Muy Alta",'Mapa final'!#REF!="Catastrófico"),CONCATENATE("R9C",'Mapa final'!#REF!),"")</f>
        <v>#REF!</v>
      </c>
      <c r="AI20" s="14" t="e">
        <f>IF(AND('Mapa final'!#REF!="Muy Alta",'Mapa final'!#REF!="Catastrófico"),CONCATENATE("R9C",'Mapa final'!#REF!),"")</f>
        <v>#REF!</v>
      </c>
      <c r="AJ20" s="14" t="e">
        <f>IF(AND('Mapa final'!#REF!="Muy Alta",'Mapa final'!#REF!="Catastrófico"),CONCATENATE("R9C",'Mapa final'!#REF!),"")</f>
        <v>#REF!</v>
      </c>
      <c r="AK20" s="14" t="e">
        <f>IF(AND('Mapa final'!#REF!="Muy Alta",'Mapa final'!#REF!="Catastrófico"),CONCATENATE("R9C",'Mapa final'!#REF!),"")</f>
        <v>#REF!</v>
      </c>
      <c r="AL20" s="14" t="e">
        <f>IF(AND('Mapa final'!#REF!="Muy Alta",'Mapa final'!#REF!="Catastrófico"),CONCATENATE("R9C",'Mapa final'!#REF!),"")</f>
        <v>#REF!</v>
      </c>
      <c r="AM20" s="15" t="e">
        <f>IF(AND('Mapa final'!#REF!="Muy Alta",'Mapa final'!#REF!="Catastrófico"),CONCATENATE("R9C",'Mapa final'!#REF!),"")</f>
        <v>#REF!</v>
      </c>
      <c r="AN20" s="41"/>
      <c r="AO20" s="790"/>
      <c r="AP20" s="791"/>
      <c r="AQ20" s="791"/>
      <c r="AR20" s="791"/>
      <c r="AS20" s="791"/>
      <c r="AT20" s="792"/>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row>
    <row r="21" spans="1:76" ht="15.75" customHeight="1" thickBot="1" x14ac:dyDescent="0.3">
      <c r="A21" s="41"/>
      <c r="B21" s="685"/>
      <c r="C21" s="685"/>
      <c r="D21" s="686"/>
      <c r="E21" s="785"/>
      <c r="F21" s="786"/>
      <c r="G21" s="786"/>
      <c r="H21" s="786"/>
      <c r="I21" s="800"/>
      <c r="J21" s="16" t="e">
        <f>IF(AND('Mapa final'!#REF!="Muy Alta",'Mapa final'!#REF!="Leve"),CONCATENATE("R10C",'Mapa final'!#REF!),"")</f>
        <v>#REF!</v>
      </c>
      <c r="K21" s="17" t="e">
        <f>IF(AND('Mapa final'!#REF!="Muy Alta",'Mapa final'!#REF!="Leve"),CONCATENATE("R10C",'Mapa final'!#REF!),"")</f>
        <v>#REF!</v>
      </c>
      <c r="L21" s="17" t="e">
        <f>IF(AND('Mapa final'!#REF!="Muy Alta",'Mapa final'!#REF!="Leve"),CONCATENATE("R10C",'Mapa final'!#REF!),"")</f>
        <v>#REF!</v>
      </c>
      <c r="M21" s="17" t="e">
        <f>IF(AND('Mapa final'!#REF!="Muy Alta",'Mapa final'!#REF!="Leve"),CONCATENATE("R10C",'Mapa final'!#REF!),"")</f>
        <v>#REF!</v>
      </c>
      <c r="N21" s="17" t="e">
        <f>IF(AND('Mapa final'!#REF!="Muy Alta",'Mapa final'!#REF!="Leve"),CONCATENATE("R10C",'Mapa final'!#REF!),"")</f>
        <v>#REF!</v>
      </c>
      <c r="O21" s="18" t="e">
        <f>IF(AND('Mapa final'!#REF!="Muy Alta",'Mapa final'!#REF!="Leve"),CONCATENATE("R10C",'Mapa final'!#REF!),"")</f>
        <v>#REF!</v>
      </c>
      <c r="P21" s="10" t="e">
        <f>IF(AND('Mapa final'!#REF!="Muy Alta",'Mapa final'!#REF!="Menor"),CONCATENATE("R10C",'Mapa final'!#REF!),"")</f>
        <v>#REF!</v>
      </c>
      <c r="Q21" s="11" t="e">
        <f>IF(AND('Mapa final'!#REF!="Muy Alta",'Mapa final'!#REF!="Menor"),CONCATENATE("R10C",'Mapa final'!#REF!),"")</f>
        <v>#REF!</v>
      </c>
      <c r="R21" s="11" t="e">
        <f>IF(AND('Mapa final'!#REF!="Muy Alta",'Mapa final'!#REF!="Menor"),CONCATENATE("R10C",'Mapa final'!#REF!),"")</f>
        <v>#REF!</v>
      </c>
      <c r="S21" s="11" t="e">
        <f>IF(AND('Mapa final'!#REF!="Muy Alta",'Mapa final'!#REF!="Menor"),CONCATENATE("R10C",'Mapa final'!#REF!),"")</f>
        <v>#REF!</v>
      </c>
      <c r="T21" s="11" t="e">
        <f>IF(AND('Mapa final'!#REF!="Muy Alta",'Mapa final'!#REF!="Menor"),CONCATENATE("R10C",'Mapa final'!#REF!),"")</f>
        <v>#REF!</v>
      </c>
      <c r="U21" s="12" t="e">
        <f>IF(AND('Mapa final'!#REF!="Muy Alta",'Mapa final'!#REF!="Menor"),CONCATENATE("R10C",'Mapa final'!#REF!),"")</f>
        <v>#REF!</v>
      </c>
      <c r="V21" s="16" t="e">
        <f>IF(AND('Mapa final'!#REF!="Muy Alta",'Mapa final'!#REF!="Moderado"),CONCATENATE("R10C",'Mapa final'!#REF!),"")</f>
        <v>#REF!</v>
      </c>
      <c r="W21" s="17" t="e">
        <f>IF(AND('Mapa final'!#REF!="Muy Alta",'Mapa final'!#REF!="Moderado"),CONCATENATE("R10C",'Mapa final'!#REF!),"")</f>
        <v>#REF!</v>
      </c>
      <c r="X21" s="17" t="e">
        <f>IF(AND('Mapa final'!#REF!="Muy Alta",'Mapa final'!#REF!="Moderado"),CONCATENATE("R10C",'Mapa final'!#REF!),"")</f>
        <v>#REF!</v>
      </c>
      <c r="Y21" s="17" t="e">
        <f>IF(AND('Mapa final'!#REF!="Muy Alta",'Mapa final'!#REF!="Moderado"),CONCATENATE("R10C",'Mapa final'!#REF!),"")</f>
        <v>#REF!</v>
      </c>
      <c r="Z21" s="17" t="e">
        <f>IF(AND('Mapa final'!#REF!="Muy Alta",'Mapa final'!#REF!="Moderado"),CONCATENATE("R10C",'Mapa final'!#REF!),"")</f>
        <v>#REF!</v>
      </c>
      <c r="AA21" s="18" t="e">
        <f>IF(AND('Mapa final'!#REF!="Muy Alta",'Mapa final'!#REF!="Moderado"),CONCATENATE("R10C",'Mapa final'!#REF!),"")</f>
        <v>#REF!</v>
      </c>
      <c r="AB21" s="10" t="e">
        <f>IF(AND('Mapa final'!#REF!="Muy Alta",'Mapa final'!#REF!="Mayor"),CONCATENATE("R10C",'Mapa final'!#REF!),"")</f>
        <v>#REF!</v>
      </c>
      <c r="AC21" s="11" t="e">
        <f>IF(AND('Mapa final'!#REF!="Muy Alta",'Mapa final'!#REF!="Mayor"),CONCATENATE("R10C",'Mapa final'!#REF!),"")</f>
        <v>#REF!</v>
      </c>
      <c r="AD21" s="11" t="e">
        <f>IF(AND('Mapa final'!#REF!="Muy Alta",'Mapa final'!#REF!="Mayor"),CONCATENATE("R10C",'Mapa final'!#REF!),"")</f>
        <v>#REF!</v>
      </c>
      <c r="AE21" s="11" t="e">
        <f>IF(AND('Mapa final'!#REF!="Muy Alta",'Mapa final'!#REF!="Mayor"),CONCATENATE("R10C",'Mapa final'!#REF!),"")</f>
        <v>#REF!</v>
      </c>
      <c r="AF21" s="11" t="e">
        <f>IF(AND('Mapa final'!#REF!="Muy Alta",'Mapa final'!#REF!="Mayor"),CONCATENATE("R10C",'Mapa final'!#REF!),"")</f>
        <v>#REF!</v>
      </c>
      <c r="AG21" s="12" t="e">
        <f>IF(AND('Mapa final'!#REF!="Muy Alta",'Mapa final'!#REF!="Mayor"),CONCATENATE("R10C",'Mapa final'!#REF!),"")</f>
        <v>#REF!</v>
      </c>
      <c r="AH21" s="19" t="e">
        <f>IF(AND('Mapa final'!#REF!="Muy Alta",'Mapa final'!#REF!="Catastrófico"),CONCATENATE("R10C",'Mapa final'!#REF!),"")</f>
        <v>#REF!</v>
      </c>
      <c r="AI21" s="20" t="e">
        <f>IF(AND('Mapa final'!#REF!="Muy Alta",'Mapa final'!#REF!="Catastrófico"),CONCATENATE("R10C",'Mapa final'!#REF!),"")</f>
        <v>#REF!</v>
      </c>
      <c r="AJ21" s="20" t="e">
        <f>IF(AND('Mapa final'!#REF!="Muy Alta",'Mapa final'!#REF!="Catastrófico"),CONCATENATE("R10C",'Mapa final'!#REF!),"")</f>
        <v>#REF!</v>
      </c>
      <c r="AK21" s="20" t="e">
        <f>IF(AND('Mapa final'!#REF!="Muy Alta",'Mapa final'!#REF!="Catastrófico"),CONCATENATE("R10C",'Mapa final'!#REF!),"")</f>
        <v>#REF!</v>
      </c>
      <c r="AL21" s="20" t="e">
        <f>IF(AND('Mapa final'!#REF!="Muy Alta",'Mapa final'!#REF!="Catastrófico"),CONCATENATE("R10C",'Mapa final'!#REF!),"")</f>
        <v>#REF!</v>
      </c>
      <c r="AM21" s="21" t="e">
        <f>IF(AND('Mapa final'!#REF!="Muy Alta",'Mapa final'!#REF!="Catastrófico"),CONCATENATE("R10C",'Mapa final'!#REF!),"")</f>
        <v>#REF!</v>
      </c>
      <c r="AN21" s="41"/>
      <c r="AO21" s="793"/>
      <c r="AP21" s="794"/>
      <c r="AQ21" s="794"/>
      <c r="AR21" s="794"/>
      <c r="AS21" s="794"/>
      <c r="AT21" s="795"/>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row>
    <row r="22" spans="1:76" ht="15" customHeight="1" x14ac:dyDescent="0.25">
      <c r="A22" s="41"/>
      <c r="B22" s="685"/>
      <c r="C22" s="685"/>
      <c r="D22" s="686"/>
      <c r="E22" s="780" t="s">
        <v>286</v>
      </c>
      <c r="F22" s="781"/>
      <c r="G22" s="781"/>
      <c r="H22" s="781"/>
      <c r="I22" s="781"/>
      <c r="J22" s="22" t="e">
        <f>IF(AND('Mapa final'!#REF!="Alta",'Mapa final'!#REF!="Leve"),CONCATENATE("R1C",'Mapa final'!$Q$14),"")</f>
        <v>#REF!</v>
      </c>
      <c r="K22" s="23" t="e">
        <f>IF(AND('Mapa final'!#REF!="Alta",'Mapa final'!#REF!="Leve"),CONCATENATE("R1C",'Mapa final'!#REF!),"")</f>
        <v>#REF!</v>
      </c>
      <c r="L22" s="23" t="e">
        <f>IF(AND('Mapa final'!#REF!="Alta",'Mapa final'!#REF!="Leve"),CONCATENATE("R1C",'Mapa final'!#REF!),"")</f>
        <v>#REF!</v>
      </c>
      <c r="M22" s="23" t="e">
        <f>IF(AND('Mapa final'!#REF!="Alta",'Mapa final'!#REF!="Leve"),CONCATENATE("R1C",'Mapa final'!#REF!),"")</f>
        <v>#REF!</v>
      </c>
      <c r="N22" s="23" t="e">
        <f>IF(AND('Mapa final'!#REF!="Alta",'Mapa final'!#REF!="Leve"),CONCATENATE("R1C",'Mapa final'!#REF!),"")</f>
        <v>#REF!</v>
      </c>
      <c r="O22" s="24" t="e">
        <f>IF(AND('Mapa final'!#REF!="Alta",'Mapa final'!#REF!="Leve"),CONCATENATE("R1C",'Mapa final'!#REF!),"")</f>
        <v>#REF!</v>
      </c>
      <c r="P22" s="22" t="e">
        <f>IF(AND('Mapa final'!#REF!="Alta",'Mapa final'!#REF!="Menor"),CONCATENATE("R1C",'Mapa final'!$Q$14),"")</f>
        <v>#REF!</v>
      </c>
      <c r="Q22" s="23" t="e">
        <f>IF(AND('Mapa final'!#REF!="Alta",'Mapa final'!#REF!="Menor"),CONCATENATE("R1C",'Mapa final'!#REF!),"")</f>
        <v>#REF!</v>
      </c>
      <c r="R22" s="23" t="e">
        <f>IF(AND('Mapa final'!#REF!="Alta",'Mapa final'!#REF!="Menor"),CONCATENATE("R1C",'Mapa final'!#REF!),"")</f>
        <v>#REF!</v>
      </c>
      <c r="S22" s="23" t="e">
        <f>IF(AND('Mapa final'!#REF!="Alta",'Mapa final'!#REF!="Menor"),CONCATENATE("R1C",'Mapa final'!#REF!),"")</f>
        <v>#REF!</v>
      </c>
      <c r="T22" s="23" t="e">
        <f>IF(AND('Mapa final'!#REF!="Alta",'Mapa final'!#REF!="Menor"),CONCATENATE("R1C",'Mapa final'!#REF!),"")</f>
        <v>#REF!</v>
      </c>
      <c r="U22" s="24" t="e">
        <f>IF(AND('Mapa final'!#REF!="Alta",'Mapa final'!#REF!="Menor"),CONCATENATE("R1C",'Mapa final'!#REF!),"")</f>
        <v>#REF!</v>
      </c>
      <c r="V22" s="4" t="e">
        <f>IF(AND('Mapa final'!#REF!="Alta",'Mapa final'!#REF!="Moderado"),CONCATENATE("R1C",'Mapa final'!$Q$14),"")</f>
        <v>#REF!</v>
      </c>
      <c r="W22" s="5" t="e">
        <f>IF(AND('Mapa final'!#REF!="Alta",'Mapa final'!#REF!="Moderado"),CONCATENATE("R1C",'Mapa final'!#REF!),"")</f>
        <v>#REF!</v>
      </c>
      <c r="X22" s="5" t="e">
        <f>IF(AND('Mapa final'!#REF!="Alta",'Mapa final'!#REF!="Moderado"),CONCATENATE("R1C",'Mapa final'!#REF!),"")</f>
        <v>#REF!</v>
      </c>
      <c r="Y22" s="5" t="e">
        <f>IF(AND('Mapa final'!#REF!="Alta",'Mapa final'!#REF!="Moderado"),CONCATENATE("R1C",'Mapa final'!#REF!),"")</f>
        <v>#REF!</v>
      </c>
      <c r="Z22" s="5" t="e">
        <f>IF(AND('Mapa final'!#REF!="Alta",'Mapa final'!#REF!="Moderado"),CONCATENATE("R1C",'Mapa final'!#REF!),"")</f>
        <v>#REF!</v>
      </c>
      <c r="AA22" s="6" t="e">
        <f>IF(AND('Mapa final'!#REF!="Alta",'Mapa final'!#REF!="Moderado"),CONCATENATE("R1C",'Mapa final'!#REF!),"")</f>
        <v>#REF!</v>
      </c>
      <c r="AB22" s="4" t="e">
        <f>IF(AND('Mapa final'!#REF!="Alta",'Mapa final'!#REF!="Mayor"),CONCATENATE("R1C",'Mapa final'!$Q$14),"")</f>
        <v>#REF!</v>
      </c>
      <c r="AC22" s="5" t="e">
        <f>IF(AND('Mapa final'!#REF!="Alta",'Mapa final'!#REF!="Mayor"),CONCATENATE("R1C",'Mapa final'!#REF!),"")</f>
        <v>#REF!</v>
      </c>
      <c r="AD22" s="5" t="e">
        <f>IF(AND('Mapa final'!#REF!="Alta",'Mapa final'!#REF!="Mayor"),CONCATENATE("R1C",'Mapa final'!#REF!),"")</f>
        <v>#REF!</v>
      </c>
      <c r="AE22" s="5" t="e">
        <f>IF(AND('Mapa final'!#REF!="Alta",'Mapa final'!#REF!="Mayor"),CONCATENATE("R1C",'Mapa final'!#REF!),"")</f>
        <v>#REF!</v>
      </c>
      <c r="AF22" s="5" t="e">
        <f>IF(AND('Mapa final'!#REF!="Alta",'Mapa final'!#REF!="Mayor"),CONCATENATE("R1C",'Mapa final'!#REF!),"")</f>
        <v>#REF!</v>
      </c>
      <c r="AG22" s="6" t="e">
        <f>IF(AND('Mapa final'!#REF!="Alta",'Mapa final'!#REF!="Mayor"),CONCATENATE("R1C",'Mapa final'!#REF!),"")</f>
        <v>#REF!</v>
      </c>
      <c r="AH22" s="7" t="e">
        <f>IF(AND('Mapa final'!#REF!="Alta",'Mapa final'!#REF!="Catastrófico"),CONCATENATE("R1C",'Mapa final'!$Q$14),"")</f>
        <v>#REF!</v>
      </c>
      <c r="AI22" s="8" t="e">
        <f>IF(AND('Mapa final'!#REF!="Alta",'Mapa final'!#REF!="Catastrófico"),CONCATENATE("R1C",'Mapa final'!#REF!),"")</f>
        <v>#REF!</v>
      </c>
      <c r="AJ22" s="8" t="e">
        <f>IF(AND('Mapa final'!#REF!="Alta",'Mapa final'!#REF!="Catastrófico"),CONCATENATE("R1C",'Mapa final'!#REF!),"")</f>
        <v>#REF!</v>
      </c>
      <c r="AK22" s="8" t="e">
        <f>IF(AND('Mapa final'!#REF!="Alta",'Mapa final'!#REF!="Catastrófico"),CONCATENATE("R1C",'Mapa final'!#REF!),"")</f>
        <v>#REF!</v>
      </c>
      <c r="AL22" s="8" t="e">
        <f>IF(AND('Mapa final'!#REF!="Alta",'Mapa final'!#REF!="Catastrófico"),CONCATENATE("R1C",'Mapa final'!#REF!),"")</f>
        <v>#REF!</v>
      </c>
      <c r="AM22" s="9" t="e">
        <f>IF(AND('Mapa final'!#REF!="Alta",'Mapa final'!#REF!="Catastrófico"),CONCATENATE("R1C",'Mapa final'!#REF!),"")</f>
        <v>#REF!</v>
      </c>
      <c r="AN22" s="41"/>
      <c r="AO22" s="771" t="s">
        <v>287</v>
      </c>
      <c r="AP22" s="772"/>
      <c r="AQ22" s="772"/>
      <c r="AR22" s="772"/>
      <c r="AS22" s="772"/>
      <c r="AT22" s="773"/>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row>
    <row r="23" spans="1:76" ht="15" customHeight="1" x14ac:dyDescent="0.25">
      <c r="A23" s="41"/>
      <c r="B23" s="685"/>
      <c r="C23" s="685"/>
      <c r="D23" s="686"/>
      <c r="E23" s="782"/>
      <c r="F23" s="783"/>
      <c r="G23" s="783"/>
      <c r="H23" s="783"/>
      <c r="I23" s="783"/>
      <c r="J23" s="25" t="e">
        <f>IF(AND('Mapa final'!#REF!="Alta",'Mapa final'!#REF!="Leve"),CONCATENATE("R2C",'Mapa final'!#REF!),"")</f>
        <v>#REF!</v>
      </c>
      <c r="K23" s="26" t="e">
        <f>IF(AND('Mapa final'!#REF!="Alta",'Mapa final'!#REF!="Leve"),CONCATENATE("R2C",'Mapa final'!#REF!),"")</f>
        <v>#REF!</v>
      </c>
      <c r="L23" s="26" t="e">
        <f>IF(AND('Mapa final'!#REF!="Alta",'Mapa final'!#REF!="Leve"),CONCATENATE("R2C",'Mapa final'!#REF!),"")</f>
        <v>#REF!</v>
      </c>
      <c r="M23" s="26" t="e">
        <f>IF(AND('Mapa final'!#REF!="Alta",'Mapa final'!#REF!="Leve"),CONCATENATE("R2C",'Mapa final'!#REF!),"")</f>
        <v>#REF!</v>
      </c>
      <c r="N23" s="26" t="e">
        <f>IF(AND('Mapa final'!#REF!="Alta",'Mapa final'!#REF!="Leve"),CONCATENATE("R2C",'Mapa final'!#REF!),"")</f>
        <v>#REF!</v>
      </c>
      <c r="O23" s="27" t="e">
        <f>IF(AND('Mapa final'!#REF!="Alta",'Mapa final'!#REF!="Leve"),CONCATENATE("R2C",'Mapa final'!#REF!),"")</f>
        <v>#REF!</v>
      </c>
      <c r="P23" s="25" t="e">
        <f>IF(AND('Mapa final'!#REF!="Alta",'Mapa final'!#REF!="Menor"),CONCATENATE("R2C",'Mapa final'!#REF!),"")</f>
        <v>#REF!</v>
      </c>
      <c r="Q23" s="26" t="e">
        <f>IF(AND('Mapa final'!#REF!="Alta",'Mapa final'!#REF!="Menor"),CONCATENATE("R2C",'Mapa final'!#REF!),"")</f>
        <v>#REF!</v>
      </c>
      <c r="R23" s="26" t="e">
        <f>IF(AND('Mapa final'!#REF!="Alta",'Mapa final'!#REF!="Menor"),CONCATENATE("R2C",'Mapa final'!#REF!),"")</f>
        <v>#REF!</v>
      </c>
      <c r="S23" s="26" t="e">
        <f>IF(AND('Mapa final'!#REF!="Alta",'Mapa final'!#REF!="Menor"),CONCATENATE("R2C",'Mapa final'!#REF!),"")</f>
        <v>#REF!</v>
      </c>
      <c r="T23" s="26" t="e">
        <f>IF(AND('Mapa final'!#REF!="Alta",'Mapa final'!#REF!="Menor"),CONCATENATE("R2C",'Mapa final'!#REF!),"")</f>
        <v>#REF!</v>
      </c>
      <c r="U23" s="27" t="e">
        <f>IF(AND('Mapa final'!#REF!="Alta",'Mapa final'!#REF!="Menor"),CONCATENATE("R2C",'Mapa final'!#REF!),"")</f>
        <v>#REF!</v>
      </c>
      <c r="V23" s="10" t="e">
        <f>IF(AND('Mapa final'!#REF!="Alta",'Mapa final'!#REF!="Moderado"),CONCATENATE("R2C",'Mapa final'!#REF!),"")</f>
        <v>#REF!</v>
      </c>
      <c r="W23" s="11" t="e">
        <f>IF(AND('Mapa final'!#REF!="Alta",'Mapa final'!#REF!="Moderado"),CONCATENATE("R2C",'Mapa final'!#REF!),"")</f>
        <v>#REF!</v>
      </c>
      <c r="X23" s="11" t="e">
        <f>IF(AND('Mapa final'!#REF!="Alta",'Mapa final'!#REF!="Moderado"),CONCATENATE("R2C",'Mapa final'!#REF!),"")</f>
        <v>#REF!</v>
      </c>
      <c r="Y23" s="11" t="e">
        <f>IF(AND('Mapa final'!#REF!="Alta",'Mapa final'!#REF!="Moderado"),CONCATENATE("R2C",'Mapa final'!#REF!),"")</f>
        <v>#REF!</v>
      </c>
      <c r="Z23" s="11" t="e">
        <f>IF(AND('Mapa final'!#REF!="Alta",'Mapa final'!#REF!="Moderado"),CONCATENATE("R2C",'Mapa final'!#REF!),"")</f>
        <v>#REF!</v>
      </c>
      <c r="AA23" s="12" t="e">
        <f>IF(AND('Mapa final'!#REF!="Alta",'Mapa final'!#REF!="Moderado"),CONCATENATE("R2C",'Mapa final'!#REF!),"")</f>
        <v>#REF!</v>
      </c>
      <c r="AB23" s="10" t="e">
        <f>IF(AND('Mapa final'!#REF!="Alta",'Mapa final'!#REF!="Mayor"),CONCATENATE("R2C",'Mapa final'!#REF!),"")</f>
        <v>#REF!</v>
      </c>
      <c r="AC23" s="11" t="e">
        <f>IF(AND('Mapa final'!#REF!="Alta",'Mapa final'!#REF!="Mayor"),CONCATENATE("R2C",'Mapa final'!#REF!),"")</f>
        <v>#REF!</v>
      </c>
      <c r="AD23" s="11" t="e">
        <f>IF(AND('Mapa final'!#REF!="Alta",'Mapa final'!#REF!="Mayor"),CONCATENATE("R2C",'Mapa final'!#REF!),"")</f>
        <v>#REF!</v>
      </c>
      <c r="AE23" s="11" t="e">
        <f>IF(AND('Mapa final'!#REF!="Alta",'Mapa final'!#REF!="Mayor"),CONCATENATE("R2C",'Mapa final'!#REF!),"")</f>
        <v>#REF!</v>
      </c>
      <c r="AF23" s="11" t="e">
        <f>IF(AND('Mapa final'!#REF!="Alta",'Mapa final'!#REF!="Mayor"),CONCATENATE("R2C",'Mapa final'!#REF!),"")</f>
        <v>#REF!</v>
      </c>
      <c r="AG23" s="12" t="e">
        <f>IF(AND('Mapa final'!#REF!="Alta",'Mapa final'!#REF!="Mayor"),CONCATENATE("R2C",'Mapa final'!#REF!),"")</f>
        <v>#REF!</v>
      </c>
      <c r="AH23" s="13" t="e">
        <f>IF(AND('Mapa final'!#REF!="Alta",'Mapa final'!#REF!="Catastrófico"),CONCATENATE("R2C",'Mapa final'!#REF!),"")</f>
        <v>#REF!</v>
      </c>
      <c r="AI23" s="14" t="e">
        <f>IF(AND('Mapa final'!#REF!="Alta",'Mapa final'!#REF!="Catastrófico"),CONCATENATE("R2C",'Mapa final'!#REF!),"")</f>
        <v>#REF!</v>
      </c>
      <c r="AJ23" s="14" t="e">
        <f>IF(AND('Mapa final'!#REF!="Alta",'Mapa final'!#REF!="Catastrófico"),CONCATENATE("R2C",'Mapa final'!#REF!),"")</f>
        <v>#REF!</v>
      </c>
      <c r="AK23" s="14" t="e">
        <f>IF(AND('Mapa final'!#REF!="Alta",'Mapa final'!#REF!="Catastrófico"),CONCATENATE("R2C",'Mapa final'!#REF!),"")</f>
        <v>#REF!</v>
      </c>
      <c r="AL23" s="14" t="e">
        <f>IF(AND('Mapa final'!#REF!="Alta",'Mapa final'!#REF!="Catastrófico"),CONCATENATE("R2C",'Mapa final'!#REF!),"")</f>
        <v>#REF!</v>
      </c>
      <c r="AM23" s="15" t="e">
        <f>IF(AND('Mapa final'!#REF!="Alta",'Mapa final'!#REF!="Catastrófico"),CONCATENATE("R2C",'Mapa final'!#REF!),"")</f>
        <v>#REF!</v>
      </c>
      <c r="AN23" s="41"/>
      <c r="AO23" s="774"/>
      <c r="AP23" s="775"/>
      <c r="AQ23" s="775"/>
      <c r="AR23" s="775"/>
      <c r="AS23" s="775"/>
      <c r="AT23" s="776"/>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row>
    <row r="24" spans="1:76" ht="15" customHeight="1" x14ac:dyDescent="0.25">
      <c r="A24" s="41"/>
      <c r="B24" s="685"/>
      <c r="C24" s="685"/>
      <c r="D24" s="686"/>
      <c r="E24" s="784"/>
      <c r="F24" s="783"/>
      <c r="G24" s="783"/>
      <c r="H24" s="783"/>
      <c r="I24" s="783"/>
      <c r="J24" s="25" t="e">
        <f>IF(AND('Mapa final'!#REF!="Alta",'Mapa final'!#REF!="Leve"),CONCATENATE("R3C",'Mapa final'!#REF!),"")</f>
        <v>#REF!</v>
      </c>
      <c r="K24" s="26" t="e">
        <f>IF(AND('Mapa final'!#REF!="Alta",'Mapa final'!#REF!="Leve"),CONCATENATE("R3C",'Mapa final'!#REF!),"")</f>
        <v>#REF!</v>
      </c>
      <c r="L24" s="26" t="e">
        <f>IF(AND('Mapa final'!#REF!="Alta",'Mapa final'!#REF!="Leve"),CONCATENATE("R3C",'Mapa final'!#REF!),"")</f>
        <v>#REF!</v>
      </c>
      <c r="M24" s="26" t="e">
        <f>IF(AND('Mapa final'!#REF!="Alta",'Mapa final'!#REF!="Leve"),CONCATENATE("R3C",'Mapa final'!#REF!),"")</f>
        <v>#REF!</v>
      </c>
      <c r="N24" s="26" t="e">
        <f>IF(AND('Mapa final'!#REF!="Alta",'Mapa final'!#REF!="Leve"),CONCATENATE("R3C",'Mapa final'!#REF!),"")</f>
        <v>#REF!</v>
      </c>
      <c r="O24" s="27" t="e">
        <f>IF(AND('Mapa final'!#REF!="Alta",'Mapa final'!#REF!="Leve"),CONCATENATE("R3C",'Mapa final'!#REF!),"")</f>
        <v>#REF!</v>
      </c>
      <c r="P24" s="25" t="e">
        <f>IF(AND('Mapa final'!#REF!="Alta",'Mapa final'!#REF!="Menor"),CONCATENATE("R3C",'Mapa final'!#REF!),"")</f>
        <v>#REF!</v>
      </c>
      <c r="Q24" s="26" t="e">
        <f>IF(AND('Mapa final'!#REF!="Alta",'Mapa final'!#REF!="Menor"),CONCATENATE("R3C",'Mapa final'!#REF!),"")</f>
        <v>#REF!</v>
      </c>
      <c r="R24" s="26" t="e">
        <f>IF(AND('Mapa final'!#REF!="Alta",'Mapa final'!#REF!="Menor"),CONCATENATE("R3C",'Mapa final'!#REF!),"")</f>
        <v>#REF!</v>
      </c>
      <c r="S24" s="26" t="e">
        <f>IF(AND('Mapa final'!#REF!="Alta",'Mapa final'!#REF!="Menor"),CONCATENATE("R3C",'Mapa final'!#REF!),"")</f>
        <v>#REF!</v>
      </c>
      <c r="T24" s="26" t="e">
        <f>IF(AND('Mapa final'!#REF!="Alta",'Mapa final'!#REF!="Menor"),CONCATENATE("R3C",'Mapa final'!#REF!),"")</f>
        <v>#REF!</v>
      </c>
      <c r="U24" s="27" t="e">
        <f>IF(AND('Mapa final'!#REF!="Alta",'Mapa final'!#REF!="Menor"),CONCATENATE("R3C",'Mapa final'!#REF!),"")</f>
        <v>#REF!</v>
      </c>
      <c r="V24" s="10" t="e">
        <f>IF(AND('Mapa final'!#REF!="Alta",'Mapa final'!#REF!="Moderado"),CONCATENATE("R3C",'Mapa final'!#REF!),"")</f>
        <v>#REF!</v>
      </c>
      <c r="W24" s="11" t="e">
        <f>IF(AND('Mapa final'!#REF!="Alta",'Mapa final'!#REF!="Moderado"),CONCATENATE("R3C",'Mapa final'!#REF!),"")</f>
        <v>#REF!</v>
      </c>
      <c r="X24" s="11" t="e">
        <f>IF(AND('Mapa final'!#REF!="Alta",'Mapa final'!#REF!="Moderado"),CONCATENATE("R3C",'Mapa final'!#REF!),"")</f>
        <v>#REF!</v>
      </c>
      <c r="Y24" s="11" t="e">
        <f>IF(AND('Mapa final'!#REF!="Alta",'Mapa final'!#REF!="Moderado"),CONCATENATE("R3C",'Mapa final'!#REF!),"")</f>
        <v>#REF!</v>
      </c>
      <c r="Z24" s="11" t="e">
        <f>IF(AND('Mapa final'!#REF!="Alta",'Mapa final'!#REF!="Moderado"),CONCATENATE("R3C",'Mapa final'!#REF!),"")</f>
        <v>#REF!</v>
      </c>
      <c r="AA24" s="12" t="e">
        <f>IF(AND('Mapa final'!#REF!="Alta",'Mapa final'!#REF!="Moderado"),CONCATENATE("R3C",'Mapa final'!#REF!),"")</f>
        <v>#REF!</v>
      </c>
      <c r="AB24" s="10" t="e">
        <f>IF(AND('Mapa final'!#REF!="Alta",'Mapa final'!#REF!="Mayor"),CONCATENATE("R3C",'Mapa final'!#REF!),"")</f>
        <v>#REF!</v>
      </c>
      <c r="AC24" s="11" t="e">
        <f>IF(AND('Mapa final'!#REF!="Alta",'Mapa final'!#REF!="Mayor"),CONCATENATE("R3C",'Mapa final'!#REF!),"")</f>
        <v>#REF!</v>
      </c>
      <c r="AD24" s="11" t="e">
        <f>IF(AND('Mapa final'!#REF!="Alta",'Mapa final'!#REF!="Mayor"),CONCATENATE("R3C",'Mapa final'!#REF!),"")</f>
        <v>#REF!</v>
      </c>
      <c r="AE24" s="11" t="e">
        <f>IF(AND('Mapa final'!#REF!="Alta",'Mapa final'!#REF!="Mayor"),CONCATENATE("R3C",'Mapa final'!#REF!),"")</f>
        <v>#REF!</v>
      </c>
      <c r="AF24" s="11" t="e">
        <f>IF(AND('Mapa final'!#REF!="Alta",'Mapa final'!#REF!="Mayor"),CONCATENATE("R3C",'Mapa final'!#REF!),"")</f>
        <v>#REF!</v>
      </c>
      <c r="AG24" s="12" t="e">
        <f>IF(AND('Mapa final'!#REF!="Alta",'Mapa final'!#REF!="Mayor"),CONCATENATE("R3C",'Mapa final'!#REF!),"")</f>
        <v>#REF!</v>
      </c>
      <c r="AH24" s="13" t="e">
        <f>IF(AND('Mapa final'!#REF!="Alta",'Mapa final'!#REF!="Catastrófico"),CONCATENATE("R3C",'Mapa final'!#REF!),"")</f>
        <v>#REF!</v>
      </c>
      <c r="AI24" s="14" t="e">
        <f>IF(AND('Mapa final'!#REF!="Alta",'Mapa final'!#REF!="Catastrófico"),CONCATENATE("R3C",'Mapa final'!#REF!),"")</f>
        <v>#REF!</v>
      </c>
      <c r="AJ24" s="14" t="e">
        <f>IF(AND('Mapa final'!#REF!="Alta",'Mapa final'!#REF!="Catastrófico"),CONCATENATE("R3C",'Mapa final'!#REF!),"")</f>
        <v>#REF!</v>
      </c>
      <c r="AK24" s="14" t="e">
        <f>IF(AND('Mapa final'!#REF!="Alta",'Mapa final'!#REF!="Catastrófico"),CONCATENATE("R3C",'Mapa final'!#REF!),"")</f>
        <v>#REF!</v>
      </c>
      <c r="AL24" s="14" t="e">
        <f>IF(AND('Mapa final'!#REF!="Alta",'Mapa final'!#REF!="Catastrófico"),CONCATENATE("R3C",'Mapa final'!#REF!),"")</f>
        <v>#REF!</v>
      </c>
      <c r="AM24" s="15" t="e">
        <f>IF(AND('Mapa final'!#REF!="Alta",'Mapa final'!#REF!="Catastrófico"),CONCATENATE("R3C",'Mapa final'!#REF!),"")</f>
        <v>#REF!</v>
      </c>
      <c r="AN24" s="41"/>
      <c r="AO24" s="774"/>
      <c r="AP24" s="775"/>
      <c r="AQ24" s="775"/>
      <c r="AR24" s="775"/>
      <c r="AS24" s="775"/>
      <c r="AT24" s="776"/>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row>
    <row r="25" spans="1:76" ht="15" customHeight="1" x14ac:dyDescent="0.25">
      <c r="A25" s="41"/>
      <c r="B25" s="685"/>
      <c r="C25" s="685"/>
      <c r="D25" s="686"/>
      <c r="E25" s="784"/>
      <c r="F25" s="783"/>
      <c r="G25" s="783"/>
      <c r="H25" s="783"/>
      <c r="I25" s="783"/>
      <c r="J25" s="25" t="e">
        <f>IF(AND('Mapa final'!#REF!="Alta",'Mapa final'!#REF!="Leve"),CONCATENATE("R4C",'Mapa final'!#REF!),"")</f>
        <v>#REF!</v>
      </c>
      <c r="K25" s="26" t="e">
        <f>IF(AND('Mapa final'!#REF!="Alta",'Mapa final'!#REF!="Leve"),CONCATENATE("R4C",'Mapa final'!#REF!),"")</f>
        <v>#REF!</v>
      </c>
      <c r="L25" s="26" t="e">
        <f>IF(AND('Mapa final'!#REF!="Alta",'Mapa final'!#REF!="Leve"),CONCATENATE("R4C",'Mapa final'!#REF!),"")</f>
        <v>#REF!</v>
      </c>
      <c r="M25" s="26" t="e">
        <f>IF(AND('Mapa final'!#REF!="Alta",'Mapa final'!#REF!="Leve"),CONCATENATE("R4C",'Mapa final'!#REF!),"")</f>
        <v>#REF!</v>
      </c>
      <c r="N25" s="26" t="e">
        <f>IF(AND('Mapa final'!#REF!="Alta",'Mapa final'!#REF!="Leve"),CONCATENATE("R4C",'Mapa final'!#REF!),"")</f>
        <v>#REF!</v>
      </c>
      <c r="O25" s="27" t="e">
        <f>IF(AND('Mapa final'!#REF!="Alta",'Mapa final'!#REF!="Leve"),CONCATENATE("R4C",'Mapa final'!#REF!),"")</f>
        <v>#REF!</v>
      </c>
      <c r="P25" s="25" t="e">
        <f>IF(AND('Mapa final'!#REF!="Alta",'Mapa final'!#REF!="Menor"),CONCATENATE("R4C",'Mapa final'!#REF!),"")</f>
        <v>#REF!</v>
      </c>
      <c r="Q25" s="26" t="e">
        <f>IF(AND('Mapa final'!#REF!="Alta",'Mapa final'!#REF!="Menor"),CONCATENATE("R4C",'Mapa final'!#REF!),"")</f>
        <v>#REF!</v>
      </c>
      <c r="R25" s="26" t="e">
        <f>IF(AND('Mapa final'!#REF!="Alta",'Mapa final'!#REF!="Menor"),CONCATENATE("R4C",'Mapa final'!#REF!),"")</f>
        <v>#REF!</v>
      </c>
      <c r="S25" s="26" t="e">
        <f>IF(AND('Mapa final'!#REF!="Alta",'Mapa final'!#REF!="Menor"),CONCATENATE("R4C",'Mapa final'!#REF!),"")</f>
        <v>#REF!</v>
      </c>
      <c r="T25" s="26" t="e">
        <f>IF(AND('Mapa final'!#REF!="Alta",'Mapa final'!#REF!="Menor"),CONCATENATE("R4C",'Mapa final'!#REF!),"")</f>
        <v>#REF!</v>
      </c>
      <c r="U25" s="27" t="e">
        <f>IF(AND('Mapa final'!#REF!="Alta",'Mapa final'!#REF!="Menor"),CONCATENATE("R4C",'Mapa final'!#REF!),"")</f>
        <v>#REF!</v>
      </c>
      <c r="V25" s="10" t="e">
        <f>IF(AND('Mapa final'!#REF!="Alta",'Mapa final'!#REF!="Moderado"),CONCATENATE("R4C",'Mapa final'!#REF!),"")</f>
        <v>#REF!</v>
      </c>
      <c r="W25" s="11" t="e">
        <f>IF(AND('Mapa final'!#REF!="Alta",'Mapa final'!#REF!="Moderado"),CONCATENATE("R4C",'Mapa final'!#REF!),"")</f>
        <v>#REF!</v>
      </c>
      <c r="X25" s="11" t="e">
        <f>IF(AND('Mapa final'!#REF!="Alta",'Mapa final'!#REF!="Moderado"),CONCATENATE("R4C",'Mapa final'!#REF!),"")</f>
        <v>#REF!</v>
      </c>
      <c r="Y25" s="11" t="e">
        <f>IF(AND('Mapa final'!#REF!="Alta",'Mapa final'!#REF!="Moderado"),CONCATENATE("R4C",'Mapa final'!#REF!),"")</f>
        <v>#REF!</v>
      </c>
      <c r="Z25" s="11" t="e">
        <f>IF(AND('Mapa final'!#REF!="Alta",'Mapa final'!#REF!="Moderado"),CONCATENATE("R4C",'Mapa final'!#REF!),"")</f>
        <v>#REF!</v>
      </c>
      <c r="AA25" s="12" t="e">
        <f>IF(AND('Mapa final'!#REF!="Alta",'Mapa final'!#REF!="Moderado"),CONCATENATE("R4C",'Mapa final'!#REF!),"")</f>
        <v>#REF!</v>
      </c>
      <c r="AB25" s="10" t="e">
        <f>IF(AND('Mapa final'!#REF!="Alta",'Mapa final'!#REF!="Mayor"),CONCATENATE("R4C",'Mapa final'!#REF!),"")</f>
        <v>#REF!</v>
      </c>
      <c r="AC25" s="11" t="e">
        <f>IF(AND('Mapa final'!#REF!="Alta",'Mapa final'!#REF!="Mayor"),CONCATENATE("R4C",'Mapa final'!#REF!),"")</f>
        <v>#REF!</v>
      </c>
      <c r="AD25" s="11" t="e">
        <f>IF(AND('Mapa final'!#REF!="Alta",'Mapa final'!#REF!="Mayor"),CONCATENATE("R4C",'Mapa final'!#REF!),"")</f>
        <v>#REF!</v>
      </c>
      <c r="AE25" s="11" t="e">
        <f>IF(AND('Mapa final'!#REF!="Alta",'Mapa final'!#REF!="Mayor"),CONCATENATE("R4C",'Mapa final'!#REF!),"")</f>
        <v>#REF!</v>
      </c>
      <c r="AF25" s="11" t="e">
        <f>IF(AND('Mapa final'!#REF!="Alta",'Mapa final'!#REF!="Mayor"),CONCATENATE("R4C",'Mapa final'!#REF!),"")</f>
        <v>#REF!</v>
      </c>
      <c r="AG25" s="12" t="e">
        <f>IF(AND('Mapa final'!#REF!="Alta",'Mapa final'!#REF!="Mayor"),CONCATENATE("R4C",'Mapa final'!#REF!),"")</f>
        <v>#REF!</v>
      </c>
      <c r="AH25" s="13" t="e">
        <f>IF(AND('Mapa final'!#REF!="Alta",'Mapa final'!#REF!="Catastrófico"),CONCATENATE("R4C",'Mapa final'!#REF!),"")</f>
        <v>#REF!</v>
      </c>
      <c r="AI25" s="14" t="e">
        <f>IF(AND('Mapa final'!#REF!="Alta",'Mapa final'!#REF!="Catastrófico"),CONCATENATE("R4C",'Mapa final'!#REF!),"")</f>
        <v>#REF!</v>
      </c>
      <c r="AJ25" s="14" t="e">
        <f>IF(AND('Mapa final'!#REF!="Alta",'Mapa final'!#REF!="Catastrófico"),CONCATENATE("R4C",'Mapa final'!#REF!),"")</f>
        <v>#REF!</v>
      </c>
      <c r="AK25" s="14" t="e">
        <f>IF(AND('Mapa final'!#REF!="Alta",'Mapa final'!#REF!="Catastrófico"),CONCATENATE("R4C",'Mapa final'!#REF!),"")</f>
        <v>#REF!</v>
      </c>
      <c r="AL25" s="14" t="e">
        <f>IF(AND('Mapa final'!#REF!="Alta",'Mapa final'!#REF!="Catastrófico"),CONCATENATE("R4C",'Mapa final'!#REF!),"")</f>
        <v>#REF!</v>
      </c>
      <c r="AM25" s="15" t="e">
        <f>IF(AND('Mapa final'!#REF!="Alta",'Mapa final'!#REF!="Catastrófico"),CONCATENATE("R4C",'Mapa final'!#REF!),"")</f>
        <v>#REF!</v>
      </c>
      <c r="AN25" s="41"/>
      <c r="AO25" s="774"/>
      <c r="AP25" s="775"/>
      <c r="AQ25" s="775"/>
      <c r="AR25" s="775"/>
      <c r="AS25" s="775"/>
      <c r="AT25" s="776"/>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row>
    <row r="26" spans="1:76" ht="15" customHeight="1" x14ac:dyDescent="0.25">
      <c r="A26" s="41"/>
      <c r="B26" s="685"/>
      <c r="C26" s="685"/>
      <c r="D26" s="686"/>
      <c r="E26" s="784"/>
      <c r="F26" s="783"/>
      <c r="G26" s="783"/>
      <c r="H26" s="783"/>
      <c r="I26" s="783"/>
      <c r="J26" s="25" t="e">
        <f>IF(AND('Mapa final'!#REF!="Alta",'Mapa final'!#REF!="Leve"),CONCATENATE("R5C",'Mapa final'!#REF!),"")</f>
        <v>#REF!</v>
      </c>
      <c r="K26" s="26" t="e">
        <f>IF(AND('Mapa final'!#REF!="Alta",'Mapa final'!#REF!="Leve"),CONCATENATE("R5C",'Mapa final'!#REF!),"")</f>
        <v>#REF!</v>
      </c>
      <c r="L26" s="26" t="e">
        <f>IF(AND('Mapa final'!#REF!="Alta",'Mapa final'!#REF!="Leve"),CONCATENATE("R5C",'Mapa final'!#REF!),"")</f>
        <v>#REF!</v>
      </c>
      <c r="M26" s="26" t="e">
        <f>IF(AND('Mapa final'!#REF!="Alta",'Mapa final'!#REF!="Leve"),CONCATENATE("R5C",'Mapa final'!#REF!),"")</f>
        <v>#REF!</v>
      </c>
      <c r="N26" s="26" t="e">
        <f>IF(AND('Mapa final'!#REF!="Alta",'Mapa final'!#REF!="Leve"),CONCATENATE("R5C",'Mapa final'!#REF!),"")</f>
        <v>#REF!</v>
      </c>
      <c r="O26" s="27" t="e">
        <f>IF(AND('Mapa final'!#REF!="Alta",'Mapa final'!#REF!="Leve"),CONCATENATE("R5C",'Mapa final'!#REF!),"")</f>
        <v>#REF!</v>
      </c>
      <c r="P26" s="25" t="e">
        <f>IF(AND('Mapa final'!#REF!="Alta",'Mapa final'!#REF!="Menor"),CONCATENATE("R5C",'Mapa final'!#REF!),"")</f>
        <v>#REF!</v>
      </c>
      <c r="Q26" s="26" t="e">
        <f>IF(AND('Mapa final'!#REF!="Alta",'Mapa final'!#REF!="Menor"),CONCATENATE("R5C",'Mapa final'!#REF!),"")</f>
        <v>#REF!</v>
      </c>
      <c r="R26" s="26" t="e">
        <f>IF(AND('Mapa final'!#REF!="Alta",'Mapa final'!#REF!="Menor"),CONCATENATE("R5C",'Mapa final'!#REF!),"")</f>
        <v>#REF!</v>
      </c>
      <c r="S26" s="26" t="e">
        <f>IF(AND('Mapa final'!#REF!="Alta",'Mapa final'!#REF!="Menor"),CONCATENATE("R5C",'Mapa final'!#REF!),"")</f>
        <v>#REF!</v>
      </c>
      <c r="T26" s="26" t="e">
        <f>IF(AND('Mapa final'!#REF!="Alta",'Mapa final'!#REF!="Menor"),CONCATENATE("R5C",'Mapa final'!#REF!),"")</f>
        <v>#REF!</v>
      </c>
      <c r="U26" s="27" t="e">
        <f>IF(AND('Mapa final'!#REF!="Alta",'Mapa final'!#REF!="Menor"),CONCATENATE("R5C",'Mapa final'!#REF!),"")</f>
        <v>#REF!</v>
      </c>
      <c r="V26" s="10" t="e">
        <f>IF(AND('Mapa final'!#REF!="Alta",'Mapa final'!#REF!="Moderado"),CONCATENATE("R5C",'Mapa final'!#REF!),"")</f>
        <v>#REF!</v>
      </c>
      <c r="W26" s="11" t="e">
        <f>IF(AND('Mapa final'!#REF!="Alta",'Mapa final'!#REF!="Moderado"),CONCATENATE("R5C",'Mapa final'!#REF!),"")</f>
        <v>#REF!</v>
      </c>
      <c r="X26" s="11" t="e">
        <f>IF(AND('Mapa final'!#REF!="Alta",'Mapa final'!#REF!="Moderado"),CONCATENATE("R5C",'Mapa final'!#REF!),"")</f>
        <v>#REF!</v>
      </c>
      <c r="Y26" s="11" t="e">
        <f>IF(AND('Mapa final'!#REF!="Alta",'Mapa final'!#REF!="Moderado"),CONCATENATE("R5C",'Mapa final'!#REF!),"")</f>
        <v>#REF!</v>
      </c>
      <c r="Z26" s="11" t="e">
        <f>IF(AND('Mapa final'!#REF!="Alta",'Mapa final'!#REF!="Moderado"),CONCATENATE("R5C",'Mapa final'!#REF!),"")</f>
        <v>#REF!</v>
      </c>
      <c r="AA26" s="12" t="e">
        <f>IF(AND('Mapa final'!#REF!="Alta",'Mapa final'!#REF!="Moderado"),CONCATENATE("R5C",'Mapa final'!#REF!),"")</f>
        <v>#REF!</v>
      </c>
      <c r="AB26" s="10" t="e">
        <f>IF(AND('Mapa final'!#REF!="Alta",'Mapa final'!#REF!="Mayor"),CONCATENATE("R5C",'Mapa final'!#REF!),"")</f>
        <v>#REF!</v>
      </c>
      <c r="AC26" s="11" t="e">
        <f>IF(AND('Mapa final'!#REF!="Alta",'Mapa final'!#REF!="Mayor"),CONCATENATE("R5C",'Mapa final'!#REF!),"")</f>
        <v>#REF!</v>
      </c>
      <c r="AD26" s="11" t="e">
        <f>IF(AND('Mapa final'!#REF!="Alta",'Mapa final'!#REF!="Mayor"),CONCATENATE("R5C",'Mapa final'!#REF!),"")</f>
        <v>#REF!</v>
      </c>
      <c r="AE26" s="11" t="e">
        <f>IF(AND('Mapa final'!#REF!="Alta",'Mapa final'!#REF!="Mayor"),CONCATENATE("R5C",'Mapa final'!#REF!),"")</f>
        <v>#REF!</v>
      </c>
      <c r="AF26" s="11" t="e">
        <f>IF(AND('Mapa final'!#REF!="Alta",'Mapa final'!#REF!="Mayor"),CONCATENATE("R5C",'Mapa final'!#REF!),"")</f>
        <v>#REF!</v>
      </c>
      <c r="AG26" s="12" t="e">
        <f>IF(AND('Mapa final'!#REF!="Alta",'Mapa final'!#REF!="Mayor"),CONCATENATE("R5C",'Mapa final'!#REF!),"")</f>
        <v>#REF!</v>
      </c>
      <c r="AH26" s="13" t="e">
        <f>IF(AND('Mapa final'!#REF!="Alta",'Mapa final'!#REF!="Catastrófico"),CONCATENATE("R5C",'Mapa final'!#REF!),"")</f>
        <v>#REF!</v>
      </c>
      <c r="AI26" s="14" t="e">
        <f>IF(AND('Mapa final'!#REF!="Alta",'Mapa final'!#REF!="Catastrófico"),CONCATENATE("R5C",'Mapa final'!#REF!),"")</f>
        <v>#REF!</v>
      </c>
      <c r="AJ26" s="14" t="e">
        <f>IF(AND('Mapa final'!#REF!="Alta",'Mapa final'!#REF!="Catastrófico"),CONCATENATE("R5C",'Mapa final'!#REF!),"")</f>
        <v>#REF!</v>
      </c>
      <c r="AK26" s="14" t="e">
        <f>IF(AND('Mapa final'!#REF!="Alta",'Mapa final'!#REF!="Catastrófico"),CONCATENATE("R5C",'Mapa final'!#REF!),"")</f>
        <v>#REF!</v>
      </c>
      <c r="AL26" s="14" t="e">
        <f>IF(AND('Mapa final'!#REF!="Alta",'Mapa final'!#REF!="Catastrófico"),CONCATENATE("R5C",'Mapa final'!#REF!),"")</f>
        <v>#REF!</v>
      </c>
      <c r="AM26" s="15" t="e">
        <f>IF(AND('Mapa final'!#REF!="Alta",'Mapa final'!#REF!="Catastrófico"),CONCATENATE("R5C",'Mapa final'!#REF!),"")</f>
        <v>#REF!</v>
      </c>
      <c r="AN26" s="41"/>
      <c r="AO26" s="774"/>
      <c r="AP26" s="775"/>
      <c r="AQ26" s="775"/>
      <c r="AR26" s="775"/>
      <c r="AS26" s="775"/>
      <c r="AT26" s="776"/>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row>
    <row r="27" spans="1:76" ht="15" customHeight="1" x14ac:dyDescent="0.25">
      <c r="A27" s="41"/>
      <c r="B27" s="685"/>
      <c r="C27" s="685"/>
      <c r="D27" s="686"/>
      <c r="E27" s="784"/>
      <c r="F27" s="783"/>
      <c r="G27" s="783"/>
      <c r="H27" s="783"/>
      <c r="I27" s="783"/>
      <c r="J27" s="25" t="e">
        <f>IF(AND('Mapa final'!#REF!="Alta",'Mapa final'!#REF!="Leve"),CONCATENATE("R6C",'Mapa final'!#REF!),"")</f>
        <v>#REF!</v>
      </c>
      <c r="K27" s="26" t="e">
        <f>IF(AND('Mapa final'!#REF!="Alta",'Mapa final'!#REF!="Leve"),CONCATENATE("R6C",'Mapa final'!#REF!),"")</f>
        <v>#REF!</v>
      </c>
      <c r="L27" s="26" t="e">
        <f>IF(AND('Mapa final'!#REF!="Alta",'Mapa final'!#REF!="Leve"),CONCATENATE("R6C",'Mapa final'!#REF!),"")</f>
        <v>#REF!</v>
      </c>
      <c r="M27" s="26" t="e">
        <f>IF(AND('Mapa final'!#REF!="Alta",'Mapa final'!#REF!="Leve"),CONCATENATE("R6C",'Mapa final'!#REF!),"")</f>
        <v>#REF!</v>
      </c>
      <c r="N27" s="26" t="e">
        <f>IF(AND('Mapa final'!#REF!="Alta",'Mapa final'!#REF!="Leve"),CONCATENATE("R6C",'Mapa final'!#REF!),"")</f>
        <v>#REF!</v>
      </c>
      <c r="O27" s="27" t="e">
        <f>IF(AND('Mapa final'!#REF!="Alta",'Mapa final'!#REF!="Leve"),CONCATENATE("R6C",'Mapa final'!#REF!),"")</f>
        <v>#REF!</v>
      </c>
      <c r="P27" s="25" t="e">
        <f>IF(AND('Mapa final'!#REF!="Alta",'Mapa final'!#REF!="Menor"),CONCATENATE("R6C",'Mapa final'!#REF!),"")</f>
        <v>#REF!</v>
      </c>
      <c r="Q27" s="26" t="e">
        <f>IF(AND('Mapa final'!#REF!="Alta",'Mapa final'!#REF!="Menor"),CONCATENATE("R6C",'Mapa final'!#REF!),"")</f>
        <v>#REF!</v>
      </c>
      <c r="R27" s="26" t="e">
        <f>IF(AND('Mapa final'!#REF!="Alta",'Mapa final'!#REF!="Menor"),CONCATENATE("R6C",'Mapa final'!#REF!),"")</f>
        <v>#REF!</v>
      </c>
      <c r="S27" s="26" t="e">
        <f>IF(AND('Mapa final'!#REF!="Alta",'Mapa final'!#REF!="Menor"),CONCATENATE("R6C",'Mapa final'!#REF!),"")</f>
        <v>#REF!</v>
      </c>
      <c r="T27" s="26" t="e">
        <f>IF(AND('Mapa final'!#REF!="Alta",'Mapa final'!#REF!="Menor"),CONCATENATE("R6C",'Mapa final'!#REF!),"")</f>
        <v>#REF!</v>
      </c>
      <c r="U27" s="27" t="e">
        <f>IF(AND('Mapa final'!#REF!="Alta",'Mapa final'!#REF!="Menor"),CONCATENATE("R6C",'Mapa final'!#REF!),"")</f>
        <v>#REF!</v>
      </c>
      <c r="V27" s="10" t="e">
        <f>IF(AND('Mapa final'!#REF!="Alta",'Mapa final'!#REF!="Moderado"),CONCATENATE("R6C",'Mapa final'!#REF!),"")</f>
        <v>#REF!</v>
      </c>
      <c r="W27" s="11" t="e">
        <f>IF(AND('Mapa final'!#REF!="Alta",'Mapa final'!#REF!="Moderado"),CONCATENATE("R6C",'Mapa final'!#REF!),"")</f>
        <v>#REF!</v>
      </c>
      <c r="X27" s="11" t="e">
        <f>IF(AND('Mapa final'!#REF!="Alta",'Mapa final'!#REF!="Moderado"),CONCATENATE("R6C",'Mapa final'!#REF!),"")</f>
        <v>#REF!</v>
      </c>
      <c r="Y27" s="11" t="e">
        <f>IF(AND('Mapa final'!#REF!="Alta",'Mapa final'!#REF!="Moderado"),CONCATENATE("R6C",'Mapa final'!#REF!),"")</f>
        <v>#REF!</v>
      </c>
      <c r="Z27" s="11" t="e">
        <f>IF(AND('Mapa final'!#REF!="Alta",'Mapa final'!#REF!="Moderado"),CONCATENATE("R6C",'Mapa final'!#REF!),"")</f>
        <v>#REF!</v>
      </c>
      <c r="AA27" s="12" t="e">
        <f>IF(AND('Mapa final'!#REF!="Alta",'Mapa final'!#REF!="Moderado"),CONCATENATE("R6C",'Mapa final'!#REF!),"")</f>
        <v>#REF!</v>
      </c>
      <c r="AB27" s="10" t="e">
        <f>IF(AND('Mapa final'!#REF!="Alta",'Mapa final'!#REF!="Mayor"),CONCATENATE("R6C",'Mapa final'!#REF!),"")</f>
        <v>#REF!</v>
      </c>
      <c r="AC27" s="11" t="e">
        <f>IF(AND('Mapa final'!#REF!="Alta",'Mapa final'!#REF!="Mayor"),CONCATENATE("R6C",'Mapa final'!#REF!),"")</f>
        <v>#REF!</v>
      </c>
      <c r="AD27" s="11" t="e">
        <f>IF(AND('Mapa final'!#REF!="Alta",'Mapa final'!#REF!="Mayor"),CONCATENATE("R6C",'Mapa final'!#REF!),"")</f>
        <v>#REF!</v>
      </c>
      <c r="AE27" s="11" t="e">
        <f>IF(AND('Mapa final'!#REF!="Alta",'Mapa final'!#REF!="Mayor"),CONCATENATE("R6C",'Mapa final'!#REF!),"")</f>
        <v>#REF!</v>
      </c>
      <c r="AF27" s="11" t="e">
        <f>IF(AND('Mapa final'!#REF!="Alta",'Mapa final'!#REF!="Mayor"),CONCATENATE("R6C",'Mapa final'!#REF!),"")</f>
        <v>#REF!</v>
      </c>
      <c r="AG27" s="12" t="e">
        <f>IF(AND('Mapa final'!#REF!="Alta",'Mapa final'!#REF!="Mayor"),CONCATENATE("R6C",'Mapa final'!#REF!),"")</f>
        <v>#REF!</v>
      </c>
      <c r="AH27" s="13" t="e">
        <f>IF(AND('Mapa final'!#REF!="Alta",'Mapa final'!#REF!="Catastrófico"),CONCATENATE("R6C",'Mapa final'!#REF!),"")</f>
        <v>#REF!</v>
      </c>
      <c r="AI27" s="14" t="e">
        <f>IF(AND('Mapa final'!#REF!="Alta",'Mapa final'!#REF!="Catastrófico"),CONCATENATE("R6C",'Mapa final'!#REF!),"")</f>
        <v>#REF!</v>
      </c>
      <c r="AJ27" s="14" t="e">
        <f>IF(AND('Mapa final'!#REF!="Alta",'Mapa final'!#REF!="Catastrófico"),CONCATENATE("R6C",'Mapa final'!#REF!),"")</f>
        <v>#REF!</v>
      </c>
      <c r="AK27" s="14" t="e">
        <f>IF(AND('Mapa final'!#REF!="Alta",'Mapa final'!#REF!="Catastrófico"),CONCATENATE("R6C",'Mapa final'!#REF!),"")</f>
        <v>#REF!</v>
      </c>
      <c r="AL27" s="14" t="e">
        <f>IF(AND('Mapa final'!#REF!="Alta",'Mapa final'!#REF!="Catastrófico"),CONCATENATE("R6C",'Mapa final'!#REF!),"")</f>
        <v>#REF!</v>
      </c>
      <c r="AM27" s="15" t="e">
        <f>IF(AND('Mapa final'!#REF!="Alta",'Mapa final'!#REF!="Catastrófico"),CONCATENATE("R6C",'Mapa final'!#REF!),"")</f>
        <v>#REF!</v>
      </c>
      <c r="AN27" s="41"/>
      <c r="AO27" s="774"/>
      <c r="AP27" s="775"/>
      <c r="AQ27" s="775"/>
      <c r="AR27" s="775"/>
      <c r="AS27" s="775"/>
      <c r="AT27" s="776"/>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row>
    <row r="28" spans="1:76" ht="15" customHeight="1" x14ac:dyDescent="0.25">
      <c r="A28" s="41"/>
      <c r="B28" s="685"/>
      <c r="C28" s="685"/>
      <c r="D28" s="686"/>
      <c r="E28" s="784"/>
      <c r="F28" s="783"/>
      <c r="G28" s="783"/>
      <c r="H28" s="783"/>
      <c r="I28" s="783"/>
      <c r="J28" s="25" t="e">
        <f>IF(AND('Mapa final'!#REF!="Alta",'Mapa final'!#REF!="Leve"),CONCATENATE("R7C",'Mapa final'!#REF!),"")</f>
        <v>#REF!</v>
      </c>
      <c r="K28" s="26" t="e">
        <f>IF(AND('Mapa final'!#REF!="Alta",'Mapa final'!#REF!="Leve"),CONCATENATE("R7C",'Mapa final'!#REF!),"")</f>
        <v>#REF!</v>
      </c>
      <c r="L28" s="26" t="e">
        <f>IF(AND('Mapa final'!#REF!="Alta",'Mapa final'!#REF!="Leve"),CONCATENATE("R7C",'Mapa final'!#REF!),"")</f>
        <v>#REF!</v>
      </c>
      <c r="M28" s="26" t="e">
        <f>IF(AND('Mapa final'!#REF!="Alta",'Mapa final'!#REF!="Leve"),CONCATENATE("R7C",'Mapa final'!#REF!),"")</f>
        <v>#REF!</v>
      </c>
      <c r="N28" s="26" t="e">
        <f>IF(AND('Mapa final'!#REF!="Alta",'Mapa final'!#REF!="Leve"),CONCATENATE("R7C",'Mapa final'!#REF!),"")</f>
        <v>#REF!</v>
      </c>
      <c r="O28" s="27" t="e">
        <f>IF(AND('Mapa final'!#REF!="Alta",'Mapa final'!#REF!="Leve"),CONCATENATE("R7C",'Mapa final'!#REF!),"")</f>
        <v>#REF!</v>
      </c>
      <c r="P28" s="25" t="e">
        <f>IF(AND('Mapa final'!#REF!="Alta",'Mapa final'!#REF!="Menor"),CONCATENATE("R7C",'Mapa final'!#REF!),"")</f>
        <v>#REF!</v>
      </c>
      <c r="Q28" s="26" t="e">
        <f>IF(AND('Mapa final'!#REF!="Alta",'Mapa final'!#REF!="Menor"),CONCATENATE("R7C",'Mapa final'!#REF!),"")</f>
        <v>#REF!</v>
      </c>
      <c r="R28" s="26" t="e">
        <f>IF(AND('Mapa final'!#REF!="Alta",'Mapa final'!#REF!="Menor"),CONCATENATE("R7C",'Mapa final'!#REF!),"")</f>
        <v>#REF!</v>
      </c>
      <c r="S28" s="26" t="e">
        <f>IF(AND('Mapa final'!#REF!="Alta",'Mapa final'!#REF!="Menor"),CONCATENATE("R7C",'Mapa final'!#REF!),"")</f>
        <v>#REF!</v>
      </c>
      <c r="T28" s="26" t="e">
        <f>IF(AND('Mapa final'!#REF!="Alta",'Mapa final'!#REF!="Menor"),CONCATENATE("R7C",'Mapa final'!#REF!),"")</f>
        <v>#REF!</v>
      </c>
      <c r="U28" s="27" t="e">
        <f>IF(AND('Mapa final'!#REF!="Alta",'Mapa final'!#REF!="Menor"),CONCATENATE("R7C",'Mapa final'!#REF!),"")</f>
        <v>#REF!</v>
      </c>
      <c r="V28" s="10" t="e">
        <f>IF(AND('Mapa final'!#REF!="Alta",'Mapa final'!#REF!="Moderado"),CONCATENATE("R7C",'Mapa final'!#REF!),"")</f>
        <v>#REF!</v>
      </c>
      <c r="W28" s="11" t="e">
        <f>IF(AND('Mapa final'!#REF!="Alta",'Mapa final'!#REF!="Moderado"),CONCATENATE("R7C",'Mapa final'!#REF!),"")</f>
        <v>#REF!</v>
      </c>
      <c r="X28" s="11" t="e">
        <f>IF(AND('Mapa final'!#REF!="Alta",'Mapa final'!#REF!="Moderado"),CONCATENATE("R7C",'Mapa final'!#REF!),"")</f>
        <v>#REF!</v>
      </c>
      <c r="Y28" s="11" t="e">
        <f>IF(AND('Mapa final'!#REF!="Alta",'Mapa final'!#REF!="Moderado"),CONCATENATE("R7C",'Mapa final'!#REF!),"")</f>
        <v>#REF!</v>
      </c>
      <c r="Z28" s="11" t="e">
        <f>IF(AND('Mapa final'!#REF!="Alta",'Mapa final'!#REF!="Moderado"),CONCATENATE("R7C",'Mapa final'!#REF!),"")</f>
        <v>#REF!</v>
      </c>
      <c r="AA28" s="12" t="e">
        <f>IF(AND('Mapa final'!#REF!="Alta",'Mapa final'!#REF!="Moderado"),CONCATENATE("R7C",'Mapa final'!#REF!),"")</f>
        <v>#REF!</v>
      </c>
      <c r="AB28" s="10" t="e">
        <f>IF(AND('Mapa final'!#REF!="Alta",'Mapa final'!#REF!="Mayor"),CONCATENATE("R7C",'Mapa final'!#REF!),"")</f>
        <v>#REF!</v>
      </c>
      <c r="AC28" s="11" t="e">
        <f>IF(AND('Mapa final'!#REF!="Alta",'Mapa final'!#REF!="Mayor"),CONCATENATE("R7C",'Mapa final'!#REF!),"")</f>
        <v>#REF!</v>
      </c>
      <c r="AD28" s="11" t="e">
        <f>IF(AND('Mapa final'!#REF!="Alta",'Mapa final'!#REF!="Mayor"),CONCATENATE("R7C",'Mapa final'!#REF!),"")</f>
        <v>#REF!</v>
      </c>
      <c r="AE28" s="11" t="e">
        <f>IF(AND('Mapa final'!#REF!="Alta",'Mapa final'!#REF!="Mayor"),CONCATENATE("R7C",'Mapa final'!#REF!),"")</f>
        <v>#REF!</v>
      </c>
      <c r="AF28" s="11" t="e">
        <f>IF(AND('Mapa final'!#REF!="Alta",'Mapa final'!#REF!="Mayor"),CONCATENATE("R7C",'Mapa final'!#REF!),"")</f>
        <v>#REF!</v>
      </c>
      <c r="AG28" s="12" t="e">
        <f>IF(AND('Mapa final'!#REF!="Alta",'Mapa final'!#REF!="Mayor"),CONCATENATE("R7C",'Mapa final'!#REF!),"")</f>
        <v>#REF!</v>
      </c>
      <c r="AH28" s="13" t="e">
        <f>IF(AND('Mapa final'!#REF!="Alta",'Mapa final'!#REF!="Catastrófico"),CONCATENATE("R7C",'Mapa final'!#REF!),"")</f>
        <v>#REF!</v>
      </c>
      <c r="AI28" s="14" t="e">
        <f>IF(AND('Mapa final'!#REF!="Alta",'Mapa final'!#REF!="Catastrófico"),CONCATENATE("R7C",'Mapa final'!#REF!),"")</f>
        <v>#REF!</v>
      </c>
      <c r="AJ28" s="14" t="e">
        <f>IF(AND('Mapa final'!#REF!="Alta",'Mapa final'!#REF!="Catastrófico"),CONCATENATE("R7C",'Mapa final'!#REF!),"")</f>
        <v>#REF!</v>
      </c>
      <c r="AK28" s="14" t="e">
        <f>IF(AND('Mapa final'!#REF!="Alta",'Mapa final'!#REF!="Catastrófico"),CONCATENATE("R7C",'Mapa final'!#REF!),"")</f>
        <v>#REF!</v>
      </c>
      <c r="AL28" s="14" t="e">
        <f>IF(AND('Mapa final'!#REF!="Alta",'Mapa final'!#REF!="Catastrófico"),CONCATENATE("R7C",'Mapa final'!#REF!),"")</f>
        <v>#REF!</v>
      </c>
      <c r="AM28" s="15" t="e">
        <f>IF(AND('Mapa final'!#REF!="Alta",'Mapa final'!#REF!="Catastrófico"),CONCATENATE("R7C",'Mapa final'!#REF!),"")</f>
        <v>#REF!</v>
      </c>
      <c r="AN28" s="41"/>
      <c r="AO28" s="774"/>
      <c r="AP28" s="775"/>
      <c r="AQ28" s="775"/>
      <c r="AR28" s="775"/>
      <c r="AS28" s="775"/>
      <c r="AT28" s="776"/>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row>
    <row r="29" spans="1:76" ht="15" customHeight="1" x14ac:dyDescent="0.25">
      <c r="A29" s="41"/>
      <c r="B29" s="685"/>
      <c r="C29" s="685"/>
      <c r="D29" s="686"/>
      <c r="E29" s="784"/>
      <c r="F29" s="783"/>
      <c r="G29" s="783"/>
      <c r="H29" s="783"/>
      <c r="I29" s="783"/>
      <c r="J29" s="25" t="e">
        <f>IF(AND('Mapa final'!#REF!="Alta",'Mapa final'!#REF!="Leve"),CONCATENATE("R8C",'Mapa final'!#REF!),"")</f>
        <v>#REF!</v>
      </c>
      <c r="K29" s="26" t="e">
        <f>IF(AND('Mapa final'!#REF!="Alta",'Mapa final'!#REF!="Leve"),CONCATENATE("R8C",'Mapa final'!#REF!),"")</f>
        <v>#REF!</v>
      </c>
      <c r="L29" s="26" t="e">
        <f>IF(AND('Mapa final'!#REF!="Alta",'Mapa final'!#REF!="Leve"),CONCATENATE("R8C",'Mapa final'!#REF!),"")</f>
        <v>#REF!</v>
      </c>
      <c r="M29" s="26" t="e">
        <f>IF(AND('Mapa final'!#REF!="Alta",'Mapa final'!#REF!="Leve"),CONCATENATE("R8C",'Mapa final'!#REF!),"")</f>
        <v>#REF!</v>
      </c>
      <c r="N29" s="26" t="e">
        <f>IF(AND('Mapa final'!#REF!="Alta",'Mapa final'!#REF!="Leve"),CONCATENATE("R8C",'Mapa final'!#REF!),"")</f>
        <v>#REF!</v>
      </c>
      <c r="O29" s="27" t="e">
        <f>IF(AND('Mapa final'!#REF!="Alta",'Mapa final'!#REF!="Leve"),CONCATENATE("R8C",'Mapa final'!#REF!),"")</f>
        <v>#REF!</v>
      </c>
      <c r="P29" s="25" t="e">
        <f>IF(AND('Mapa final'!#REF!="Alta",'Mapa final'!#REF!="Menor"),CONCATENATE("R8C",'Mapa final'!#REF!),"")</f>
        <v>#REF!</v>
      </c>
      <c r="Q29" s="26" t="e">
        <f>IF(AND('Mapa final'!#REF!="Alta",'Mapa final'!#REF!="Menor"),CONCATENATE("R8C",'Mapa final'!#REF!),"")</f>
        <v>#REF!</v>
      </c>
      <c r="R29" s="26" t="e">
        <f>IF(AND('Mapa final'!#REF!="Alta",'Mapa final'!#REF!="Menor"),CONCATENATE("R8C",'Mapa final'!#REF!),"")</f>
        <v>#REF!</v>
      </c>
      <c r="S29" s="26" t="e">
        <f>IF(AND('Mapa final'!#REF!="Alta",'Mapa final'!#REF!="Menor"),CONCATENATE("R8C",'Mapa final'!#REF!),"")</f>
        <v>#REF!</v>
      </c>
      <c r="T29" s="26" t="e">
        <f>IF(AND('Mapa final'!#REF!="Alta",'Mapa final'!#REF!="Menor"),CONCATENATE("R8C",'Mapa final'!#REF!),"")</f>
        <v>#REF!</v>
      </c>
      <c r="U29" s="27" t="e">
        <f>IF(AND('Mapa final'!#REF!="Alta",'Mapa final'!#REF!="Menor"),CONCATENATE("R8C",'Mapa final'!#REF!),"")</f>
        <v>#REF!</v>
      </c>
      <c r="V29" s="10" t="e">
        <f>IF(AND('Mapa final'!#REF!="Alta",'Mapa final'!#REF!="Moderado"),CONCATENATE("R8C",'Mapa final'!#REF!),"")</f>
        <v>#REF!</v>
      </c>
      <c r="W29" s="11" t="e">
        <f>IF(AND('Mapa final'!#REF!="Alta",'Mapa final'!#REF!="Moderado"),CONCATENATE("R8C",'Mapa final'!#REF!),"")</f>
        <v>#REF!</v>
      </c>
      <c r="X29" s="11" t="e">
        <f>IF(AND('Mapa final'!#REF!="Alta",'Mapa final'!#REF!="Moderado"),CONCATENATE("R8C",'Mapa final'!#REF!),"")</f>
        <v>#REF!</v>
      </c>
      <c r="Y29" s="11" t="e">
        <f>IF(AND('Mapa final'!#REF!="Alta",'Mapa final'!#REF!="Moderado"),CONCATENATE("R8C",'Mapa final'!#REF!),"")</f>
        <v>#REF!</v>
      </c>
      <c r="Z29" s="11" t="e">
        <f>IF(AND('Mapa final'!#REF!="Alta",'Mapa final'!#REF!="Moderado"),CONCATENATE("R8C",'Mapa final'!#REF!),"")</f>
        <v>#REF!</v>
      </c>
      <c r="AA29" s="12" t="e">
        <f>IF(AND('Mapa final'!#REF!="Alta",'Mapa final'!#REF!="Moderado"),CONCATENATE("R8C",'Mapa final'!#REF!),"")</f>
        <v>#REF!</v>
      </c>
      <c r="AB29" s="10" t="e">
        <f>IF(AND('Mapa final'!#REF!="Alta",'Mapa final'!#REF!="Mayor"),CONCATENATE("R8C",'Mapa final'!#REF!),"")</f>
        <v>#REF!</v>
      </c>
      <c r="AC29" s="11" t="e">
        <f>IF(AND('Mapa final'!#REF!="Alta",'Mapa final'!#REF!="Mayor"),CONCATENATE("R8C",'Mapa final'!#REF!),"")</f>
        <v>#REF!</v>
      </c>
      <c r="AD29" s="11" t="e">
        <f>IF(AND('Mapa final'!#REF!="Alta",'Mapa final'!#REF!="Mayor"),CONCATENATE("R8C",'Mapa final'!#REF!),"")</f>
        <v>#REF!</v>
      </c>
      <c r="AE29" s="11" t="e">
        <f>IF(AND('Mapa final'!#REF!="Alta",'Mapa final'!#REF!="Mayor"),CONCATENATE("R8C",'Mapa final'!#REF!),"")</f>
        <v>#REF!</v>
      </c>
      <c r="AF29" s="11" t="e">
        <f>IF(AND('Mapa final'!#REF!="Alta",'Mapa final'!#REF!="Mayor"),CONCATENATE("R8C",'Mapa final'!#REF!),"")</f>
        <v>#REF!</v>
      </c>
      <c r="AG29" s="12" t="e">
        <f>IF(AND('Mapa final'!#REF!="Alta",'Mapa final'!#REF!="Mayor"),CONCATENATE("R8C",'Mapa final'!#REF!),"")</f>
        <v>#REF!</v>
      </c>
      <c r="AH29" s="13" t="e">
        <f>IF(AND('Mapa final'!#REF!="Alta",'Mapa final'!#REF!="Catastrófico"),CONCATENATE("R8C",'Mapa final'!#REF!),"")</f>
        <v>#REF!</v>
      </c>
      <c r="AI29" s="14" t="e">
        <f>IF(AND('Mapa final'!#REF!="Alta",'Mapa final'!#REF!="Catastrófico"),CONCATENATE("R8C",'Mapa final'!#REF!),"")</f>
        <v>#REF!</v>
      </c>
      <c r="AJ29" s="14" t="e">
        <f>IF(AND('Mapa final'!#REF!="Alta",'Mapa final'!#REF!="Catastrófico"),CONCATENATE("R8C",'Mapa final'!#REF!),"")</f>
        <v>#REF!</v>
      </c>
      <c r="AK29" s="14" t="e">
        <f>IF(AND('Mapa final'!#REF!="Alta",'Mapa final'!#REF!="Catastrófico"),CONCATENATE("R8C",'Mapa final'!#REF!),"")</f>
        <v>#REF!</v>
      </c>
      <c r="AL29" s="14" t="e">
        <f>IF(AND('Mapa final'!#REF!="Alta",'Mapa final'!#REF!="Catastrófico"),CONCATENATE("R8C",'Mapa final'!#REF!),"")</f>
        <v>#REF!</v>
      </c>
      <c r="AM29" s="15" t="e">
        <f>IF(AND('Mapa final'!#REF!="Alta",'Mapa final'!#REF!="Catastrófico"),CONCATENATE("R8C",'Mapa final'!#REF!),"")</f>
        <v>#REF!</v>
      </c>
      <c r="AN29" s="41"/>
      <c r="AO29" s="774"/>
      <c r="AP29" s="775"/>
      <c r="AQ29" s="775"/>
      <c r="AR29" s="775"/>
      <c r="AS29" s="775"/>
      <c r="AT29" s="776"/>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row>
    <row r="30" spans="1:76" ht="15" customHeight="1" x14ac:dyDescent="0.25">
      <c r="A30" s="41"/>
      <c r="B30" s="685"/>
      <c r="C30" s="685"/>
      <c r="D30" s="686"/>
      <c r="E30" s="784"/>
      <c r="F30" s="783"/>
      <c r="G30" s="783"/>
      <c r="H30" s="783"/>
      <c r="I30" s="783"/>
      <c r="J30" s="25" t="e">
        <f>IF(AND('Mapa final'!#REF!="Alta",'Mapa final'!#REF!="Leve"),CONCATENATE("R9C",'Mapa final'!#REF!),"")</f>
        <v>#REF!</v>
      </c>
      <c r="K30" s="26" t="e">
        <f>IF(AND('Mapa final'!#REF!="Alta",'Mapa final'!#REF!="Leve"),CONCATENATE("R9C",'Mapa final'!#REF!),"")</f>
        <v>#REF!</v>
      </c>
      <c r="L30" s="26" t="e">
        <f>IF(AND('Mapa final'!#REF!="Alta",'Mapa final'!#REF!="Leve"),CONCATENATE("R9C",'Mapa final'!#REF!),"")</f>
        <v>#REF!</v>
      </c>
      <c r="M30" s="26" t="e">
        <f>IF(AND('Mapa final'!#REF!="Alta",'Mapa final'!#REF!="Leve"),CONCATENATE("R9C",'Mapa final'!#REF!),"")</f>
        <v>#REF!</v>
      </c>
      <c r="N30" s="26" t="e">
        <f>IF(AND('Mapa final'!#REF!="Alta",'Mapa final'!#REF!="Leve"),CONCATENATE("R9C",'Mapa final'!#REF!),"")</f>
        <v>#REF!</v>
      </c>
      <c r="O30" s="27" t="e">
        <f>IF(AND('Mapa final'!#REF!="Alta",'Mapa final'!#REF!="Leve"),CONCATENATE("R9C",'Mapa final'!#REF!),"")</f>
        <v>#REF!</v>
      </c>
      <c r="P30" s="25" t="e">
        <f>IF(AND('Mapa final'!#REF!="Alta",'Mapa final'!#REF!="Menor"),CONCATENATE("R9C",'Mapa final'!#REF!),"")</f>
        <v>#REF!</v>
      </c>
      <c r="Q30" s="26" t="e">
        <f>IF(AND('Mapa final'!#REF!="Alta",'Mapa final'!#REF!="Menor"),CONCATENATE("R9C",'Mapa final'!#REF!),"")</f>
        <v>#REF!</v>
      </c>
      <c r="R30" s="26" t="e">
        <f>IF(AND('Mapa final'!#REF!="Alta",'Mapa final'!#REF!="Menor"),CONCATENATE("R9C",'Mapa final'!#REF!),"")</f>
        <v>#REF!</v>
      </c>
      <c r="S30" s="26" t="e">
        <f>IF(AND('Mapa final'!#REF!="Alta",'Mapa final'!#REF!="Menor"),CONCATENATE("R9C",'Mapa final'!#REF!),"")</f>
        <v>#REF!</v>
      </c>
      <c r="T30" s="26" t="e">
        <f>IF(AND('Mapa final'!#REF!="Alta",'Mapa final'!#REF!="Menor"),CONCATENATE("R9C",'Mapa final'!#REF!),"")</f>
        <v>#REF!</v>
      </c>
      <c r="U30" s="27" t="e">
        <f>IF(AND('Mapa final'!#REF!="Alta",'Mapa final'!#REF!="Menor"),CONCATENATE("R9C",'Mapa final'!#REF!),"")</f>
        <v>#REF!</v>
      </c>
      <c r="V30" s="10" t="e">
        <f>IF(AND('Mapa final'!#REF!="Alta",'Mapa final'!#REF!="Moderado"),CONCATENATE("R9C",'Mapa final'!#REF!),"")</f>
        <v>#REF!</v>
      </c>
      <c r="W30" s="11" t="e">
        <f>IF(AND('Mapa final'!#REF!="Alta",'Mapa final'!#REF!="Moderado"),CONCATENATE("R9C",'Mapa final'!#REF!),"")</f>
        <v>#REF!</v>
      </c>
      <c r="X30" s="11" t="e">
        <f>IF(AND('Mapa final'!#REF!="Alta",'Mapa final'!#REF!="Moderado"),CONCATENATE("R9C",'Mapa final'!#REF!),"")</f>
        <v>#REF!</v>
      </c>
      <c r="Y30" s="11" t="e">
        <f>IF(AND('Mapa final'!#REF!="Alta",'Mapa final'!#REF!="Moderado"),CONCATENATE("R9C",'Mapa final'!#REF!),"")</f>
        <v>#REF!</v>
      </c>
      <c r="Z30" s="11" t="e">
        <f>IF(AND('Mapa final'!#REF!="Alta",'Mapa final'!#REF!="Moderado"),CONCATENATE("R9C",'Mapa final'!#REF!),"")</f>
        <v>#REF!</v>
      </c>
      <c r="AA30" s="12" t="e">
        <f>IF(AND('Mapa final'!#REF!="Alta",'Mapa final'!#REF!="Moderado"),CONCATENATE("R9C",'Mapa final'!#REF!),"")</f>
        <v>#REF!</v>
      </c>
      <c r="AB30" s="10" t="e">
        <f>IF(AND('Mapa final'!#REF!="Alta",'Mapa final'!#REF!="Mayor"),CONCATENATE("R9C",'Mapa final'!#REF!),"")</f>
        <v>#REF!</v>
      </c>
      <c r="AC30" s="11" t="e">
        <f>IF(AND('Mapa final'!#REF!="Alta",'Mapa final'!#REF!="Mayor"),CONCATENATE("R9C",'Mapa final'!#REF!),"")</f>
        <v>#REF!</v>
      </c>
      <c r="AD30" s="11" t="e">
        <f>IF(AND('Mapa final'!#REF!="Alta",'Mapa final'!#REF!="Mayor"),CONCATENATE("R9C",'Mapa final'!#REF!),"")</f>
        <v>#REF!</v>
      </c>
      <c r="AE30" s="11" t="e">
        <f>IF(AND('Mapa final'!#REF!="Alta",'Mapa final'!#REF!="Mayor"),CONCATENATE("R9C",'Mapa final'!#REF!),"")</f>
        <v>#REF!</v>
      </c>
      <c r="AF30" s="11" t="e">
        <f>IF(AND('Mapa final'!#REF!="Alta",'Mapa final'!#REF!="Mayor"),CONCATENATE("R9C",'Mapa final'!#REF!),"")</f>
        <v>#REF!</v>
      </c>
      <c r="AG30" s="12" t="e">
        <f>IF(AND('Mapa final'!#REF!="Alta",'Mapa final'!#REF!="Mayor"),CONCATENATE("R9C",'Mapa final'!#REF!),"")</f>
        <v>#REF!</v>
      </c>
      <c r="AH30" s="13" t="e">
        <f>IF(AND('Mapa final'!#REF!="Alta",'Mapa final'!#REF!="Catastrófico"),CONCATENATE("R9C",'Mapa final'!#REF!),"")</f>
        <v>#REF!</v>
      </c>
      <c r="AI30" s="14" t="e">
        <f>IF(AND('Mapa final'!#REF!="Alta",'Mapa final'!#REF!="Catastrófico"),CONCATENATE("R9C",'Mapa final'!#REF!),"")</f>
        <v>#REF!</v>
      </c>
      <c r="AJ30" s="14" t="e">
        <f>IF(AND('Mapa final'!#REF!="Alta",'Mapa final'!#REF!="Catastrófico"),CONCATENATE("R9C",'Mapa final'!#REF!),"")</f>
        <v>#REF!</v>
      </c>
      <c r="AK30" s="14" t="e">
        <f>IF(AND('Mapa final'!#REF!="Alta",'Mapa final'!#REF!="Catastrófico"),CONCATENATE("R9C",'Mapa final'!#REF!),"")</f>
        <v>#REF!</v>
      </c>
      <c r="AL30" s="14" t="e">
        <f>IF(AND('Mapa final'!#REF!="Alta",'Mapa final'!#REF!="Catastrófico"),CONCATENATE("R9C",'Mapa final'!#REF!),"")</f>
        <v>#REF!</v>
      </c>
      <c r="AM30" s="15" t="e">
        <f>IF(AND('Mapa final'!#REF!="Alta",'Mapa final'!#REF!="Catastrófico"),CONCATENATE("R9C",'Mapa final'!#REF!),"")</f>
        <v>#REF!</v>
      </c>
      <c r="AN30" s="41"/>
      <c r="AO30" s="774"/>
      <c r="AP30" s="775"/>
      <c r="AQ30" s="775"/>
      <c r="AR30" s="775"/>
      <c r="AS30" s="775"/>
      <c r="AT30" s="776"/>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row>
    <row r="31" spans="1:76" ht="15.75" customHeight="1" thickBot="1" x14ac:dyDescent="0.3">
      <c r="A31" s="41"/>
      <c r="B31" s="685"/>
      <c r="C31" s="685"/>
      <c r="D31" s="686"/>
      <c r="E31" s="785"/>
      <c r="F31" s="786"/>
      <c r="G31" s="786"/>
      <c r="H31" s="786"/>
      <c r="I31" s="786"/>
      <c r="J31" s="28" t="e">
        <f>IF(AND('Mapa final'!#REF!="Alta",'Mapa final'!#REF!="Leve"),CONCATENATE("R10C",'Mapa final'!#REF!),"")</f>
        <v>#REF!</v>
      </c>
      <c r="K31" s="29" t="e">
        <f>IF(AND('Mapa final'!#REF!="Alta",'Mapa final'!#REF!="Leve"),CONCATENATE("R10C",'Mapa final'!#REF!),"")</f>
        <v>#REF!</v>
      </c>
      <c r="L31" s="29" t="e">
        <f>IF(AND('Mapa final'!#REF!="Alta",'Mapa final'!#REF!="Leve"),CONCATENATE("R10C",'Mapa final'!#REF!),"")</f>
        <v>#REF!</v>
      </c>
      <c r="M31" s="29" t="e">
        <f>IF(AND('Mapa final'!#REF!="Alta",'Mapa final'!#REF!="Leve"),CONCATENATE("R10C",'Mapa final'!#REF!),"")</f>
        <v>#REF!</v>
      </c>
      <c r="N31" s="29" t="e">
        <f>IF(AND('Mapa final'!#REF!="Alta",'Mapa final'!#REF!="Leve"),CONCATENATE("R10C",'Mapa final'!#REF!),"")</f>
        <v>#REF!</v>
      </c>
      <c r="O31" s="30" t="e">
        <f>IF(AND('Mapa final'!#REF!="Alta",'Mapa final'!#REF!="Leve"),CONCATENATE("R10C",'Mapa final'!#REF!),"")</f>
        <v>#REF!</v>
      </c>
      <c r="P31" s="28" t="e">
        <f>IF(AND('Mapa final'!#REF!="Alta",'Mapa final'!#REF!="Menor"),CONCATENATE("R10C",'Mapa final'!#REF!),"")</f>
        <v>#REF!</v>
      </c>
      <c r="Q31" s="29" t="e">
        <f>IF(AND('Mapa final'!#REF!="Alta",'Mapa final'!#REF!="Menor"),CONCATENATE("R10C",'Mapa final'!#REF!),"")</f>
        <v>#REF!</v>
      </c>
      <c r="R31" s="29" t="e">
        <f>IF(AND('Mapa final'!#REF!="Alta",'Mapa final'!#REF!="Menor"),CONCATENATE("R10C",'Mapa final'!#REF!),"")</f>
        <v>#REF!</v>
      </c>
      <c r="S31" s="29" t="e">
        <f>IF(AND('Mapa final'!#REF!="Alta",'Mapa final'!#REF!="Menor"),CONCATENATE("R10C",'Mapa final'!#REF!),"")</f>
        <v>#REF!</v>
      </c>
      <c r="T31" s="29" t="e">
        <f>IF(AND('Mapa final'!#REF!="Alta",'Mapa final'!#REF!="Menor"),CONCATENATE("R10C",'Mapa final'!#REF!),"")</f>
        <v>#REF!</v>
      </c>
      <c r="U31" s="30" t="e">
        <f>IF(AND('Mapa final'!#REF!="Alta",'Mapa final'!#REF!="Menor"),CONCATENATE("R10C",'Mapa final'!#REF!),"")</f>
        <v>#REF!</v>
      </c>
      <c r="V31" s="16" t="e">
        <f>IF(AND('Mapa final'!#REF!="Alta",'Mapa final'!#REF!="Moderado"),CONCATENATE("R10C",'Mapa final'!#REF!),"")</f>
        <v>#REF!</v>
      </c>
      <c r="W31" s="17" t="e">
        <f>IF(AND('Mapa final'!#REF!="Alta",'Mapa final'!#REF!="Moderado"),CONCATENATE("R10C",'Mapa final'!#REF!),"")</f>
        <v>#REF!</v>
      </c>
      <c r="X31" s="17" t="e">
        <f>IF(AND('Mapa final'!#REF!="Alta",'Mapa final'!#REF!="Moderado"),CONCATENATE("R10C",'Mapa final'!#REF!),"")</f>
        <v>#REF!</v>
      </c>
      <c r="Y31" s="17" t="e">
        <f>IF(AND('Mapa final'!#REF!="Alta",'Mapa final'!#REF!="Moderado"),CONCATENATE("R10C",'Mapa final'!#REF!),"")</f>
        <v>#REF!</v>
      </c>
      <c r="Z31" s="17" t="e">
        <f>IF(AND('Mapa final'!#REF!="Alta",'Mapa final'!#REF!="Moderado"),CONCATENATE("R10C",'Mapa final'!#REF!),"")</f>
        <v>#REF!</v>
      </c>
      <c r="AA31" s="18" t="e">
        <f>IF(AND('Mapa final'!#REF!="Alta",'Mapa final'!#REF!="Moderado"),CONCATENATE("R10C",'Mapa final'!#REF!),"")</f>
        <v>#REF!</v>
      </c>
      <c r="AB31" s="16" t="e">
        <f>IF(AND('Mapa final'!#REF!="Alta",'Mapa final'!#REF!="Mayor"),CONCATENATE("R10C",'Mapa final'!#REF!),"")</f>
        <v>#REF!</v>
      </c>
      <c r="AC31" s="17" t="e">
        <f>IF(AND('Mapa final'!#REF!="Alta",'Mapa final'!#REF!="Mayor"),CONCATENATE("R10C",'Mapa final'!#REF!),"")</f>
        <v>#REF!</v>
      </c>
      <c r="AD31" s="17" t="e">
        <f>IF(AND('Mapa final'!#REF!="Alta",'Mapa final'!#REF!="Mayor"),CONCATENATE("R10C",'Mapa final'!#REF!),"")</f>
        <v>#REF!</v>
      </c>
      <c r="AE31" s="17" t="e">
        <f>IF(AND('Mapa final'!#REF!="Alta",'Mapa final'!#REF!="Mayor"),CONCATENATE("R10C",'Mapa final'!#REF!),"")</f>
        <v>#REF!</v>
      </c>
      <c r="AF31" s="17" t="e">
        <f>IF(AND('Mapa final'!#REF!="Alta",'Mapa final'!#REF!="Mayor"),CONCATENATE("R10C",'Mapa final'!#REF!),"")</f>
        <v>#REF!</v>
      </c>
      <c r="AG31" s="18" t="e">
        <f>IF(AND('Mapa final'!#REF!="Alta",'Mapa final'!#REF!="Mayor"),CONCATENATE("R10C",'Mapa final'!#REF!),"")</f>
        <v>#REF!</v>
      </c>
      <c r="AH31" s="19" t="e">
        <f>IF(AND('Mapa final'!#REF!="Alta",'Mapa final'!#REF!="Catastrófico"),CONCATENATE("R10C",'Mapa final'!#REF!),"")</f>
        <v>#REF!</v>
      </c>
      <c r="AI31" s="20" t="e">
        <f>IF(AND('Mapa final'!#REF!="Alta",'Mapa final'!#REF!="Catastrófico"),CONCATENATE("R10C",'Mapa final'!#REF!),"")</f>
        <v>#REF!</v>
      </c>
      <c r="AJ31" s="20" t="e">
        <f>IF(AND('Mapa final'!#REF!="Alta",'Mapa final'!#REF!="Catastrófico"),CONCATENATE("R10C",'Mapa final'!#REF!),"")</f>
        <v>#REF!</v>
      </c>
      <c r="AK31" s="20" t="e">
        <f>IF(AND('Mapa final'!#REF!="Alta",'Mapa final'!#REF!="Catastrófico"),CONCATENATE("R10C",'Mapa final'!#REF!),"")</f>
        <v>#REF!</v>
      </c>
      <c r="AL31" s="20" t="e">
        <f>IF(AND('Mapa final'!#REF!="Alta",'Mapa final'!#REF!="Catastrófico"),CONCATENATE("R10C",'Mapa final'!#REF!),"")</f>
        <v>#REF!</v>
      </c>
      <c r="AM31" s="21" t="e">
        <f>IF(AND('Mapa final'!#REF!="Alta",'Mapa final'!#REF!="Catastrófico"),CONCATENATE("R10C",'Mapa final'!#REF!),"")</f>
        <v>#REF!</v>
      </c>
      <c r="AN31" s="41"/>
      <c r="AO31" s="777"/>
      <c r="AP31" s="778"/>
      <c r="AQ31" s="778"/>
      <c r="AR31" s="778"/>
      <c r="AS31" s="778"/>
      <c r="AT31" s="779"/>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row>
    <row r="32" spans="1:76" ht="15" customHeight="1" x14ac:dyDescent="0.25">
      <c r="A32" s="41"/>
      <c r="B32" s="685"/>
      <c r="C32" s="685"/>
      <c r="D32" s="686"/>
      <c r="E32" s="780" t="s">
        <v>288</v>
      </c>
      <c r="F32" s="781"/>
      <c r="G32" s="781"/>
      <c r="H32" s="781"/>
      <c r="I32" s="798"/>
      <c r="J32" s="22" t="e">
        <f>IF(AND('Mapa final'!#REF!="Media",'Mapa final'!#REF!="Leve"),CONCATENATE("R1C",'Mapa final'!$Q$14),"")</f>
        <v>#REF!</v>
      </c>
      <c r="K32" s="23" t="e">
        <f>IF(AND('Mapa final'!#REF!="Media",'Mapa final'!#REF!="Leve"),CONCATENATE("R1C",'Mapa final'!#REF!),"")</f>
        <v>#REF!</v>
      </c>
      <c r="L32" s="23" t="e">
        <f>IF(AND('Mapa final'!#REF!="Media",'Mapa final'!#REF!="Leve"),CONCATENATE("R1C",'Mapa final'!#REF!),"")</f>
        <v>#REF!</v>
      </c>
      <c r="M32" s="23" t="e">
        <f>IF(AND('Mapa final'!#REF!="Media",'Mapa final'!#REF!="Leve"),CONCATENATE("R1C",'Mapa final'!#REF!),"")</f>
        <v>#REF!</v>
      </c>
      <c r="N32" s="23" t="e">
        <f>IF(AND('Mapa final'!#REF!="Media",'Mapa final'!#REF!="Leve"),CONCATENATE("R1C",'Mapa final'!#REF!),"")</f>
        <v>#REF!</v>
      </c>
      <c r="O32" s="24" t="e">
        <f>IF(AND('Mapa final'!#REF!="Media",'Mapa final'!#REF!="Leve"),CONCATENATE("R1C",'Mapa final'!#REF!),"")</f>
        <v>#REF!</v>
      </c>
      <c r="P32" s="22" t="e">
        <f>IF(AND('Mapa final'!#REF!="Media",'Mapa final'!#REF!="Menor"),CONCATENATE("R1C",'Mapa final'!$Q$14),"")</f>
        <v>#REF!</v>
      </c>
      <c r="Q32" s="23" t="e">
        <f>IF(AND('Mapa final'!#REF!="Media",'Mapa final'!#REF!="Menor"),CONCATENATE("R1C",'Mapa final'!#REF!),"")</f>
        <v>#REF!</v>
      </c>
      <c r="R32" s="23" t="e">
        <f>IF(AND('Mapa final'!#REF!="Media",'Mapa final'!#REF!="Menor"),CONCATENATE("R1C",'Mapa final'!#REF!),"")</f>
        <v>#REF!</v>
      </c>
      <c r="S32" s="23" t="e">
        <f>IF(AND('Mapa final'!#REF!="Media",'Mapa final'!#REF!="Menor"),CONCATENATE("R1C",'Mapa final'!#REF!),"")</f>
        <v>#REF!</v>
      </c>
      <c r="T32" s="23" t="e">
        <f>IF(AND('Mapa final'!#REF!="Media",'Mapa final'!#REF!="Menor"),CONCATENATE("R1C",'Mapa final'!#REF!),"")</f>
        <v>#REF!</v>
      </c>
      <c r="U32" s="24" t="e">
        <f>IF(AND('Mapa final'!#REF!="Media",'Mapa final'!#REF!="Menor"),CONCATENATE("R1C",'Mapa final'!#REF!),"")</f>
        <v>#REF!</v>
      </c>
      <c r="V32" s="22" t="e">
        <f>IF(AND('Mapa final'!#REF!="Media",'Mapa final'!#REF!="Moderado"),CONCATENATE("R1C",'Mapa final'!$Q$14),"")</f>
        <v>#REF!</v>
      </c>
      <c r="W32" s="23" t="e">
        <f>IF(AND('Mapa final'!#REF!="Media",'Mapa final'!#REF!="Moderado"),CONCATENATE("R1C",'Mapa final'!#REF!),"")</f>
        <v>#REF!</v>
      </c>
      <c r="X32" s="23" t="e">
        <f>IF(AND('Mapa final'!#REF!="Media",'Mapa final'!#REF!="Moderado"),CONCATENATE("R1C",'Mapa final'!#REF!),"")</f>
        <v>#REF!</v>
      </c>
      <c r="Y32" s="23" t="e">
        <f>IF(AND('Mapa final'!#REF!="Media",'Mapa final'!#REF!="Moderado"),CONCATENATE("R1C",'Mapa final'!#REF!),"")</f>
        <v>#REF!</v>
      </c>
      <c r="Z32" s="23" t="e">
        <f>IF(AND('Mapa final'!#REF!="Media",'Mapa final'!#REF!="Moderado"),CONCATENATE("R1C",'Mapa final'!#REF!),"")</f>
        <v>#REF!</v>
      </c>
      <c r="AA32" s="24" t="e">
        <f>IF(AND('Mapa final'!#REF!="Media",'Mapa final'!#REF!="Moderado"),CONCATENATE("R1C",'Mapa final'!#REF!),"")</f>
        <v>#REF!</v>
      </c>
      <c r="AB32" s="4" t="e">
        <f>IF(AND('Mapa final'!#REF!="Media",'Mapa final'!#REF!="Mayor"),CONCATENATE("R1C",'Mapa final'!$Q$14),"")</f>
        <v>#REF!</v>
      </c>
      <c r="AC32" s="5" t="e">
        <f>IF(AND('Mapa final'!#REF!="Media",'Mapa final'!#REF!="Mayor"),CONCATENATE("R1C",'Mapa final'!#REF!),"")</f>
        <v>#REF!</v>
      </c>
      <c r="AD32" s="5" t="e">
        <f>IF(AND('Mapa final'!#REF!="Media",'Mapa final'!#REF!="Mayor"),CONCATENATE("R1C",'Mapa final'!#REF!),"")</f>
        <v>#REF!</v>
      </c>
      <c r="AE32" s="5" t="e">
        <f>IF(AND('Mapa final'!#REF!="Media",'Mapa final'!#REF!="Mayor"),CONCATENATE("R1C",'Mapa final'!#REF!),"")</f>
        <v>#REF!</v>
      </c>
      <c r="AF32" s="5" t="e">
        <f>IF(AND('Mapa final'!#REF!="Media",'Mapa final'!#REF!="Mayor"),CONCATENATE("R1C",'Mapa final'!#REF!),"")</f>
        <v>#REF!</v>
      </c>
      <c r="AG32" s="6" t="e">
        <f>IF(AND('Mapa final'!#REF!="Media",'Mapa final'!#REF!="Mayor"),CONCATENATE("R1C",'Mapa final'!#REF!),"")</f>
        <v>#REF!</v>
      </c>
      <c r="AH32" s="7" t="e">
        <f>IF(AND('Mapa final'!#REF!="Media",'Mapa final'!#REF!="Catastrófico"),CONCATENATE("R1C",'Mapa final'!$Q$14),"")</f>
        <v>#REF!</v>
      </c>
      <c r="AI32" s="8" t="e">
        <f>IF(AND('Mapa final'!#REF!="Media",'Mapa final'!#REF!="Catastrófico"),CONCATENATE("R1C",'Mapa final'!#REF!),"")</f>
        <v>#REF!</v>
      </c>
      <c r="AJ32" s="8" t="e">
        <f>IF(AND('Mapa final'!#REF!="Media",'Mapa final'!#REF!="Catastrófico"),CONCATENATE("R1C",'Mapa final'!#REF!),"")</f>
        <v>#REF!</v>
      </c>
      <c r="AK32" s="8" t="e">
        <f>IF(AND('Mapa final'!#REF!="Media",'Mapa final'!#REF!="Catastrófico"),CONCATENATE("R1C",'Mapa final'!#REF!),"")</f>
        <v>#REF!</v>
      </c>
      <c r="AL32" s="8" t="e">
        <f>IF(AND('Mapa final'!#REF!="Media",'Mapa final'!#REF!="Catastrófico"),CONCATENATE("R1C",'Mapa final'!#REF!),"")</f>
        <v>#REF!</v>
      </c>
      <c r="AM32" s="9" t="e">
        <f>IF(AND('Mapa final'!#REF!="Media",'Mapa final'!#REF!="Catastrófico"),CONCATENATE("R1C",'Mapa final'!#REF!),"")</f>
        <v>#REF!</v>
      </c>
      <c r="AN32" s="41"/>
      <c r="AO32" s="810" t="s">
        <v>209</v>
      </c>
      <c r="AP32" s="811"/>
      <c r="AQ32" s="811"/>
      <c r="AR32" s="811"/>
      <c r="AS32" s="811"/>
      <c r="AT32" s="812"/>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row>
    <row r="33" spans="1:76" ht="15" customHeight="1" x14ac:dyDescent="0.25">
      <c r="A33" s="41"/>
      <c r="B33" s="685"/>
      <c r="C33" s="685"/>
      <c r="D33" s="686"/>
      <c r="E33" s="782"/>
      <c r="F33" s="783"/>
      <c r="G33" s="783"/>
      <c r="H33" s="783"/>
      <c r="I33" s="799"/>
      <c r="J33" s="25" t="e">
        <f>IF(AND('Mapa final'!#REF!="Media",'Mapa final'!#REF!="Leve"),CONCATENATE("R2C",'Mapa final'!#REF!),"")</f>
        <v>#REF!</v>
      </c>
      <c r="K33" s="26" t="e">
        <f>IF(AND('Mapa final'!#REF!="Media",'Mapa final'!#REF!="Leve"),CONCATENATE("R2C",'Mapa final'!#REF!),"")</f>
        <v>#REF!</v>
      </c>
      <c r="L33" s="26" t="e">
        <f>IF(AND('Mapa final'!#REF!="Media",'Mapa final'!#REF!="Leve"),CONCATENATE("R2C",'Mapa final'!#REF!),"")</f>
        <v>#REF!</v>
      </c>
      <c r="M33" s="26" t="e">
        <f>IF(AND('Mapa final'!#REF!="Media",'Mapa final'!#REF!="Leve"),CONCATENATE("R2C",'Mapa final'!#REF!),"")</f>
        <v>#REF!</v>
      </c>
      <c r="N33" s="26" t="e">
        <f>IF(AND('Mapa final'!#REF!="Media",'Mapa final'!#REF!="Leve"),CONCATENATE("R2C",'Mapa final'!#REF!),"")</f>
        <v>#REF!</v>
      </c>
      <c r="O33" s="27" t="e">
        <f>IF(AND('Mapa final'!#REF!="Media",'Mapa final'!#REF!="Leve"),CONCATENATE("R2C",'Mapa final'!#REF!),"")</f>
        <v>#REF!</v>
      </c>
      <c r="P33" s="25" t="e">
        <f>IF(AND('Mapa final'!#REF!="Media",'Mapa final'!#REF!="Menor"),CONCATENATE("R2C",'Mapa final'!#REF!),"")</f>
        <v>#REF!</v>
      </c>
      <c r="Q33" s="26" t="e">
        <f>IF(AND('Mapa final'!#REF!="Media",'Mapa final'!#REF!="Menor"),CONCATENATE("R2C",'Mapa final'!#REF!),"")</f>
        <v>#REF!</v>
      </c>
      <c r="R33" s="26" t="e">
        <f>IF(AND('Mapa final'!#REF!="Media",'Mapa final'!#REF!="Menor"),CONCATENATE("R2C",'Mapa final'!#REF!),"")</f>
        <v>#REF!</v>
      </c>
      <c r="S33" s="26" t="e">
        <f>IF(AND('Mapa final'!#REF!="Media",'Mapa final'!#REF!="Menor"),CONCATENATE("R2C",'Mapa final'!#REF!),"")</f>
        <v>#REF!</v>
      </c>
      <c r="T33" s="26" t="e">
        <f>IF(AND('Mapa final'!#REF!="Media",'Mapa final'!#REF!="Menor"),CONCATENATE("R2C",'Mapa final'!#REF!),"")</f>
        <v>#REF!</v>
      </c>
      <c r="U33" s="27" t="e">
        <f>IF(AND('Mapa final'!#REF!="Media",'Mapa final'!#REF!="Menor"),CONCATENATE("R2C",'Mapa final'!#REF!),"")</f>
        <v>#REF!</v>
      </c>
      <c r="V33" s="25" t="e">
        <f>IF(AND('Mapa final'!#REF!="Media",'Mapa final'!#REF!="Moderado"),CONCATENATE("R2C",'Mapa final'!#REF!),"")</f>
        <v>#REF!</v>
      </c>
      <c r="W33" s="26" t="e">
        <f>IF(AND('Mapa final'!#REF!="Media",'Mapa final'!#REF!="Moderado"),CONCATENATE("R2C",'Mapa final'!#REF!),"")</f>
        <v>#REF!</v>
      </c>
      <c r="X33" s="26" t="e">
        <f>IF(AND('Mapa final'!#REF!="Media",'Mapa final'!#REF!="Moderado"),CONCATENATE("R2C",'Mapa final'!#REF!),"")</f>
        <v>#REF!</v>
      </c>
      <c r="Y33" s="26" t="e">
        <f>IF(AND('Mapa final'!#REF!="Media",'Mapa final'!#REF!="Moderado"),CONCATENATE("R2C",'Mapa final'!#REF!),"")</f>
        <v>#REF!</v>
      </c>
      <c r="Z33" s="26" t="e">
        <f>IF(AND('Mapa final'!#REF!="Media",'Mapa final'!#REF!="Moderado"),CONCATENATE("R2C",'Mapa final'!#REF!),"")</f>
        <v>#REF!</v>
      </c>
      <c r="AA33" s="27" t="e">
        <f>IF(AND('Mapa final'!#REF!="Media",'Mapa final'!#REF!="Moderado"),CONCATENATE("R2C",'Mapa final'!#REF!),"")</f>
        <v>#REF!</v>
      </c>
      <c r="AB33" s="10" t="e">
        <f>IF(AND('Mapa final'!#REF!="Media",'Mapa final'!#REF!="Mayor"),CONCATENATE("R2C",'Mapa final'!#REF!),"")</f>
        <v>#REF!</v>
      </c>
      <c r="AC33" s="11" t="e">
        <f>IF(AND('Mapa final'!#REF!="Media",'Mapa final'!#REF!="Mayor"),CONCATENATE("R2C",'Mapa final'!#REF!),"")</f>
        <v>#REF!</v>
      </c>
      <c r="AD33" s="11" t="e">
        <f>IF(AND('Mapa final'!#REF!="Media",'Mapa final'!#REF!="Mayor"),CONCATENATE("R2C",'Mapa final'!#REF!),"")</f>
        <v>#REF!</v>
      </c>
      <c r="AE33" s="11" t="e">
        <f>IF(AND('Mapa final'!#REF!="Media",'Mapa final'!#REF!="Mayor"),CONCATENATE("R2C",'Mapa final'!#REF!),"")</f>
        <v>#REF!</v>
      </c>
      <c r="AF33" s="11" t="e">
        <f>IF(AND('Mapa final'!#REF!="Media",'Mapa final'!#REF!="Mayor"),CONCATENATE("R2C",'Mapa final'!#REF!),"")</f>
        <v>#REF!</v>
      </c>
      <c r="AG33" s="12" t="e">
        <f>IF(AND('Mapa final'!#REF!="Media",'Mapa final'!#REF!="Mayor"),CONCATENATE("R2C",'Mapa final'!#REF!),"")</f>
        <v>#REF!</v>
      </c>
      <c r="AH33" s="13" t="e">
        <f>IF(AND('Mapa final'!#REF!="Media",'Mapa final'!#REF!="Catastrófico"),CONCATENATE("R2C",'Mapa final'!#REF!),"")</f>
        <v>#REF!</v>
      </c>
      <c r="AI33" s="14" t="e">
        <f>IF(AND('Mapa final'!#REF!="Media",'Mapa final'!#REF!="Catastrófico"),CONCATENATE("R2C",'Mapa final'!#REF!),"")</f>
        <v>#REF!</v>
      </c>
      <c r="AJ33" s="14" t="e">
        <f>IF(AND('Mapa final'!#REF!="Media",'Mapa final'!#REF!="Catastrófico"),CONCATENATE("R2C",'Mapa final'!#REF!),"")</f>
        <v>#REF!</v>
      </c>
      <c r="AK33" s="14" t="e">
        <f>IF(AND('Mapa final'!#REF!="Media",'Mapa final'!#REF!="Catastrófico"),CONCATENATE("R2C",'Mapa final'!#REF!),"")</f>
        <v>#REF!</v>
      </c>
      <c r="AL33" s="14" t="e">
        <f>IF(AND('Mapa final'!#REF!="Media",'Mapa final'!#REF!="Catastrófico"),CONCATENATE("R2C",'Mapa final'!#REF!),"")</f>
        <v>#REF!</v>
      </c>
      <c r="AM33" s="15" t="e">
        <f>IF(AND('Mapa final'!#REF!="Media",'Mapa final'!#REF!="Catastrófico"),CONCATENATE("R2C",'Mapa final'!#REF!),"")</f>
        <v>#REF!</v>
      </c>
      <c r="AN33" s="41"/>
      <c r="AO33" s="813"/>
      <c r="AP33" s="814"/>
      <c r="AQ33" s="814"/>
      <c r="AR33" s="814"/>
      <c r="AS33" s="814"/>
      <c r="AT33" s="815"/>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row>
    <row r="34" spans="1:76" ht="15" customHeight="1" x14ac:dyDescent="0.25">
      <c r="A34" s="41"/>
      <c r="B34" s="685"/>
      <c r="C34" s="685"/>
      <c r="D34" s="686"/>
      <c r="E34" s="784"/>
      <c r="F34" s="783"/>
      <c r="G34" s="783"/>
      <c r="H34" s="783"/>
      <c r="I34" s="799"/>
      <c r="J34" s="25" t="e">
        <f>IF(AND('Mapa final'!#REF!="Media",'Mapa final'!#REF!="Leve"),CONCATENATE("R3C",'Mapa final'!#REF!),"")</f>
        <v>#REF!</v>
      </c>
      <c r="K34" s="26" t="e">
        <f>IF(AND('Mapa final'!#REF!="Media",'Mapa final'!#REF!="Leve"),CONCATENATE("R3C",'Mapa final'!#REF!),"")</f>
        <v>#REF!</v>
      </c>
      <c r="L34" s="26" t="e">
        <f>IF(AND('Mapa final'!#REF!="Media",'Mapa final'!#REF!="Leve"),CONCATENATE("R3C",'Mapa final'!#REF!),"")</f>
        <v>#REF!</v>
      </c>
      <c r="M34" s="26" t="e">
        <f>IF(AND('Mapa final'!#REF!="Media",'Mapa final'!#REF!="Leve"),CONCATENATE("R3C",'Mapa final'!#REF!),"")</f>
        <v>#REF!</v>
      </c>
      <c r="N34" s="26" t="e">
        <f>IF(AND('Mapa final'!#REF!="Media",'Mapa final'!#REF!="Leve"),CONCATENATE("R3C",'Mapa final'!#REF!),"")</f>
        <v>#REF!</v>
      </c>
      <c r="O34" s="27" t="e">
        <f>IF(AND('Mapa final'!#REF!="Media",'Mapa final'!#REF!="Leve"),CONCATENATE("R3C",'Mapa final'!#REF!),"")</f>
        <v>#REF!</v>
      </c>
      <c r="P34" s="25" t="e">
        <f>IF(AND('Mapa final'!#REF!="Media",'Mapa final'!#REF!="Menor"),CONCATENATE("R3C",'Mapa final'!#REF!),"")</f>
        <v>#REF!</v>
      </c>
      <c r="Q34" s="26" t="e">
        <f>IF(AND('Mapa final'!#REF!="Media",'Mapa final'!#REF!="Menor"),CONCATENATE("R3C",'Mapa final'!#REF!),"")</f>
        <v>#REF!</v>
      </c>
      <c r="R34" s="26" t="e">
        <f>IF(AND('Mapa final'!#REF!="Media",'Mapa final'!#REF!="Menor"),CONCATENATE("R3C",'Mapa final'!#REF!),"")</f>
        <v>#REF!</v>
      </c>
      <c r="S34" s="26" t="e">
        <f>IF(AND('Mapa final'!#REF!="Media",'Mapa final'!#REF!="Menor"),CONCATENATE("R3C",'Mapa final'!#REF!),"")</f>
        <v>#REF!</v>
      </c>
      <c r="T34" s="26" t="e">
        <f>IF(AND('Mapa final'!#REF!="Media",'Mapa final'!#REF!="Menor"),CONCATENATE("R3C",'Mapa final'!#REF!),"")</f>
        <v>#REF!</v>
      </c>
      <c r="U34" s="27" t="e">
        <f>IF(AND('Mapa final'!#REF!="Media",'Mapa final'!#REF!="Menor"),CONCATENATE("R3C",'Mapa final'!#REF!),"")</f>
        <v>#REF!</v>
      </c>
      <c r="V34" s="25" t="e">
        <f>IF(AND('Mapa final'!#REF!="Media",'Mapa final'!#REF!="Moderado"),CONCATENATE("R3C",'Mapa final'!#REF!),"")</f>
        <v>#REF!</v>
      </c>
      <c r="W34" s="26" t="e">
        <f>IF(AND('Mapa final'!#REF!="Media",'Mapa final'!#REF!="Moderado"),CONCATENATE("R3C",'Mapa final'!#REF!),"")</f>
        <v>#REF!</v>
      </c>
      <c r="X34" s="26" t="e">
        <f>IF(AND('Mapa final'!#REF!="Media",'Mapa final'!#REF!="Moderado"),CONCATENATE("R3C",'Mapa final'!#REF!),"")</f>
        <v>#REF!</v>
      </c>
      <c r="Y34" s="26" t="e">
        <f>IF(AND('Mapa final'!#REF!="Media",'Mapa final'!#REF!="Moderado"),CONCATENATE("R3C",'Mapa final'!#REF!),"")</f>
        <v>#REF!</v>
      </c>
      <c r="Z34" s="26" t="e">
        <f>IF(AND('Mapa final'!#REF!="Media",'Mapa final'!#REF!="Moderado"),CONCATENATE("R3C",'Mapa final'!#REF!),"")</f>
        <v>#REF!</v>
      </c>
      <c r="AA34" s="27" t="e">
        <f>IF(AND('Mapa final'!#REF!="Media",'Mapa final'!#REF!="Moderado"),CONCATENATE("R3C",'Mapa final'!#REF!),"")</f>
        <v>#REF!</v>
      </c>
      <c r="AB34" s="10" t="e">
        <f>IF(AND('Mapa final'!#REF!="Media",'Mapa final'!#REF!="Mayor"),CONCATENATE("R3C",'Mapa final'!#REF!),"")</f>
        <v>#REF!</v>
      </c>
      <c r="AC34" s="11" t="e">
        <f>IF(AND('Mapa final'!#REF!="Media",'Mapa final'!#REF!="Mayor"),CONCATENATE("R3C",'Mapa final'!#REF!),"")</f>
        <v>#REF!</v>
      </c>
      <c r="AD34" s="11" t="e">
        <f>IF(AND('Mapa final'!#REF!="Media",'Mapa final'!#REF!="Mayor"),CONCATENATE("R3C",'Mapa final'!#REF!),"")</f>
        <v>#REF!</v>
      </c>
      <c r="AE34" s="11" t="e">
        <f>IF(AND('Mapa final'!#REF!="Media",'Mapa final'!#REF!="Mayor"),CONCATENATE("R3C",'Mapa final'!#REF!),"")</f>
        <v>#REF!</v>
      </c>
      <c r="AF34" s="11" t="e">
        <f>IF(AND('Mapa final'!#REF!="Media",'Mapa final'!#REF!="Mayor"),CONCATENATE("R3C",'Mapa final'!#REF!),"")</f>
        <v>#REF!</v>
      </c>
      <c r="AG34" s="12" t="e">
        <f>IF(AND('Mapa final'!#REF!="Media",'Mapa final'!#REF!="Mayor"),CONCATENATE("R3C",'Mapa final'!#REF!),"")</f>
        <v>#REF!</v>
      </c>
      <c r="AH34" s="13" t="e">
        <f>IF(AND('Mapa final'!#REF!="Media",'Mapa final'!#REF!="Catastrófico"),CONCATENATE("R3C",'Mapa final'!#REF!),"")</f>
        <v>#REF!</v>
      </c>
      <c r="AI34" s="14" t="e">
        <f>IF(AND('Mapa final'!#REF!="Media",'Mapa final'!#REF!="Catastrófico"),CONCATENATE("R3C",'Mapa final'!#REF!),"")</f>
        <v>#REF!</v>
      </c>
      <c r="AJ34" s="14" t="e">
        <f>IF(AND('Mapa final'!#REF!="Media",'Mapa final'!#REF!="Catastrófico"),CONCATENATE("R3C",'Mapa final'!#REF!),"")</f>
        <v>#REF!</v>
      </c>
      <c r="AK34" s="14" t="e">
        <f>IF(AND('Mapa final'!#REF!="Media",'Mapa final'!#REF!="Catastrófico"),CONCATENATE("R3C",'Mapa final'!#REF!),"")</f>
        <v>#REF!</v>
      </c>
      <c r="AL34" s="14" t="e">
        <f>IF(AND('Mapa final'!#REF!="Media",'Mapa final'!#REF!="Catastrófico"),CONCATENATE("R3C",'Mapa final'!#REF!),"")</f>
        <v>#REF!</v>
      </c>
      <c r="AM34" s="15" t="e">
        <f>IF(AND('Mapa final'!#REF!="Media",'Mapa final'!#REF!="Catastrófico"),CONCATENATE("R3C",'Mapa final'!#REF!),"")</f>
        <v>#REF!</v>
      </c>
      <c r="AN34" s="41"/>
      <c r="AO34" s="813"/>
      <c r="AP34" s="814"/>
      <c r="AQ34" s="814"/>
      <c r="AR34" s="814"/>
      <c r="AS34" s="814"/>
      <c r="AT34" s="815"/>
      <c r="AU34" s="41"/>
      <c r="AV34" s="41"/>
      <c r="AW34" s="41"/>
      <c r="AX34" s="41"/>
      <c r="AY34" s="41"/>
      <c r="AZ34" s="41"/>
      <c r="BA34" s="41"/>
      <c r="BB34" s="41"/>
      <c r="BC34" s="41"/>
      <c r="BD34" s="41"/>
      <c r="BE34" s="41"/>
      <c r="BF34" s="41"/>
      <c r="BG34" s="41"/>
      <c r="BH34" s="41"/>
      <c r="BI34" s="41"/>
      <c r="BJ34" s="41"/>
      <c r="BK34" s="41"/>
      <c r="BL34" s="41"/>
      <c r="BM34" s="41"/>
      <c r="BN34" s="41"/>
      <c r="BO34" s="41"/>
      <c r="BP34" s="41"/>
      <c r="BQ34" s="41"/>
      <c r="BR34" s="41"/>
      <c r="BS34" s="41"/>
      <c r="BT34" s="41"/>
      <c r="BU34" s="41"/>
      <c r="BV34" s="41"/>
      <c r="BW34" s="41"/>
      <c r="BX34" s="41"/>
    </row>
    <row r="35" spans="1:76" ht="15" customHeight="1" x14ac:dyDescent="0.25">
      <c r="A35" s="41"/>
      <c r="B35" s="685"/>
      <c r="C35" s="685"/>
      <c r="D35" s="686"/>
      <c r="E35" s="784"/>
      <c r="F35" s="783"/>
      <c r="G35" s="783"/>
      <c r="H35" s="783"/>
      <c r="I35" s="799"/>
      <c r="J35" s="25" t="e">
        <f>IF(AND('Mapa final'!#REF!="Media",'Mapa final'!#REF!="Leve"),CONCATENATE("R4C",'Mapa final'!#REF!),"")</f>
        <v>#REF!</v>
      </c>
      <c r="K35" s="26" t="e">
        <f>IF(AND('Mapa final'!#REF!="Media",'Mapa final'!#REF!="Leve"),CONCATENATE("R4C",'Mapa final'!#REF!),"")</f>
        <v>#REF!</v>
      </c>
      <c r="L35" s="26" t="e">
        <f>IF(AND('Mapa final'!#REF!="Media",'Mapa final'!#REF!="Leve"),CONCATENATE("R4C",'Mapa final'!#REF!),"")</f>
        <v>#REF!</v>
      </c>
      <c r="M35" s="26" t="e">
        <f>IF(AND('Mapa final'!#REF!="Media",'Mapa final'!#REF!="Leve"),CONCATENATE("R4C",'Mapa final'!#REF!),"")</f>
        <v>#REF!</v>
      </c>
      <c r="N35" s="26" t="e">
        <f>IF(AND('Mapa final'!#REF!="Media",'Mapa final'!#REF!="Leve"),CONCATENATE("R4C",'Mapa final'!#REF!),"")</f>
        <v>#REF!</v>
      </c>
      <c r="O35" s="27" t="e">
        <f>IF(AND('Mapa final'!#REF!="Media",'Mapa final'!#REF!="Leve"),CONCATENATE("R4C",'Mapa final'!#REF!),"")</f>
        <v>#REF!</v>
      </c>
      <c r="P35" s="25" t="e">
        <f>IF(AND('Mapa final'!#REF!="Media",'Mapa final'!#REF!="Menor"),CONCATENATE("R4C",'Mapa final'!#REF!),"")</f>
        <v>#REF!</v>
      </c>
      <c r="Q35" s="26" t="e">
        <f>IF(AND('Mapa final'!#REF!="Media",'Mapa final'!#REF!="Menor"),CONCATENATE("R4C",'Mapa final'!#REF!),"")</f>
        <v>#REF!</v>
      </c>
      <c r="R35" s="26" t="e">
        <f>IF(AND('Mapa final'!#REF!="Media",'Mapa final'!#REF!="Menor"),CONCATENATE("R4C",'Mapa final'!#REF!),"")</f>
        <v>#REF!</v>
      </c>
      <c r="S35" s="26" t="e">
        <f>IF(AND('Mapa final'!#REF!="Media",'Mapa final'!#REF!="Menor"),CONCATENATE("R4C",'Mapa final'!#REF!),"")</f>
        <v>#REF!</v>
      </c>
      <c r="T35" s="26" t="e">
        <f>IF(AND('Mapa final'!#REF!="Media",'Mapa final'!#REF!="Menor"),CONCATENATE("R4C",'Mapa final'!#REF!),"")</f>
        <v>#REF!</v>
      </c>
      <c r="U35" s="27" t="e">
        <f>IF(AND('Mapa final'!#REF!="Media",'Mapa final'!#REF!="Menor"),CONCATENATE("R4C",'Mapa final'!#REF!),"")</f>
        <v>#REF!</v>
      </c>
      <c r="V35" s="25" t="e">
        <f>IF(AND('Mapa final'!#REF!="Media",'Mapa final'!#REF!="Moderado"),CONCATENATE("R4C",'Mapa final'!#REF!),"")</f>
        <v>#REF!</v>
      </c>
      <c r="W35" s="26" t="e">
        <f>IF(AND('Mapa final'!#REF!="Media",'Mapa final'!#REF!="Moderado"),CONCATENATE("R4C",'Mapa final'!#REF!),"")</f>
        <v>#REF!</v>
      </c>
      <c r="X35" s="26" t="e">
        <f>IF(AND('Mapa final'!#REF!="Media",'Mapa final'!#REF!="Moderado"),CONCATENATE("R4C",'Mapa final'!#REF!),"")</f>
        <v>#REF!</v>
      </c>
      <c r="Y35" s="26" t="e">
        <f>IF(AND('Mapa final'!#REF!="Media",'Mapa final'!#REF!="Moderado"),CONCATENATE("R4C",'Mapa final'!#REF!),"")</f>
        <v>#REF!</v>
      </c>
      <c r="Z35" s="26" t="e">
        <f>IF(AND('Mapa final'!#REF!="Media",'Mapa final'!#REF!="Moderado"),CONCATENATE("R4C",'Mapa final'!#REF!),"")</f>
        <v>#REF!</v>
      </c>
      <c r="AA35" s="27" t="e">
        <f>IF(AND('Mapa final'!#REF!="Media",'Mapa final'!#REF!="Moderado"),CONCATENATE("R4C",'Mapa final'!#REF!),"")</f>
        <v>#REF!</v>
      </c>
      <c r="AB35" s="10" t="e">
        <f>IF(AND('Mapa final'!#REF!="Media",'Mapa final'!#REF!="Mayor"),CONCATENATE("R4C",'Mapa final'!#REF!),"")</f>
        <v>#REF!</v>
      </c>
      <c r="AC35" s="11" t="e">
        <f>IF(AND('Mapa final'!#REF!="Media",'Mapa final'!#REF!="Mayor"),CONCATENATE("R4C",'Mapa final'!#REF!),"")</f>
        <v>#REF!</v>
      </c>
      <c r="AD35" s="11" t="e">
        <f>IF(AND('Mapa final'!#REF!="Media",'Mapa final'!#REF!="Mayor"),CONCATENATE("R4C",'Mapa final'!#REF!),"")</f>
        <v>#REF!</v>
      </c>
      <c r="AE35" s="11" t="e">
        <f>IF(AND('Mapa final'!#REF!="Media",'Mapa final'!#REF!="Mayor"),CONCATENATE("R4C",'Mapa final'!#REF!),"")</f>
        <v>#REF!</v>
      </c>
      <c r="AF35" s="11" t="e">
        <f>IF(AND('Mapa final'!#REF!="Media",'Mapa final'!#REF!="Mayor"),CONCATENATE("R4C",'Mapa final'!#REF!),"")</f>
        <v>#REF!</v>
      </c>
      <c r="AG35" s="12" t="e">
        <f>IF(AND('Mapa final'!#REF!="Media",'Mapa final'!#REF!="Mayor"),CONCATENATE("R4C",'Mapa final'!#REF!),"")</f>
        <v>#REF!</v>
      </c>
      <c r="AH35" s="13" t="e">
        <f>IF(AND('Mapa final'!#REF!="Media",'Mapa final'!#REF!="Catastrófico"),CONCATENATE("R4C",'Mapa final'!#REF!),"")</f>
        <v>#REF!</v>
      </c>
      <c r="AI35" s="14" t="e">
        <f>IF(AND('Mapa final'!#REF!="Media",'Mapa final'!#REF!="Catastrófico"),CONCATENATE("R4C",'Mapa final'!#REF!),"")</f>
        <v>#REF!</v>
      </c>
      <c r="AJ35" s="14" t="e">
        <f>IF(AND('Mapa final'!#REF!="Media",'Mapa final'!#REF!="Catastrófico"),CONCATENATE("R4C",'Mapa final'!#REF!),"")</f>
        <v>#REF!</v>
      </c>
      <c r="AK35" s="14" t="e">
        <f>IF(AND('Mapa final'!#REF!="Media",'Mapa final'!#REF!="Catastrófico"),CONCATENATE("R4C",'Mapa final'!#REF!),"")</f>
        <v>#REF!</v>
      </c>
      <c r="AL35" s="14" t="e">
        <f>IF(AND('Mapa final'!#REF!="Media",'Mapa final'!#REF!="Catastrófico"),CONCATENATE("R4C",'Mapa final'!#REF!),"")</f>
        <v>#REF!</v>
      </c>
      <c r="AM35" s="15" t="e">
        <f>IF(AND('Mapa final'!#REF!="Media",'Mapa final'!#REF!="Catastrófico"),CONCATENATE("R4C",'Mapa final'!#REF!),"")</f>
        <v>#REF!</v>
      </c>
      <c r="AN35" s="41"/>
      <c r="AO35" s="813"/>
      <c r="AP35" s="814"/>
      <c r="AQ35" s="814"/>
      <c r="AR35" s="814"/>
      <c r="AS35" s="814"/>
      <c r="AT35" s="815"/>
      <c r="AU35" s="41"/>
      <c r="AV35" s="41"/>
      <c r="AW35" s="41"/>
      <c r="AX35" s="41"/>
      <c r="AY35" s="41"/>
      <c r="AZ35" s="41"/>
      <c r="BA35" s="41"/>
      <c r="BB35" s="41"/>
      <c r="BC35" s="41"/>
      <c r="BD35" s="41"/>
      <c r="BE35" s="41"/>
      <c r="BF35" s="41"/>
      <c r="BG35" s="41"/>
      <c r="BH35" s="41"/>
      <c r="BI35" s="41"/>
      <c r="BJ35" s="41"/>
      <c r="BK35" s="41"/>
      <c r="BL35" s="41"/>
      <c r="BM35" s="41"/>
      <c r="BN35" s="41"/>
      <c r="BO35" s="41"/>
      <c r="BP35" s="41"/>
      <c r="BQ35" s="41"/>
      <c r="BR35" s="41"/>
      <c r="BS35" s="41"/>
      <c r="BT35" s="41"/>
      <c r="BU35" s="41"/>
      <c r="BV35" s="41"/>
      <c r="BW35" s="41"/>
      <c r="BX35" s="41"/>
    </row>
    <row r="36" spans="1:76" ht="15" customHeight="1" x14ac:dyDescent="0.25">
      <c r="A36" s="41"/>
      <c r="B36" s="685"/>
      <c r="C36" s="685"/>
      <c r="D36" s="686"/>
      <c r="E36" s="784"/>
      <c r="F36" s="783"/>
      <c r="G36" s="783"/>
      <c r="H36" s="783"/>
      <c r="I36" s="799"/>
      <c r="J36" s="25" t="e">
        <f>IF(AND('Mapa final'!#REF!="Media",'Mapa final'!#REF!="Leve"),CONCATENATE("R5C",'Mapa final'!#REF!),"")</f>
        <v>#REF!</v>
      </c>
      <c r="K36" s="26" t="e">
        <f>IF(AND('Mapa final'!#REF!="Media",'Mapa final'!#REF!="Leve"),CONCATENATE("R5C",'Mapa final'!#REF!),"")</f>
        <v>#REF!</v>
      </c>
      <c r="L36" s="26" t="e">
        <f>IF(AND('Mapa final'!#REF!="Media",'Mapa final'!#REF!="Leve"),CONCATENATE("R5C",'Mapa final'!#REF!),"")</f>
        <v>#REF!</v>
      </c>
      <c r="M36" s="26" t="e">
        <f>IF(AND('Mapa final'!#REF!="Media",'Mapa final'!#REF!="Leve"),CONCATENATE("R5C",'Mapa final'!#REF!),"")</f>
        <v>#REF!</v>
      </c>
      <c r="N36" s="26" t="e">
        <f>IF(AND('Mapa final'!#REF!="Media",'Mapa final'!#REF!="Leve"),CONCATENATE("R5C",'Mapa final'!#REF!),"")</f>
        <v>#REF!</v>
      </c>
      <c r="O36" s="27" t="e">
        <f>IF(AND('Mapa final'!#REF!="Media",'Mapa final'!#REF!="Leve"),CONCATENATE("R5C",'Mapa final'!#REF!),"")</f>
        <v>#REF!</v>
      </c>
      <c r="P36" s="25" t="e">
        <f>IF(AND('Mapa final'!#REF!="Media",'Mapa final'!#REF!="Menor"),CONCATENATE("R5C",'Mapa final'!#REF!),"")</f>
        <v>#REF!</v>
      </c>
      <c r="Q36" s="26" t="e">
        <f>IF(AND('Mapa final'!#REF!="Media",'Mapa final'!#REF!="Menor"),CONCATENATE("R5C",'Mapa final'!#REF!),"")</f>
        <v>#REF!</v>
      </c>
      <c r="R36" s="26" t="e">
        <f>IF(AND('Mapa final'!#REF!="Media",'Mapa final'!#REF!="Menor"),CONCATENATE("R5C",'Mapa final'!#REF!),"")</f>
        <v>#REF!</v>
      </c>
      <c r="S36" s="26" t="e">
        <f>IF(AND('Mapa final'!#REF!="Media",'Mapa final'!#REF!="Menor"),CONCATENATE("R5C",'Mapa final'!#REF!),"")</f>
        <v>#REF!</v>
      </c>
      <c r="T36" s="26" t="e">
        <f>IF(AND('Mapa final'!#REF!="Media",'Mapa final'!#REF!="Menor"),CONCATENATE("R5C",'Mapa final'!#REF!),"")</f>
        <v>#REF!</v>
      </c>
      <c r="U36" s="27" t="e">
        <f>IF(AND('Mapa final'!#REF!="Media",'Mapa final'!#REF!="Menor"),CONCATENATE("R5C",'Mapa final'!#REF!),"")</f>
        <v>#REF!</v>
      </c>
      <c r="V36" s="25" t="e">
        <f>IF(AND('Mapa final'!#REF!="Media",'Mapa final'!#REF!="Moderado"),CONCATENATE("R5C",'Mapa final'!#REF!),"")</f>
        <v>#REF!</v>
      </c>
      <c r="W36" s="26" t="e">
        <f>IF(AND('Mapa final'!#REF!="Media",'Mapa final'!#REF!="Moderado"),CONCATENATE("R5C",'Mapa final'!#REF!),"")</f>
        <v>#REF!</v>
      </c>
      <c r="X36" s="26" t="e">
        <f>IF(AND('Mapa final'!#REF!="Media",'Mapa final'!#REF!="Moderado"),CONCATENATE("R5C",'Mapa final'!#REF!),"")</f>
        <v>#REF!</v>
      </c>
      <c r="Y36" s="26" t="e">
        <f>IF(AND('Mapa final'!#REF!="Media",'Mapa final'!#REF!="Moderado"),CONCATENATE("R5C",'Mapa final'!#REF!),"")</f>
        <v>#REF!</v>
      </c>
      <c r="Z36" s="26" t="e">
        <f>IF(AND('Mapa final'!#REF!="Media",'Mapa final'!#REF!="Moderado"),CONCATENATE("R5C",'Mapa final'!#REF!),"")</f>
        <v>#REF!</v>
      </c>
      <c r="AA36" s="27" t="e">
        <f>IF(AND('Mapa final'!#REF!="Media",'Mapa final'!#REF!="Moderado"),CONCATENATE("R5C",'Mapa final'!#REF!),"")</f>
        <v>#REF!</v>
      </c>
      <c r="AB36" s="10" t="e">
        <f>IF(AND('Mapa final'!#REF!="Media",'Mapa final'!#REF!="Mayor"),CONCATENATE("R5C",'Mapa final'!#REF!),"")</f>
        <v>#REF!</v>
      </c>
      <c r="AC36" s="11" t="e">
        <f>IF(AND('Mapa final'!#REF!="Media",'Mapa final'!#REF!="Mayor"),CONCATENATE("R5C",'Mapa final'!#REF!),"")</f>
        <v>#REF!</v>
      </c>
      <c r="AD36" s="11" t="e">
        <f>IF(AND('Mapa final'!#REF!="Media",'Mapa final'!#REF!="Mayor"),CONCATENATE("R5C",'Mapa final'!#REF!),"")</f>
        <v>#REF!</v>
      </c>
      <c r="AE36" s="11" t="e">
        <f>IF(AND('Mapa final'!#REF!="Media",'Mapa final'!#REF!="Mayor"),CONCATENATE("R5C",'Mapa final'!#REF!),"")</f>
        <v>#REF!</v>
      </c>
      <c r="AF36" s="11" t="e">
        <f>IF(AND('Mapa final'!#REF!="Media",'Mapa final'!#REF!="Mayor"),CONCATENATE("R5C",'Mapa final'!#REF!),"")</f>
        <v>#REF!</v>
      </c>
      <c r="AG36" s="12" t="e">
        <f>IF(AND('Mapa final'!#REF!="Media",'Mapa final'!#REF!="Mayor"),CONCATENATE("R5C",'Mapa final'!#REF!),"")</f>
        <v>#REF!</v>
      </c>
      <c r="AH36" s="13" t="e">
        <f>IF(AND('Mapa final'!#REF!="Media",'Mapa final'!#REF!="Catastrófico"),CONCATENATE("R5C",'Mapa final'!#REF!),"")</f>
        <v>#REF!</v>
      </c>
      <c r="AI36" s="14" t="e">
        <f>IF(AND('Mapa final'!#REF!="Media",'Mapa final'!#REF!="Catastrófico"),CONCATENATE("R5C",'Mapa final'!#REF!),"")</f>
        <v>#REF!</v>
      </c>
      <c r="AJ36" s="14" t="e">
        <f>IF(AND('Mapa final'!#REF!="Media",'Mapa final'!#REF!="Catastrófico"),CONCATENATE("R5C",'Mapa final'!#REF!),"")</f>
        <v>#REF!</v>
      </c>
      <c r="AK36" s="14" t="e">
        <f>IF(AND('Mapa final'!#REF!="Media",'Mapa final'!#REF!="Catastrófico"),CONCATENATE("R5C",'Mapa final'!#REF!),"")</f>
        <v>#REF!</v>
      </c>
      <c r="AL36" s="14" t="e">
        <f>IF(AND('Mapa final'!#REF!="Media",'Mapa final'!#REF!="Catastrófico"),CONCATENATE("R5C",'Mapa final'!#REF!),"")</f>
        <v>#REF!</v>
      </c>
      <c r="AM36" s="15" t="e">
        <f>IF(AND('Mapa final'!#REF!="Media",'Mapa final'!#REF!="Catastrófico"),CONCATENATE("R5C",'Mapa final'!#REF!),"")</f>
        <v>#REF!</v>
      </c>
      <c r="AN36" s="41"/>
      <c r="AO36" s="813"/>
      <c r="AP36" s="814"/>
      <c r="AQ36" s="814"/>
      <c r="AR36" s="814"/>
      <c r="AS36" s="814"/>
      <c r="AT36" s="815"/>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row>
    <row r="37" spans="1:76" ht="15" customHeight="1" x14ac:dyDescent="0.25">
      <c r="A37" s="41"/>
      <c r="B37" s="685"/>
      <c r="C37" s="685"/>
      <c r="D37" s="686"/>
      <c r="E37" s="784"/>
      <c r="F37" s="783"/>
      <c r="G37" s="783"/>
      <c r="H37" s="783"/>
      <c r="I37" s="799"/>
      <c r="J37" s="25" t="e">
        <f>IF(AND('Mapa final'!#REF!="Media",'Mapa final'!#REF!="Leve"),CONCATENATE("R6C",'Mapa final'!#REF!),"")</f>
        <v>#REF!</v>
      </c>
      <c r="K37" s="26" t="e">
        <f>IF(AND('Mapa final'!#REF!="Media",'Mapa final'!#REF!="Leve"),CONCATENATE("R6C",'Mapa final'!#REF!),"")</f>
        <v>#REF!</v>
      </c>
      <c r="L37" s="26" t="e">
        <f>IF(AND('Mapa final'!#REF!="Media",'Mapa final'!#REF!="Leve"),CONCATENATE("R6C",'Mapa final'!#REF!),"")</f>
        <v>#REF!</v>
      </c>
      <c r="M37" s="26" t="e">
        <f>IF(AND('Mapa final'!#REF!="Media",'Mapa final'!#REF!="Leve"),CONCATENATE("R6C",'Mapa final'!#REF!),"")</f>
        <v>#REF!</v>
      </c>
      <c r="N37" s="26" t="e">
        <f>IF(AND('Mapa final'!#REF!="Media",'Mapa final'!#REF!="Leve"),CONCATENATE("R6C",'Mapa final'!#REF!),"")</f>
        <v>#REF!</v>
      </c>
      <c r="O37" s="27" t="e">
        <f>IF(AND('Mapa final'!#REF!="Media",'Mapa final'!#REF!="Leve"),CONCATENATE("R6C",'Mapa final'!#REF!),"")</f>
        <v>#REF!</v>
      </c>
      <c r="P37" s="25" t="e">
        <f>IF(AND('Mapa final'!#REF!="Media",'Mapa final'!#REF!="Menor"),CONCATENATE("R6C",'Mapa final'!#REF!),"")</f>
        <v>#REF!</v>
      </c>
      <c r="Q37" s="26" t="e">
        <f>IF(AND('Mapa final'!#REF!="Media",'Mapa final'!#REF!="Menor"),CONCATENATE("R6C",'Mapa final'!#REF!),"")</f>
        <v>#REF!</v>
      </c>
      <c r="R37" s="26" t="e">
        <f>IF(AND('Mapa final'!#REF!="Media",'Mapa final'!#REF!="Menor"),CONCATENATE("R6C",'Mapa final'!#REF!),"")</f>
        <v>#REF!</v>
      </c>
      <c r="S37" s="26" t="e">
        <f>IF(AND('Mapa final'!#REF!="Media",'Mapa final'!#REF!="Menor"),CONCATENATE("R6C",'Mapa final'!#REF!),"")</f>
        <v>#REF!</v>
      </c>
      <c r="T37" s="26" t="e">
        <f>IF(AND('Mapa final'!#REF!="Media",'Mapa final'!#REF!="Menor"),CONCATENATE("R6C",'Mapa final'!#REF!),"")</f>
        <v>#REF!</v>
      </c>
      <c r="U37" s="27" t="e">
        <f>IF(AND('Mapa final'!#REF!="Media",'Mapa final'!#REF!="Menor"),CONCATENATE("R6C",'Mapa final'!#REF!),"")</f>
        <v>#REF!</v>
      </c>
      <c r="V37" s="25" t="e">
        <f>IF(AND('Mapa final'!#REF!="Media",'Mapa final'!#REF!="Moderado"),CONCATENATE("R6C",'Mapa final'!#REF!),"")</f>
        <v>#REF!</v>
      </c>
      <c r="W37" s="26" t="e">
        <f>IF(AND('Mapa final'!#REF!="Media",'Mapa final'!#REF!="Moderado"),CONCATENATE("R6C",'Mapa final'!#REF!),"")</f>
        <v>#REF!</v>
      </c>
      <c r="X37" s="26" t="e">
        <f>IF(AND('Mapa final'!#REF!="Media",'Mapa final'!#REF!="Moderado"),CONCATENATE("R6C",'Mapa final'!#REF!),"")</f>
        <v>#REF!</v>
      </c>
      <c r="Y37" s="26" t="e">
        <f>IF(AND('Mapa final'!#REF!="Media",'Mapa final'!#REF!="Moderado"),CONCATENATE("R6C",'Mapa final'!#REF!),"")</f>
        <v>#REF!</v>
      </c>
      <c r="Z37" s="26" t="e">
        <f>IF(AND('Mapa final'!#REF!="Media",'Mapa final'!#REF!="Moderado"),CONCATENATE("R6C",'Mapa final'!#REF!),"")</f>
        <v>#REF!</v>
      </c>
      <c r="AA37" s="27" t="e">
        <f>IF(AND('Mapa final'!#REF!="Media",'Mapa final'!#REF!="Moderado"),CONCATENATE("R6C",'Mapa final'!#REF!),"")</f>
        <v>#REF!</v>
      </c>
      <c r="AB37" s="10" t="e">
        <f>IF(AND('Mapa final'!#REF!="Media",'Mapa final'!#REF!="Mayor"),CONCATENATE("R6C",'Mapa final'!#REF!),"")</f>
        <v>#REF!</v>
      </c>
      <c r="AC37" s="11" t="e">
        <f>IF(AND('Mapa final'!#REF!="Media",'Mapa final'!#REF!="Mayor"),CONCATENATE("R6C",'Mapa final'!#REF!),"")</f>
        <v>#REF!</v>
      </c>
      <c r="AD37" s="11" t="e">
        <f>IF(AND('Mapa final'!#REF!="Media",'Mapa final'!#REF!="Mayor"),CONCATENATE("R6C",'Mapa final'!#REF!),"")</f>
        <v>#REF!</v>
      </c>
      <c r="AE37" s="11" t="e">
        <f>IF(AND('Mapa final'!#REF!="Media",'Mapa final'!#REF!="Mayor"),CONCATENATE("R6C",'Mapa final'!#REF!),"")</f>
        <v>#REF!</v>
      </c>
      <c r="AF37" s="11" t="e">
        <f>IF(AND('Mapa final'!#REF!="Media",'Mapa final'!#REF!="Mayor"),CONCATENATE("R6C",'Mapa final'!#REF!),"")</f>
        <v>#REF!</v>
      </c>
      <c r="AG37" s="12" t="e">
        <f>IF(AND('Mapa final'!#REF!="Media",'Mapa final'!#REF!="Mayor"),CONCATENATE("R6C",'Mapa final'!#REF!),"")</f>
        <v>#REF!</v>
      </c>
      <c r="AH37" s="13" t="e">
        <f>IF(AND('Mapa final'!#REF!="Media",'Mapa final'!#REF!="Catastrófico"),CONCATENATE("R6C",'Mapa final'!#REF!),"")</f>
        <v>#REF!</v>
      </c>
      <c r="AI37" s="14" t="e">
        <f>IF(AND('Mapa final'!#REF!="Media",'Mapa final'!#REF!="Catastrófico"),CONCATENATE("R6C",'Mapa final'!#REF!),"")</f>
        <v>#REF!</v>
      </c>
      <c r="AJ37" s="14" t="e">
        <f>IF(AND('Mapa final'!#REF!="Media",'Mapa final'!#REF!="Catastrófico"),CONCATENATE("R6C",'Mapa final'!#REF!),"")</f>
        <v>#REF!</v>
      </c>
      <c r="AK37" s="14" t="e">
        <f>IF(AND('Mapa final'!#REF!="Media",'Mapa final'!#REF!="Catastrófico"),CONCATENATE("R6C",'Mapa final'!#REF!),"")</f>
        <v>#REF!</v>
      </c>
      <c r="AL37" s="14" t="e">
        <f>IF(AND('Mapa final'!#REF!="Media",'Mapa final'!#REF!="Catastrófico"),CONCATENATE("R6C",'Mapa final'!#REF!),"")</f>
        <v>#REF!</v>
      </c>
      <c r="AM37" s="15" t="e">
        <f>IF(AND('Mapa final'!#REF!="Media",'Mapa final'!#REF!="Catastrófico"),CONCATENATE("R6C",'Mapa final'!#REF!),"")</f>
        <v>#REF!</v>
      </c>
      <c r="AN37" s="41"/>
      <c r="AO37" s="813"/>
      <c r="AP37" s="814"/>
      <c r="AQ37" s="814"/>
      <c r="AR37" s="814"/>
      <c r="AS37" s="814"/>
      <c r="AT37" s="815"/>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1"/>
      <c r="BW37" s="41"/>
      <c r="BX37" s="41"/>
    </row>
    <row r="38" spans="1:76" ht="15" customHeight="1" x14ac:dyDescent="0.25">
      <c r="A38" s="41"/>
      <c r="B38" s="685"/>
      <c r="C38" s="685"/>
      <c r="D38" s="686"/>
      <c r="E38" s="784"/>
      <c r="F38" s="783"/>
      <c r="G38" s="783"/>
      <c r="H38" s="783"/>
      <c r="I38" s="799"/>
      <c r="J38" s="25" t="e">
        <f>IF(AND('Mapa final'!#REF!="Media",'Mapa final'!#REF!="Leve"),CONCATENATE("R7C",'Mapa final'!#REF!),"")</f>
        <v>#REF!</v>
      </c>
      <c r="K38" s="26" t="e">
        <f>IF(AND('Mapa final'!#REF!="Media",'Mapa final'!#REF!="Leve"),CONCATENATE("R7C",'Mapa final'!#REF!),"")</f>
        <v>#REF!</v>
      </c>
      <c r="L38" s="26" t="e">
        <f>IF(AND('Mapa final'!#REF!="Media",'Mapa final'!#REF!="Leve"),CONCATENATE("R7C",'Mapa final'!#REF!),"")</f>
        <v>#REF!</v>
      </c>
      <c r="M38" s="26" t="e">
        <f>IF(AND('Mapa final'!#REF!="Media",'Mapa final'!#REF!="Leve"),CONCATENATE("R7C",'Mapa final'!#REF!),"")</f>
        <v>#REF!</v>
      </c>
      <c r="N38" s="26" t="e">
        <f>IF(AND('Mapa final'!#REF!="Media",'Mapa final'!#REF!="Leve"),CONCATENATE("R7C",'Mapa final'!#REF!),"")</f>
        <v>#REF!</v>
      </c>
      <c r="O38" s="27" t="e">
        <f>IF(AND('Mapa final'!#REF!="Media",'Mapa final'!#REF!="Leve"),CONCATENATE("R7C",'Mapa final'!#REF!),"")</f>
        <v>#REF!</v>
      </c>
      <c r="P38" s="25" t="e">
        <f>IF(AND('Mapa final'!#REF!="Media",'Mapa final'!#REF!="Menor"),CONCATENATE("R7C",'Mapa final'!#REF!),"")</f>
        <v>#REF!</v>
      </c>
      <c r="Q38" s="26" t="e">
        <f>IF(AND('Mapa final'!#REF!="Media",'Mapa final'!#REF!="Menor"),CONCATENATE("R7C",'Mapa final'!#REF!),"")</f>
        <v>#REF!</v>
      </c>
      <c r="R38" s="26" t="e">
        <f>IF(AND('Mapa final'!#REF!="Media",'Mapa final'!#REF!="Menor"),CONCATENATE("R7C",'Mapa final'!#REF!),"")</f>
        <v>#REF!</v>
      </c>
      <c r="S38" s="26" t="e">
        <f>IF(AND('Mapa final'!#REF!="Media",'Mapa final'!#REF!="Menor"),CONCATENATE("R7C",'Mapa final'!#REF!),"")</f>
        <v>#REF!</v>
      </c>
      <c r="T38" s="26" t="e">
        <f>IF(AND('Mapa final'!#REF!="Media",'Mapa final'!#REF!="Menor"),CONCATENATE("R7C",'Mapa final'!#REF!),"")</f>
        <v>#REF!</v>
      </c>
      <c r="U38" s="27" t="e">
        <f>IF(AND('Mapa final'!#REF!="Media",'Mapa final'!#REF!="Menor"),CONCATENATE("R7C",'Mapa final'!#REF!),"")</f>
        <v>#REF!</v>
      </c>
      <c r="V38" s="25" t="e">
        <f>IF(AND('Mapa final'!#REF!="Media",'Mapa final'!#REF!="Moderado"),CONCATENATE("R7C",'Mapa final'!#REF!),"")</f>
        <v>#REF!</v>
      </c>
      <c r="W38" s="26" t="e">
        <f>IF(AND('Mapa final'!#REF!="Media",'Mapa final'!#REF!="Moderado"),CONCATENATE("R7C",'Mapa final'!#REF!),"")</f>
        <v>#REF!</v>
      </c>
      <c r="X38" s="26" t="e">
        <f>IF(AND('Mapa final'!#REF!="Media",'Mapa final'!#REF!="Moderado"),CONCATENATE("R7C",'Mapa final'!#REF!),"")</f>
        <v>#REF!</v>
      </c>
      <c r="Y38" s="26" t="e">
        <f>IF(AND('Mapa final'!#REF!="Media",'Mapa final'!#REF!="Moderado"),CONCATENATE("R7C",'Mapa final'!#REF!),"")</f>
        <v>#REF!</v>
      </c>
      <c r="Z38" s="26" t="e">
        <f>IF(AND('Mapa final'!#REF!="Media",'Mapa final'!#REF!="Moderado"),CONCATENATE("R7C",'Mapa final'!#REF!),"")</f>
        <v>#REF!</v>
      </c>
      <c r="AA38" s="27" t="e">
        <f>IF(AND('Mapa final'!#REF!="Media",'Mapa final'!#REF!="Moderado"),CONCATENATE("R7C",'Mapa final'!#REF!),"")</f>
        <v>#REF!</v>
      </c>
      <c r="AB38" s="10" t="e">
        <f>IF(AND('Mapa final'!#REF!="Media",'Mapa final'!#REF!="Mayor"),CONCATENATE("R7C",'Mapa final'!#REF!),"")</f>
        <v>#REF!</v>
      </c>
      <c r="AC38" s="11" t="e">
        <f>IF(AND('Mapa final'!#REF!="Media",'Mapa final'!#REF!="Mayor"),CONCATENATE("R7C",'Mapa final'!#REF!),"")</f>
        <v>#REF!</v>
      </c>
      <c r="AD38" s="11" t="e">
        <f>IF(AND('Mapa final'!#REF!="Media",'Mapa final'!#REF!="Mayor"),CONCATENATE("R7C",'Mapa final'!#REF!),"")</f>
        <v>#REF!</v>
      </c>
      <c r="AE38" s="11" t="e">
        <f>IF(AND('Mapa final'!#REF!="Media",'Mapa final'!#REF!="Mayor"),CONCATENATE("R7C",'Mapa final'!#REF!),"")</f>
        <v>#REF!</v>
      </c>
      <c r="AF38" s="11" t="e">
        <f>IF(AND('Mapa final'!#REF!="Media",'Mapa final'!#REF!="Mayor"),CONCATENATE("R7C",'Mapa final'!#REF!),"")</f>
        <v>#REF!</v>
      </c>
      <c r="AG38" s="12" t="e">
        <f>IF(AND('Mapa final'!#REF!="Media",'Mapa final'!#REF!="Mayor"),CONCATENATE("R7C",'Mapa final'!#REF!),"")</f>
        <v>#REF!</v>
      </c>
      <c r="AH38" s="13" t="e">
        <f>IF(AND('Mapa final'!#REF!="Media",'Mapa final'!#REF!="Catastrófico"),CONCATENATE("R7C",'Mapa final'!#REF!),"")</f>
        <v>#REF!</v>
      </c>
      <c r="AI38" s="14" t="e">
        <f>IF(AND('Mapa final'!#REF!="Media",'Mapa final'!#REF!="Catastrófico"),CONCATENATE("R7C",'Mapa final'!#REF!),"")</f>
        <v>#REF!</v>
      </c>
      <c r="AJ38" s="14" t="e">
        <f>IF(AND('Mapa final'!#REF!="Media",'Mapa final'!#REF!="Catastrófico"),CONCATENATE("R7C",'Mapa final'!#REF!),"")</f>
        <v>#REF!</v>
      </c>
      <c r="AK38" s="14" t="e">
        <f>IF(AND('Mapa final'!#REF!="Media",'Mapa final'!#REF!="Catastrófico"),CONCATENATE("R7C",'Mapa final'!#REF!),"")</f>
        <v>#REF!</v>
      </c>
      <c r="AL38" s="14" t="e">
        <f>IF(AND('Mapa final'!#REF!="Media",'Mapa final'!#REF!="Catastrófico"),CONCATENATE("R7C",'Mapa final'!#REF!),"")</f>
        <v>#REF!</v>
      </c>
      <c r="AM38" s="15" t="e">
        <f>IF(AND('Mapa final'!#REF!="Media",'Mapa final'!#REF!="Catastrófico"),CONCATENATE("R7C",'Mapa final'!#REF!),"")</f>
        <v>#REF!</v>
      </c>
      <c r="AN38" s="41"/>
      <c r="AO38" s="813"/>
      <c r="AP38" s="814"/>
      <c r="AQ38" s="814"/>
      <c r="AR38" s="814"/>
      <c r="AS38" s="814"/>
      <c r="AT38" s="815"/>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41"/>
      <c r="BW38" s="41"/>
      <c r="BX38" s="41"/>
    </row>
    <row r="39" spans="1:76" ht="15" customHeight="1" x14ac:dyDescent="0.25">
      <c r="A39" s="41"/>
      <c r="B39" s="685"/>
      <c r="C39" s="685"/>
      <c r="D39" s="686"/>
      <c r="E39" s="784"/>
      <c r="F39" s="783"/>
      <c r="G39" s="783"/>
      <c r="H39" s="783"/>
      <c r="I39" s="799"/>
      <c r="J39" s="25" t="e">
        <f>IF(AND('Mapa final'!#REF!="Media",'Mapa final'!#REF!="Leve"),CONCATENATE("R8C",'Mapa final'!#REF!),"")</f>
        <v>#REF!</v>
      </c>
      <c r="K39" s="26" t="e">
        <f>IF(AND('Mapa final'!#REF!="Media",'Mapa final'!#REF!="Leve"),CONCATENATE("R8C",'Mapa final'!#REF!),"")</f>
        <v>#REF!</v>
      </c>
      <c r="L39" s="26" t="e">
        <f>IF(AND('Mapa final'!#REF!="Media",'Mapa final'!#REF!="Leve"),CONCATENATE("R8C",'Mapa final'!#REF!),"")</f>
        <v>#REF!</v>
      </c>
      <c r="M39" s="26" t="e">
        <f>IF(AND('Mapa final'!#REF!="Media",'Mapa final'!#REF!="Leve"),CONCATENATE("R8C",'Mapa final'!#REF!),"")</f>
        <v>#REF!</v>
      </c>
      <c r="N39" s="26" t="e">
        <f>IF(AND('Mapa final'!#REF!="Media",'Mapa final'!#REF!="Leve"),CONCATENATE("R8C",'Mapa final'!#REF!),"")</f>
        <v>#REF!</v>
      </c>
      <c r="O39" s="27" t="e">
        <f>IF(AND('Mapa final'!#REF!="Media",'Mapa final'!#REF!="Leve"),CONCATENATE("R8C",'Mapa final'!#REF!),"")</f>
        <v>#REF!</v>
      </c>
      <c r="P39" s="25" t="e">
        <f>IF(AND('Mapa final'!#REF!="Media",'Mapa final'!#REF!="Menor"),CONCATENATE("R8C",'Mapa final'!#REF!),"")</f>
        <v>#REF!</v>
      </c>
      <c r="Q39" s="26" t="e">
        <f>IF(AND('Mapa final'!#REF!="Media",'Mapa final'!#REF!="Menor"),CONCATENATE("R8C",'Mapa final'!#REF!),"")</f>
        <v>#REF!</v>
      </c>
      <c r="R39" s="26" t="e">
        <f>IF(AND('Mapa final'!#REF!="Media",'Mapa final'!#REF!="Menor"),CONCATENATE("R8C",'Mapa final'!#REF!),"")</f>
        <v>#REF!</v>
      </c>
      <c r="S39" s="26" t="e">
        <f>IF(AND('Mapa final'!#REF!="Media",'Mapa final'!#REF!="Menor"),CONCATENATE("R8C",'Mapa final'!#REF!),"")</f>
        <v>#REF!</v>
      </c>
      <c r="T39" s="26" t="e">
        <f>IF(AND('Mapa final'!#REF!="Media",'Mapa final'!#REF!="Menor"),CONCATENATE("R8C",'Mapa final'!#REF!),"")</f>
        <v>#REF!</v>
      </c>
      <c r="U39" s="27" t="e">
        <f>IF(AND('Mapa final'!#REF!="Media",'Mapa final'!#REF!="Menor"),CONCATENATE("R8C",'Mapa final'!#REF!),"")</f>
        <v>#REF!</v>
      </c>
      <c r="V39" s="25" t="e">
        <f>IF(AND('Mapa final'!#REF!="Media",'Mapa final'!#REF!="Moderado"),CONCATENATE("R8C",'Mapa final'!#REF!),"")</f>
        <v>#REF!</v>
      </c>
      <c r="W39" s="26" t="e">
        <f>IF(AND('Mapa final'!#REF!="Media",'Mapa final'!#REF!="Moderado"),CONCATENATE("R8C",'Mapa final'!#REF!),"")</f>
        <v>#REF!</v>
      </c>
      <c r="X39" s="26" t="e">
        <f>IF(AND('Mapa final'!#REF!="Media",'Mapa final'!#REF!="Moderado"),CONCATENATE("R8C",'Mapa final'!#REF!),"")</f>
        <v>#REF!</v>
      </c>
      <c r="Y39" s="26" t="e">
        <f>IF(AND('Mapa final'!#REF!="Media",'Mapa final'!#REF!="Moderado"),CONCATENATE("R8C",'Mapa final'!#REF!),"")</f>
        <v>#REF!</v>
      </c>
      <c r="Z39" s="26" t="e">
        <f>IF(AND('Mapa final'!#REF!="Media",'Mapa final'!#REF!="Moderado"),CONCATENATE("R8C",'Mapa final'!#REF!),"")</f>
        <v>#REF!</v>
      </c>
      <c r="AA39" s="27" t="e">
        <f>IF(AND('Mapa final'!#REF!="Media",'Mapa final'!#REF!="Moderado"),CONCATENATE("R8C",'Mapa final'!#REF!),"")</f>
        <v>#REF!</v>
      </c>
      <c r="AB39" s="10" t="e">
        <f>IF(AND('Mapa final'!#REF!="Media",'Mapa final'!#REF!="Mayor"),CONCATENATE("R8C",'Mapa final'!#REF!),"")</f>
        <v>#REF!</v>
      </c>
      <c r="AC39" s="11" t="e">
        <f>IF(AND('Mapa final'!#REF!="Media",'Mapa final'!#REF!="Mayor"),CONCATENATE("R8C",'Mapa final'!#REF!),"")</f>
        <v>#REF!</v>
      </c>
      <c r="AD39" s="11" t="e">
        <f>IF(AND('Mapa final'!#REF!="Media",'Mapa final'!#REF!="Mayor"),CONCATENATE("R8C",'Mapa final'!#REF!),"")</f>
        <v>#REF!</v>
      </c>
      <c r="AE39" s="11" t="e">
        <f>IF(AND('Mapa final'!#REF!="Media",'Mapa final'!#REF!="Mayor"),CONCATENATE("R8C",'Mapa final'!#REF!),"")</f>
        <v>#REF!</v>
      </c>
      <c r="AF39" s="11" t="e">
        <f>IF(AND('Mapa final'!#REF!="Media",'Mapa final'!#REF!="Mayor"),CONCATENATE("R8C",'Mapa final'!#REF!),"")</f>
        <v>#REF!</v>
      </c>
      <c r="AG39" s="12" t="e">
        <f>IF(AND('Mapa final'!#REF!="Media",'Mapa final'!#REF!="Mayor"),CONCATENATE("R8C",'Mapa final'!#REF!),"")</f>
        <v>#REF!</v>
      </c>
      <c r="AH39" s="13" t="e">
        <f>IF(AND('Mapa final'!#REF!="Media",'Mapa final'!#REF!="Catastrófico"),CONCATENATE("R8C",'Mapa final'!#REF!),"")</f>
        <v>#REF!</v>
      </c>
      <c r="AI39" s="14" t="e">
        <f>IF(AND('Mapa final'!#REF!="Media",'Mapa final'!#REF!="Catastrófico"),CONCATENATE("R8C",'Mapa final'!#REF!),"")</f>
        <v>#REF!</v>
      </c>
      <c r="AJ39" s="14" t="e">
        <f>IF(AND('Mapa final'!#REF!="Media",'Mapa final'!#REF!="Catastrófico"),CONCATENATE("R8C",'Mapa final'!#REF!),"")</f>
        <v>#REF!</v>
      </c>
      <c r="AK39" s="14" t="e">
        <f>IF(AND('Mapa final'!#REF!="Media",'Mapa final'!#REF!="Catastrófico"),CONCATENATE("R8C",'Mapa final'!#REF!),"")</f>
        <v>#REF!</v>
      </c>
      <c r="AL39" s="14" t="e">
        <f>IF(AND('Mapa final'!#REF!="Media",'Mapa final'!#REF!="Catastrófico"),CONCATENATE("R8C",'Mapa final'!#REF!),"")</f>
        <v>#REF!</v>
      </c>
      <c r="AM39" s="15" t="e">
        <f>IF(AND('Mapa final'!#REF!="Media",'Mapa final'!#REF!="Catastrófico"),CONCATENATE("R8C",'Mapa final'!#REF!),"")</f>
        <v>#REF!</v>
      </c>
      <c r="AN39" s="41"/>
      <c r="AO39" s="813"/>
      <c r="AP39" s="814"/>
      <c r="AQ39" s="814"/>
      <c r="AR39" s="814"/>
      <c r="AS39" s="814"/>
      <c r="AT39" s="815"/>
      <c r="AU39" s="41"/>
      <c r="AV39" s="41"/>
      <c r="AW39" s="41"/>
      <c r="AX39" s="41"/>
      <c r="AY39" s="41"/>
      <c r="AZ39" s="41"/>
      <c r="BA39" s="41"/>
      <c r="BB39" s="41"/>
      <c r="BC39" s="41"/>
      <c r="BD39" s="41"/>
      <c r="BE39" s="41"/>
      <c r="BF39" s="41"/>
      <c r="BG39" s="41"/>
      <c r="BH39" s="41"/>
      <c r="BI39" s="41"/>
      <c r="BJ39" s="41"/>
      <c r="BK39" s="41"/>
      <c r="BL39" s="41"/>
      <c r="BM39" s="41"/>
      <c r="BN39" s="41"/>
      <c r="BO39" s="41"/>
      <c r="BP39" s="41"/>
      <c r="BQ39" s="41"/>
      <c r="BR39" s="41"/>
      <c r="BS39" s="41"/>
      <c r="BT39" s="41"/>
      <c r="BU39" s="41"/>
      <c r="BV39" s="41"/>
      <c r="BW39" s="41"/>
      <c r="BX39" s="41"/>
    </row>
    <row r="40" spans="1:76" ht="15" customHeight="1" x14ac:dyDescent="0.25">
      <c r="A40" s="41"/>
      <c r="B40" s="685"/>
      <c r="C40" s="685"/>
      <c r="D40" s="686"/>
      <c r="E40" s="784"/>
      <c r="F40" s="783"/>
      <c r="G40" s="783"/>
      <c r="H40" s="783"/>
      <c r="I40" s="799"/>
      <c r="J40" s="25" t="e">
        <f>IF(AND('Mapa final'!#REF!="Media",'Mapa final'!#REF!="Leve"),CONCATENATE("R9C",'Mapa final'!#REF!),"")</f>
        <v>#REF!</v>
      </c>
      <c r="K40" s="26" t="e">
        <f>IF(AND('Mapa final'!#REF!="Media",'Mapa final'!#REF!="Leve"),CONCATENATE("R9C",'Mapa final'!#REF!),"")</f>
        <v>#REF!</v>
      </c>
      <c r="L40" s="26" t="e">
        <f>IF(AND('Mapa final'!#REF!="Media",'Mapa final'!#REF!="Leve"),CONCATENATE("R9C",'Mapa final'!#REF!),"")</f>
        <v>#REF!</v>
      </c>
      <c r="M40" s="26" t="e">
        <f>IF(AND('Mapa final'!#REF!="Media",'Mapa final'!#REF!="Leve"),CONCATENATE("R9C",'Mapa final'!#REF!),"")</f>
        <v>#REF!</v>
      </c>
      <c r="N40" s="26" t="e">
        <f>IF(AND('Mapa final'!#REF!="Media",'Mapa final'!#REF!="Leve"),CONCATENATE("R9C",'Mapa final'!#REF!),"")</f>
        <v>#REF!</v>
      </c>
      <c r="O40" s="27" t="e">
        <f>IF(AND('Mapa final'!#REF!="Media",'Mapa final'!#REF!="Leve"),CONCATENATE("R9C",'Mapa final'!#REF!),"")</f>
        <v>#REF!</v>
      </c>
      <c r="P40" s="25" t="e">
        <f>IF(AND('Mapa final'!#REF!="Media",'Mapa final'!#REF!="Menor"),CONCATENATE("R9C",'Mapa final'!#REF!),"")</f>
        <v>#REF!</v>
      </c>
      <c r="Q40" s="26" t="e">
        <f>IF(AND('Mapa final'!#REF!="Media",'Mapa final'!#REF!="Menor"),CONCATENATE("R9C",'Mapa final'!#REF!),"")</f>
        <v>#REF!</v>
      </c>
      <c r="R40" s="26" t="e">
        <f>IF(AND('Mapa final'!#REF!="Media",'Mapa final'!#REF!="Menor"),CONCATENATE("R9C",'Mapa final'!#REF!),"")</f>
        <v>#REF!</v>
      </c>
      <c r="S40" s="26" t="e">
        <f>IF(AND('Mapa final'!#REF!="Media",'Mapa final'!#REF!="Menor"),CONCATENATE("R9C",'Mapa final'!#REF!),"")</f>
        <v>#REF!</v>
      </c>
      <c r="T40" s="26" t="e">
        <f>IF(AND('Mapa final'!#REF!="Media",'Mapa final'!#REF!="Menor"),CONCATENATE("R9C",'Mapa final'!#REF!),"")</f>
        <v>#REF!</v>
      </c>
      <c r="U40" s="27" t="e">
        <f>IF(AND('Mapa final'!#REF!="Media",'Mapa final'!#REF!="Menor"),CONCATENATE("R9C",'Mapa final'!#REF!),"")</f>
        <v>#REF!</v>
      </c>
      <c r="V40" s="25" t="e">
        <f>IF(AND('Mapa final'!#REF!="Media",'Mapa final'!#REF!="Moderado"),CONCATENATE("R9C",'Mapa final'!#REF!),"")</f>
        <v>#REF!</v>
      </c>
      <c r="W40" s="26" t="e">
        <f>IF(AND('Mapa final'!#REF!="Media",'Mapa final'!#REF!="Moderado"),CONCATENATE("R9C",'Mapa final'!#REF!),"")</f>
        <v>#REF!</v>
      </c>
      <c r="X40" s="26" t="e">
        <f>IF(AND('Mapa final'!#REF!="Media",'Mapa final'!#REF!="Moderado"),CONCATENATE("R9C",'Mapa final'!#REF!),"")</f>
        <v>#REF!</v>
      </c>
      <c r="Y40" s="26" t="e">
        <f>IF(AND('Mapa final'!#REF!="Media",'Mapa final'!#REF!="Moderado"),CONCATENATE("R9C",'Mapa final'!#REF!),"")</f>
        <v>#REF!</v>
      </c>
      <c r="Z40" s="26" t="e">
        <f>IF(AND('Mapa final'!#REF!="Media",'Mapa final'!#REF!="Moderado"),CONCATENATE("R9C",'Mapa final'!#REF!),"")</f>
        <v>#REF!</v>
      </c>
      <c r="AA40" s="27" t="e">
        <f>IF(AND('Mapa final'!#REF!="Media",'Mapa final'!#REF!="Moderado"),CONCATENATE("R9C",'Mapa final'!#REF!),"")</f>
        <v>#REF!</v>
      </c>
      <c r="AB40" s="10" t="e">
        <f>IF(AND('Mapa final'!#REF!="Media",'Mapa final'!#REF!="Mayor"),CONCATENATE("R9C",'Mapa final'!#REF!),"")</f>
        <v>#REF!</v>
      </c>
      <c r="AC40" s="11" t="e">
        <f>IF(AND('Mapa final'!#REF!="Media",'Mapa final'!#REF!="Mayor"),CONCATENATE("R9C",'Mapa final'!#REF!),"")</f>
        <v>#REF!</v>
      </c>
      <c r="AD40" s="11" t="e">
        <f>IF(AND('Mapa final'!#REF!="Media",'Mapa final'!#REF!="Mayor"),CONCATENATE("R9C",'Mapa final'!#REF!),"")</f>
        <v>#REF!</v>
      </c>
      <c r="AE40" s="11" t="e">
        <f>IF(AND('Mapa final'!#REF!="Media",'Mapa final'!#REF!="Mayor"),CONCATENATE("R9C",'Mapa final'!#REF!),"")</f>
        <v>#REF!</v>
      </c>
      <c r="AF40" s="11" t="e">
        <f>IF(AND('Mapa final'!#REF!="Media",'Mapa final'!#REF!="Mayor"),CONCATENATE("R9C",'Mapa final'!#REF!),"")</f>
        <v>#REF!</v>
      </c>
      <c r="AG40" s="12" t="e">
        <f>IF(AND('Mapa final'!#REF!="Media",'Mapa final'!#REF!="Mayor"),CONCATENATE("R9C",'Mapa final'!#REF!),"")</f>
        <v>#REF!</v>
      </c>
      <c r="AH40" s="13" t="e">
        <f>IF(AND('Mapa final'!#REF!="Media",'Mapa final'!#REF!="Catastrófico"),CONCATENATE("R9C",'Mapa final'!#REF!),"")</f>
        <v>#REF!</v>
      </c>
      <c r="AI40" s="14" t="e">
        <f>IF(AND('Mapa final'!#REF!="Media",'Mapa final'!#REF!="Catastrófico"),CONCATENATE("R9C",'Mapa final'!#REF!),"")</f>
        <v>#REF!</v>
      </c>
      <c r="AJ40" s="14" t="e">
        <f>IF(AND('Mapa final'!#REF!="Media",'Mapa final'!#REF!="Catastrófico"),CONCATENATE("R9C",'Mapa final'!#REF!),"")</f>
        <v>#REF!</v>
      </c>
      <c r="AK40" s="14" t="e">
        <f>IF(AND('Mapa final'!#REF!="Media",'Mapa final'!#REF!="Catastrófico"),CONCATENATE("R9C",'Mapa final'!#REF!),"")</f>
        <v>#REF!</v>
      </c>
      <c r="AL40" s="14" t="e">
        <f>IF(AND('Mapa final'!#REF!="Media",'Mapa final'!#REF!="Catastrófico"),CONCATENATE("R9C",'Mapa final'!#REF!),"")</f>
        <v>#REF!</v>
      </c>
      <c r="AM40" s="15" t="e">
        <f>IF(AND('Mapa final'!#REF!="Media",'Mapa final'!#REF!="Catastrófico"),CONCATENATE("R9C",'Mapa final'!#REF!),"")</f>
        <v>#REF!</v>
      </c>
      <c r="AN40" s="41"/>
      <c r="AO40" s="813"/>
      <c r="AP40" s="814"/>
      <c r="AQ40" s="814"/>
      <c r="AR40" s="814"/>
      <c r="AS40" s="814"/>
      <c r="AT40" s="815"/>
      <c r="AU40" s="41"/>
      <c r="AV40" s="41"/>
      <c r="AW40" s="41"/>
      <c r="AX40" s="41"/>
      <c r="AY40" s="41"/>
      <c r="AZ40" s="41"/>
      <c r="BA40" s="41"/>
      <c r="BB40" s="41"/>
      <c r="BC40" s="41"/>
      <c r="BD40" s="41"/>
      <c r="BE40" s="41"/>
      <c r="BF40" s="41"/>
      <c r="BG40" s="41"/>
      <c r="BH40" s="41"/>
      <c r="BI40" s="41"/>
      <c r="BJ40" s="41"/>
      <c r="BK40" s="41"/>
      <c r="BL40" s="41"/>
      <c r="BM40" s="41"/>
      <c r="BN40" s="41"/>
      <c r="BO40" s="41"/>
      <c r="BP40" s="41"/>
      <c r="BQ40" s="41"/>
      <c r="BR40" s="41"/>
      <c r="BS40" s="41"/>
      <c r="BT40" s="41"/>
      <c r="BU40" s="41"/>
      <c r="BV40" s="41"/>
      <c r="BW40" s="41"/>
      <c r="BX40" s="41"/>
    </row>
    <row r="41" spans="1:76" ht="15.75" customHeight="1" thickBot="1" x14ac:dyDescent="0.3">
      <c r="A41" s="41"/>
      <c r="B41" s="685"/>
      <c r="C41" s="685"/>
      <c r="D41" s="686"/>
      <c r="E41" s="785"/>
      <c r="F41" s="786"/>
      <c r="G41" s="786"/>
      <c r="H41" s="786"/>
      <c r="I41" s="800"/>
      <c r="J41" s="25" t="e">
        <f>IF(AND('Mapa final'!#REF!="Media",'Mapa final'!#REF!="Leve"),CONCATENATE("R10C",'Mapa final'!#REF!),"")</f>
        <v>#REF!</v>
      </c>
      <c r="K41" s="26" t="e">
        <f>IF(AND('Mapa final'!#REF!="Media",'Mapa final'!#REF!="Leve"),CONCATENATE("R10C",'Mapa final'!#REF!),"")</f>
        <v>#REF!</v>
      </c>
      <c r="L41" s="26" t="e">
        <f>IF(AND('Mapa final'!#REF!="Media",'Mapa final'!#REF!="Leve"),CONCATENATE("R10C",'Mapa final'!#REF!),"")</f>
        <v>#REF!</v>
      </c>
      <c r="M41" s="26" t="e">
        <f>IF(AND('Mapa final'!#REF!="Media",'Mapa final'!#REF!="Leve"),CONCATENATE("R10C",'Mapa final'!#REF!),"")</f>
        <v>#REF!</v>
      </c>
      <c r="N41" s="26" t="e">
        <f>IF(AND('Mapa final'!#REF!="Media",'Mapa final'!#REF!="Leve"),CONCATENATE("R10C",'Mapa final'!#REF!),"")</f>
        <v>#REF!</v>
      </c>
      <c r="O41" s="27" t="e">
        <f>IF(AND('Mapa final'!#REF!="Media",'Mapa final'!#REF!="Leve"),CONCATENATE("R10C",'Mapa final'!#REF!),"")</f>
        <v>#REF!</v>
      </c>
      <c r="P41" s="25" t="e">
        <f>IF(AND('Mapa final'!#REF!="Media",'Mapa final'!#REF!="Menor"),CONCATENATE("R10C",'Mapa final'!#REF!),"")</f>
        <v>#REF!</v>
      </c>
      <c r="Q41" s="26" t="e">
        <f>IF(AND('Mapa final'!#REF!="Media",'Mapa final'!#REF!="Menor"),CONCATENATE("R10C",'Mapa final'!#REF!),"")</f>
        <v>#REF!</v>
      </c>
      <c r="R41" s="26" t="e">
        <f>IF(AND('Mapa final'!#REF!="Media",'Mapa final'!#REF!="Menor"),CONCATENATE("R10C",'Mapa final'!#REF!),"")</f>
        <v>#REF!</v>
      </c>
      <c r="S41" s="26" t="e">
        <f>IF(AND('Mapa final'!#REF!="Media",'Mapa final'!#REF!="Menor"),CONCATENATE("R10C",'Mapa final'!#REF!),"")</f>
        <v>#REF!</v>
      </c>
      <c r="T41" s="26" t="e">
        <f>IF(AND('Mapa final'!#REF!="Media",'Mapa final'!#REF!="Menor"),CONCATENATE("R10C",'Mapa final'!#REF!),"")</f>
        <v>#REF!</v>
      </c>
      <c r="U41" s="27" t="e">
        <f>IF(AND('Mapa final'!#REF!="Media",'Mapa final'!#REF!="Menor"),CONCATENATE("R10C",'Mapa final'!#REF!),"")</f>
        <v>#REF!</v>
      </c>
      <c r="V41" s="25" t="e">
        <f>IF(AND('Mapa final'!#REF!="Media",'Mapa final'!#REF!="Moderado"),CONCATENATE("R10C",'Mapa final'!#REF!),"")</f>
        <v>#REF!</v>
      </c>
      <c r="W41" s="26" t="e">
        <f>IF(AND('Mapa final'!#REF!="Media",'Mapa final'!#REF!="Moderado"),CONCATENATE("R10C",'Mapa final'!#REF!),"")</f>
        <v>#REF!</v>
      </c>
      <c r="X41" s="26" t="e">
        <f>IF(AND('Mapa final'!#REF!="Media",'Mapa final'!#REF!="Moderado"),CONCATENATE("R10C",'Mapa final'!#REF!),"")</f>
        <v>#REF!</v>
      </c>
      <c r="Y41" s="26" t="e">
        <f>IF(AND('Mapa final'!#REF!="Media",'Mapa final'!#REF!="Moderado"),CONCATENATE("R10C",'Mapa final'!#REF!),"")</f>
        <v>#REF!</v>
      </c>
      <c r="Z41" s="26" t="e">
        <f>IF(AND('Mapa final'!#REF!="Media",'Mapa final'!#REF!="Moderado"),CONCATENATE("R10C",'Mapa final'!#REF!),"")</f>
        <v>#REF!</v>
      </c>
      <c r="AA41" s="27" t="e">
        <f>IF(AND('Mapa final'!#REF!="Media",'Mapa final'!#REF!="Moderado"),CONCATENATE("R10C",'Mapa final'!#REF!),"")</f>
        <v>#REF!</v>
      </c>
      <c r="AB41" s="16" t="e">
        <f>IF(AND('Mapa final'!#REF!="Media",'Mapa final'!#REF!="Mayor"),CONCATENATE("R10C",'Mapa final'!#REF!),"")</f>
        <v>#REF!</v>
      </c>
      <c r="AC41" s="17" t="e">
        <f>IF(AND('Mapa final'!#REF!="Media",'Mapa final'!#REF!="Mayor"),CONCATENATE("R10C",'Mapa final'!#REF!),"")</f>
        <v>#REF!</v>
      </c>
      <c r="AD41" s="17" t="e">
        <f>IF(AND('Mapa final'!#REF!="Media",'Mapa final'!#REF!="Mayor"),CONCATENATE("R10C",'Mapa final'!#REF!),"")</f>
        <v>#REF!</v>
      </c>
      <c r="AE41" s="17" t="e">
        <f>IF(AND('Mapa final'!#REF!="Media",'Mapa final'!#REF!="Mayor"),CONCATENATE("R10C",'Mapa final'!#REF!),"")</f>
        <v>#REF!</v>
      </c>
      <c r="AF41" s="17" t="e">
        <f>IF(AND('Mapa final'!#REF!="Media",'Mapa final'!#REF!="Mayor"),CONCATENATE("R10C",'Mapa final'!#REF!),"")</f>
        <v>#REF!</v>
      </c>
      <c r="AG41" s="18" t="e">
        <f>IF(AND('Mapa final'!#REF!="Media",'Mapa final'!#REF!="Mayor"),CONCATENATE("R10C",'Mapa final'!#REF!),"")</f>
        <v>#REF!</v>
      </c>
      <c r="AH41" s="19" t="e">
        <f>IF(AND('Mapa final'!#REF!="Media",'Mapa final'!#REF!="Catastrófico"),CONCATENATE("R10C",'Mapa final'!#REF!),"")</f>
        <v>#REF!</v>
      </c>
      <c r="AI41" s="20" t="e">
        <f>IF(AND('Mapa final'!#REF!="Media",'Mapa final'!#REF!="Catastrófico"),CONCATENATE("R10C",'Mapa final'!#REF!),"")</f>
        <v>#REF!</v>
      </c>
      <c r="AJ41" s="20" t="e">
        <f>IF(AND('Mapa final'!#REF!="Media",'Mapa final'!#REF!="Catastrófico"),CONCATENATE("R10C",'Mapa final'!#REF!),"")</f>
        <v>#REF!</v>
      </c>
      <c r="AK41" s="20" t="e">
        <f>IF(AND('Mapa final'!#REF!="Media",'Mapa final'!#REF!="Catastrófico"),CONCATENATE("R10C",'Mapa final'!#REF!),"")</f>
        <v>#REF!</v>
      </c>
      <c r="AL41" s="20" t="e">
        <f>IF(AND('Mapa final'!#REF!="Media",'Mapa final'!#REF!="Catastrófico"),CONCATENATE("R10C",'Mapa final'!#REF!),"")</f>
        <v>#REF!</v>
      </c>
      <c r="AM41" s="21" t="e">
        <f>IF(AND('Mapa final'!#REF!="Media",'Mapa final'!#REF!="Catastrófico"),CONCATENATE("R10C",'Mapa final'!#REF!),"")</f>
        <v>#REF!</v>
      </c>
      <c r="AN41" s="41"/>
      <c r="AO41" s="816"/>
      <c r="AP41" s="817"/>
      <c r="AQ41" s="817"/>
      <c r="AR41" s="817"/>
      <c r="AS41" s="817"/>
      <c r="AT41" s="818"/>
      <c r="AU41" s="41"/>
      <c r="AV41" s="41"/>
      <c r="AW41" s="41"/>
      <c r="AX41" s="41"/>
      <c r="AY41" s="41"/>
      <c r="AZ41" s="41"/>
      <c r="BA41" s="41"/>
      <c r="BB41" s="41"/>
      <c r="BC41" s="41"/>
      <c r="BD41" s="41"/>
      <c r="BE41" s="41"/>
      <c r="BF41" s="41"/>
      <c r="BG41" s="41"/>
      <c r="BH41" s="41"/>
      <c r="BI41" s="41"/>
      <c r="BJ41" s="41"/>
      <c r="BK41" s="41"/>
      <c r="BL41" s="41"/>
      <c r="BM41" s="41"/>
      <c r="BN41" s="41"/>
      <c r="BO41" s="41"/>
      <c r="BP41" s="41"/>
      <c r="BQ41" s="41"/>
      <c r="BR41" s="41"/>
      <c r="BS41" s="41"/>
      <c r="BT41" s="41"/>
      <c r="BU41" s="41"/>
      <c r="BV41" s="41"/>
      <c r="BW41" s="41"/>
      <c r="BX41" s="41"/>
    </row>
    <row r="42" spans="1:76" ht="15" customHeight="1" x14ac:dyDescent="0.25">
      <c r="A42" s="41"/>
      <c r="B42" s="685"/>
      <c r="C42" s="685"/>
      <c r="D42" s="686"/>
      <c r="E42" s="780" t="s">
        <v>289</v>
      </c>
      <c r="F42" s="781"/>
      <c r="G42" s="781"/>
      <c r="H42" s="781"/>
      <c r="I42" s="781"/>
      <c r="J42" s="31" t="e">
        <f>IF(AND('Mapa final'!#REF!="Baja",'Mapa final'!#REF!="Leve"),CONCATENATE("R1C",'Mapa final'!$Q$14),"")</f>
        <v>#REF!</v>
      </c>
      <c r="K42" s="32" t="e">
        <f>IF(AND('Mapa final'!#REF!="Baja",'Mapa final'!#REF!="Leve"),CONCATENATE("R1C",'Mapa final'!#REF!),"")</f>
        <v>#REF!</v>
      </c>
      <c r="L42" s="32" t="e">
        <f>IF(AND('Mapa final'!#REF!="Baja",'Mapa final'!#REF!="Leve"),CONCATENATE("R1C",'Mapa final'!#REF!),"")</f>
        <v>#REF!</v>
      </c>
      <c r="M42" s="32" t="e">
        <f>IF(AND('Mapa final'!#REF!="Baja",'Mapa final'!#REF!="Leve"),CONCATENATE("R1C",'Mapa final'!#REF!),"")</f>
        <v>#REF!</v>
      </c>
      <c r="N42" s="32" t="e">
        <f>IF(AND('Mapa final'!#REF!="Baja",'Mapa final'!#REF!="Leve"),CONCATENATE("R1C",'Mapa final'!#REF!),"")</f>
        <v>#REF!</v>
      </c>
      <c r="O42" s="33" t="e">
        <f>IF(AND('Mapa final'!#REF!="Baja",'Mapa final'!#REF!="Leve"),CONCATENATE("R1C",'Mapa final'!#REF!),"")</f>
        <v>#REF!</v>
      </c>
      <c r="P42" s="22" t="e">
        <f>IF(AND('Mapa final'!#REF!="Baja",'Mapa final'!#REF!="Menor"),CONCATENATE("R1C",'Mapa final'!$Q$14),"")</f>
        <v>#REF!</v>
      </c>
      <c r="Q42" s="23" t="e">
        <f>IF(AND('Mapa final'!#REF!="Baja",'Mapa final'!#REF!="Menor"),CONCATENATE("R1C",'Mapa final'!#REF!),"")</f>
        <v>#REF!</v>
      </c>
      <c r="R42" s="23" t="e">
        <f>IF(AND('Mapa final'!#REF!="Baja",'Mapa final'!#REF!="Menor"),CONCATENATE("R1C",'Mapa final'!#REF!),"")</f>
        <v>#REF!</v>
      </c>
      <c r="S42" s="23" t="e">
        <f>IF(AND('Mapa final'!#REF!="Baja",'Mapa final'!#REF!="Menor"),CONCATENATE("R1C",'Mapa final'!#REF!),"")</f>
        <v>#REF!</v>
      </c>
      <c r="T42" s="23" t="e">
        <f>IF(AND('Mapa final'!#REF!="Baja",'Mapa final'!#REF!="Menor"),CONCATENATE("R1C",'Mapa final'!#REF!),"")</f>
        <v>#REF!</v>
      </c>
      <c r="U42" s="24" t="e">
        <f>IF(AND('Mapa final'!#REF!="Baja",'Mapa final'!#REF!="Menor"),CONCATENATE("R1C",'Mapa final'!#REF!),"")</f>
        <v>#REF!</v>
      </c>
      <c r="V42" s="22" t="e">
        <f>IF(AND('Mapa final'!#REF!="Baja",'Mapa final'!#REF!="Moderado"),CONCATENATE("R1C",'Mapa final'!$Q$14),"")</f>
        <v>#REF!</v>
      </c>
      <c r="W42" s="23" t="e">
        <f>IF(AND('Mapa final'!#REF!="Baja",'Mapa final'!#REF!="Moderado"),CONCATENATE("R1C",'Mapa final'!#REF!),"")</f>
        <v>#REF!</v>
      </c>
      <c r="X42" s="23" t="e">
        <f>IF(AND('Mapa final'!#REF!="Baja",'Mapa final'!#REF!="Moderado"),CONCATENATE("R1C",'Mapa final'!#REF!),"")</f>
        <v>#REF!</v>
      </c>
      <c r="Y42" s="23" t="e">
        <f>IF(AND('Mapa final'!#REF!="Baja",'Mapa final'!#REF!="Moderado"),CONCATENATE("R1C",'Mapa final'!#REF!),"")</f>
        <v>#REF!</v>
      </c>
      <c r="Z42" s="23" t="e">
        <f>IF(AND('Mapa final'!#REF!="Baja",'Mapa final'!#REF!="Moderado"),CONCATENATE("R1C",'Mapa final'!#REF!),"")</f>
        <v>#REF!</v>
      </c>
      <c r="AA42" s="24" t="e">
        <f>IF(AND('Mapa final'!#REF!="Baja",'Mapa final'!#REF!="Moderado"),CONCATENATE("R1C",'Mapa final'!#REF!),"")</f>
        <v>#REF!</v>
      </c>
      <c r="AB42" s="4" t="e">
        <f>IF(AND('Mapa final'!#REF!="Baja",'Mapa final'!#REF!="Mayor"),CONCATENATE("R1C",'Mapa final'!$Q$14),"")</f>
        <v>#REF!</v>
      </c>
      <c r="AC42" s="5" t="e">
        <f>IF(AND('Mapa final'!#REF!="Baja",'Mapa final'!#REF!="Mayor"),CONCATENATE("R1C",'Mapa final'!#REF!),"")</f>
        <v>#REF!</v>
      </c>
      <c r="AD42" s="5" t="e">
        <f>IF(AND('Mapa final'!#REF!="Baja",'Mapa final'!#REF!="Mayor"),CONCATENATE("R1C",'Mapa final'!#REF!),"")</f>
        <v>#REF!</v>
      </c>
      <c r="AE42" s="5" t="e">
        <f>IF(AND('Mapa final'!#REF!="Baja",'Mapa final'!#REF!="Mayor"),CONCATENATE("R1C",'Mapa final'!#REF!),"")</f>
        <v>#REF!</v>
      </c>
      <c r="AF42" s="5" t="e">
        <f>IF(AND('Mapa final'!#REF!="Baja",'Mapa final'!#REF!="Mayor"),CONCATENATE("R1C",'Mapa final'!#REF!),"")</f>
        <v>#REF!</v>
      </c>
      <c r="AG42" s="6" t="e">
        <f>IF(AND('Mapa final'!#REF!="Baja",'Mapa final'!#REF!="Mayor"),CONCATENATE("R1C",'Mapa final'!#REF!),"")</f>
        <v>#REF!</v>
      </c>
      <c r="AH42" s="7" t="e">
        <f>IF(AND('Mapa final'!#REF!="Baja",'Mapa final'!#REF!="Catastrófico"),CONCATENATE("R1C",'Mapa final'!$Q$14),"")</f>
        <v>#REF!</v>
      </c>
      <c r="AI42" s="8" t="e">
        <f>IF(AND('Mapa final'!#REF!="Baja",'Mapa final'!#REF!="Catastrófico"),CONCATENATE("R1C",'Mapa final'!#REF!),"")</f>
        <v>#REF!</v>
      </c>
      <c r="AJ42" s="8" t="e">
        <f>IF(AND('Mapa final'!#REF!="Baja",'Mapa final'!#REF!="Catastrófico"),CONCATENATE("R1C",'Mapa final'!#REF!),"")</f>
        <v>#REF!</v>
      </c>
      <c r="AK42" s="8" t="e">
        <f>IF(AND('Mapa final'!#REF!="Baja",'Mapa final'!#REF!="Catastrófico"),CONCATENATE("R1C",'Mapa final'!#REF!),"")</f>
        <v>#REF!</v>
      </c>
      <c r="AL42" s="8" t="e">
        <f>IF(AND('Mapa final'!#REF!="Baja",'Mapa final'!#REF!="Catastrófico"),CONCATENATE("R1C",'Mapa final'!#REF!),"")</f>
        <v>#REF!</v>
      </c>
      <c r="AM42" s="9" t="e">
        <f>IF(AND('Mapa final'!#REF!="Baja",'Mapa final'!#REF!="Catastrófico"),CONCATENATE("R1C",'Mapa final'!#REF!),"")</f>
        <v>#REF!</v>
      </c>
      <c r="AN42" s="41"/>
      <c r="AO42" s="801" t="s">
        <v>290</v>
      </c>
      <c r="AP42" s="802"/>
      <c r="AQ42" s="802"/>
      <c r="AR42" s="802"/>
      <c r="AS42" s="802"/>
      <c r="AT42" s="803"/>
      <c r="AU42" s="41"/>
      <c r="AV42" s="41"/>
      <c r="AW42" s="41"/>
      <c r="AX42" s="41"/>
      <c r="AY42" s="41"/>
      <c r="AZ42" s="41"/>
      <c r="BA42" s="41"/>
      <c r="BB42" s="41"/>
      <c r="BC42" s="41"/>
      <c r="BD42" s="41"/>
      <c r="BE42" s="41"/>
      <c r="BF42" s="41"/>
      <c r="BG42" s="41"/>
      <c r="BH42" s="41"/>
      <c r="BI42" s="41"/>
      <c r="BJ42" s="41"/>
      <c r="BK42" s="41"/>
      <c r="BL42" s="41"/>
      <c r="BM42" s="41"/>
      <c r="BN42" s="41"/>
      <c r="BO42" s="41"/>
      <c r="BP42" s="41"/>
      <c r="BQ42" s="41"/>
      <c r="BR42" s="41"/>
      <c r="BS42" s="41"/>
      <c r="BT42" s="41"/>
      <c r="BU42" s="41"/>
      <c r="BV42" s="41"/>
      <c r="BW42" s="41"/>
      <c r="BX42" s="41"/>
    </row>
    <row r="43" spans="1:76" ht="15" customHeight="1" x14ac:dyDescent="0.25">
      <c r="A43" s="41"/>
      <c r="B43" s="685"/>
      <c r="C43" s="685"/>
      <c r="D43" s="686"/>
      <c r="E43" s="782"/>
      <c r="F43" s="783"/>
      <c r="G43" s="783"/>
      <c r="H43" s="783"/>
      <c r="I43" s="783"/>
      <c r="J43" s="34" t="e">
        <f>IF(AND('Mapa final'!#REF!="Baja",'Mapa final'!#REF!="Leve"),CONCATENATE("R2C",'Mapa final'!#REF!),"")</f>
        <v>#REF!</v>
      </c>
      <c r="K43" s="35" t="e">
        <f>IF(AND('Mapa final'!#REF!="Baja",'Mapa final'!#REF!="Leve"),CONCATENATE("R2C",'Mapa final'!#REF!),"")</f>
        <v>#REF!</v>
      </c>
      <c r="L43" s="35" t="e">
        <f>IF(AND('Mapa final'!#REF!="Baja",'Mapa final'!#REF!="Leve"),CONCATENATE("R2C",'Mapa final'!#REF!),"")</f>
        <v>#REF!</v>
      </c>
      <c r="M43" s="35" t="e">
        <f>IF(AND('Mapa final'!#REF!="Baja",'Mapa final'!#REF!="Leve"),CONCATENATE("R2C",'Mapa final'!#REF!),"")</f>
        <v>#REF!</v>
      </c>
      <c r="N43" s="35" t="e">
        <f>IF(AND('Mapa final'!#REF!="Baja",'Mapa final'!#REF!="Leve"),CONCATENATE("R2C",'Mapa final'!#REF!),"")</f>
        <v>#REF!</v>
      </c>
      <c r="O43" s="36" t="e">
        <f>IF(AND('Mapa final'!#REF!="Baja",'Mapa final'!#REF!="Leve"),CONCATENATE("R2C",'Mapa final'!#REF!),"")</f>
        <v>#REF!</v>
      </c>
      <c r="P43" s="25" t="e">
        <f>IF(AND('Mapa final'!#REF!="Baja",'Mapa final'!#REF!="Menor"),CONCATENATE("R2C",'Mapa final'!#REF!),"")</f>
        <v>#REF!</v>
      </c>
      <c r="Q43" s="26" t="e">
        <f>IF(AND('Mapa final'!#REF!="Baja",'Mapa final'!#REF!="Menor"),CONCATENATE("R2C",'Mapa final'!#REF!),"")</f>
        <v>#REF!</v>
      </c>
      <c r="R43" s="26" t="e">
        <f>IF(AND('Mapa final'!#REF!="Baja",'Mapa final'!#REF!="Menor"),CONCATENATE("R2C",'Mapa final'!#REF!),"")</f>
        <v>#REF!</v>
      </c>
      <c r="S43" s="26" t="e">
        <f>IF(AND('Mapa final'!#REF!="Baja",'Mapa final'!#REF!="Menor"),CONCATENATE("R2C",'Mapa final'!#REF!),"")</f>
        <v>#REF!</v>
      </c>
      <c r="T43" s="26" t="e">
        <f>IF(AND('Mapa final'!#REF!="Baja",'Mapa final'!#REF!="Menor"),CONCATENATE("R2C",'Mapa final'!#REF!),"")</f>
        <v>#REF!</v>
      </c>
      <c r="U43" s="27" t="e">
        <f>IF(AND('Mapa final'!#REF!="Baja",'Mapa final'!#REF!="Menor"),CONCATENATE("R2C",'Mapa final'!#REF!),"")</f>
        <v>#REF!</v>
      </c>
      <c r="V43" s="25" t="e">
        <f>IF(AND('Mapa final'!#REF!="Baja",'Mapa final'!#REF!="Moderado"),CONCATENATE("R2C",'Mapa final'!#REF!),"")</f>
        <v>#REF!</v>
      </c>
      <c r="W43" s="26" t="e">
        <f>IF(AND('Mapa final'!#REF!="Baja",'Mapa final'!#REF!="Moderado"),CONCATENATE("R2C",'Mapa final'!#REF!),"")</f>
        <v>#REF!</v>
      </c>
      <c r="X43" s="26" t="e">
        <f>IF(AND('Mapa final'!#REF!="Baja",'Mapa final'!#REF!="Moderado"),CONCATENATE("R2C",'Mapa final'!#REF!),"")</f>
        <v>#REF!</v>
      </c>
      <c r="Y43" s="26" t="e">
        <f>IF(AND('Mapa final'!#REF!="Baja",'Mapa final'!#REF!="Moderado"),CONCATENATE("R2C",'Mapa final'!#REF!),"")</f>
        <v>#REF!</v>
      </c>
      <c r="Z43" s="26" t="e">
        <f>IF(AND('Mapa final'!#REF!="Baja",'Mapa final'!#REF!="Moderado"),CONCATENATE("R2C",'Mapa final'!#REF!),"")</f>
        <v>#REF!</v>
      </c>
      <c r="AA43" s="27" t="e">
        <f>IF(AND('Mapa final'!#REF!="Baja",'Mapa final'!#REF!="Moderado"),CONCATENATE("R2C",'Mapa final'!#REF!),"")</f>
        <v>#REF!</v>
      </c>
      <c r="AB43" s="10" t="e">
        <f>IF(AND('Mapa final'!#REF!="Baja",'Mapa final'!#REF!="Mayor"),CONCATENATE("R2C",'Mapa final'!#REF!),"")</f>
        <v>#REF!</v>
      </c>
      <c r="AC43" s="11" t="e">
        <f>IF(AND('Mapa final'!#REF!="Baja",'Mapa final'!#REF!="Mayor"),CONCATENATE("R2C",'Mapa final'!#REF!),"")</f>
        <v>#REF!</v>
      </c>
      <c r="AD43" s="11" t="e">
        <f>IF(AND('Mapa final'!#REF!="Baja",'Mapa final'!#REF!="Mayor"),CONCATENATE("R2C",'Mapa final'!#REF!),"")</f>
        <v>#REF!</v>
      </c>
      <c r="AE43" s="11" t="e">
        <f>IF(AND('Mapa final'!#REF!="Baja",'Mapa final'!#REF!="Mayor"),CONCATENATE("R2C",'Mapa final'!#REF!),"")</f>
        <v>#REF!</v>
      </c>
      <c r="AF43" s="11" t="e">
        <f>IF(AND('Mapa final'!#REF!="Baja",'Mapa final'!#REF!="Mayor"),CONCATENATE("R2C",'Mapa final'!#REF!),"")</f>
        <v>#REF!</v>
      </c>
      <c r="AG43" s="12" t="e">
        <f>IF(AND('Mapa final'!#REF!="Baja",'Mapa final'!#REF!="Mayor"),CONCATENATE("R2C",'Mapa final'!#REF!),"")</f>
        <v>#REF!</v>
      </c>
      <c r="AH43" s="13" t="e">
        <f>IF(AND('Mapa final'!#REF!="Baja",'Mapa final'!#REF!="Catastrófico"),CONCATENATE("R2C",'Mapa final'!#REF!),"")</f>
        <v>#REF!</v>
      </c>
      <c r="AI43" s="14" t="e">
        <f>IF(AND('Mapa final'!#REF!="Baja",'Mapa final'!#REF!="Catastrófico"),CONCATENATE("R2C",'Mapa final'!#REF!),"")</f>
        <v>#REF!</v>
      </c>
      <c r="AJ43" s="14" t="e">
        <f>IF(AND('Mapa final'!#REF!="Baja",'Mapa final'!#REF!="Catastrófico"),CONCATENATE("R2C",'Mapa final'!#REF!),"")</f>
        <v>#REF!</v>
      </c>
      <c r="AK43" s="14" t="e">
        <f>IF(AND('Mapa final'!#REF!="Baja",'Mapa final'!#REF!="Catastrófico"),CONCATENATE("R2C",'Mapa final'!#REF!),"")</f>
        <v>#REF!</v>
      </c>
      <c r="AL43" s="14" t="e">
        <f>IF(AND('Mapa final'!#REF!="Baja",'Mapa final'!#REF!="Catastrófico"),CONCATENATE("R2C",'Mapa final'!#REF!),"")</f>
        <v>#REF!</v>
      </c>
      <c r="AM43" s="15" t="e">
        <f>IF(AND('Mapa final'!#REF!="Baja",'Mapa final'!#REF!="Catastrófico"),CONCATENATE("R2C",'Mapa final'!#REF!),"")</f>
        <v>#REF!</v>
      </c>
      <c r="AN43" s="41"/>
      <c r="AO43" s="804"/>
      <c r="AP43" s="805"/>
      <c r="AQ43" s="805"/>
      <c r="AR43" s="805"/>
      <c r="AS43" s="805"/>
      <c r="AT43" s="806"/>
      <c r="AU43" s="41"/>
      <c r="AV43" s="41"/>
      <c r="AW43" s="41"/>
      <c r="AX43" s="41"/>
      <c r="AY43" s="41"/>
      <c r="AZ43" s="41"/>
      <c r="BA43" s="41"/>
      <c r="BB43" s="41"/>
      <c r="BC43" s="41"/>
      <c r="BD43" s="41"/>
      <c r="BE43" s="41"/>
      <c r="BF43" s="41"/>
      <c r="BG43" s="41"/>
      <c r="BH43" s="41"/>
      <c r="BI43" s="41"/>
      <c r="BJ43" s="41"/>
      <c r="BK43" s="41"/>
      <c r="BL43" s="41"/>
      <c r="BM43" s="41"/>
      <c r="BN43" s="41"/>
      <c r="BO43" s="41"/>
      <c r="BP43" s="41"/>
      <c r="BQ43" s="41"/>
      <c r="BR43" s="41"/>
      <c r="BS43" s="41"/>
      <c r="BT43" s="41"/>
      <c r="BU43" s="41"/>
      <c r="BV43" s="41"/>
      <c r="BW43" s="41"/>
      <c r="BX43" s="41"/>
    </row>
    <row r="44" spans="1:76" ht="15" customHeight="1" x14ac:dyDescent="0.25">
      <c r="A44" s="41"/>
      <c r="B44" s="685"/>
      <c r="C44" s="685"/>
      <c r="D44" s="686"/>
      <c r="E44" s="784"/>
      <c r="F44" s="783"/>
      <c r="G44" s="783"/>
      <c r="H44" s="783"/>
      <c r="I44" s="783"/>
      <c r="J44" s="34" t="e">
        <f>IF(AND('Mapa final'!#REF!="Baja",'Mapa final'!#REF!="Leve"),CONCATENATE("R3C",'Mapa final'!#REF!),"")</f>
        <v>#REF!</v>
      </c>
      <c r="K44" s="35" t="e">
        <f>IF(AND('Mapa final'!#REF!="Baja",'Mapa final'!#REF!="Leve"),CONCATENATE("R3C",'Mapa final'!#REF!),"")</f>
        <v>#REF!</v>
      </c>
      <c r="L44" s="35" t="e">
        <f>IF(AND('Mapa final'!#REF!="Baja",'Mapa final'!#REF!="Leve"),CONCATENATE("R3C",'Mapa final'!#REF!),"")</f>
        <v>#REF!</v>
      </c>
      <c r="M44" s="35" t="e">
        <f>IF(AND('Mapa final'!#REF!="Baja",'Mapa final'!#REF!="Leve"),CONCATENATE("R3C",'Mapa final'!#REF!),"")</f>
        <v>#REF!</v>
      </c>
      <c r="N44" s="35" t="e">
        <f>IF(AND('Mapa final'!#REF!="Baja",'Mapa final'!#REF!="Leve"),CONCATENATE("R3C",'Mapa final'!#REF!),"")</f>
        <v>#REF!</v>
      </c>
      <c r="O44" s="36" t="e">
        <f>IF(AND('Mapa final'!#REF!="Baja",'Mapa final'!#REF!="Leve"),CONCATENATE("R3C",'Mapa final'!#REF!),"")</f>
        <v>#REF!</v>
      </c>
      <c r="P44" s="25" t="e">
        <f>IF(AND('Mapa final'!#REF!="Baja",'Mapa final'!#REF!="Menor"),CONCATENATE("R3C",'Mapa final'!#REF!),"")</f>
        <v>#REF!</v>
      </c>
      <c r="Q44" s="26" t="e">
        <f>IF(AND('Mapa final'!#REF!="Baja",'Mapa final'!#REF!="Menor"),CONCATENATE("R3C",'Mapa final'!#REF!),"")</f>
        <v>#REF!</v>
      </c>
      <c r="R44" s="26" t="e">
        <f>IF(AND('Mapa final'!#REF!="Baja",'Mapa final'!#REF!="Menor"),CONCATENATE("R3C",'Mapa final'!#REF!),"")</f>
        <v>#REF!</v>
      </c>
      <c r="S44" s="26" t="e">
        <f>IF(AND('Mapa final'!#REF!="Baja",'Mapa final'!#REF!="Menor"),CONCATENATE("R3C",'Mapa final'!#REF!),"")</f>
        <v>#REF!</v>
      </c>
      <c r="T44" s="26" t="e">
        <f>IF(AND('Mapa final'!#REF!="Baja",'Mapa final'!#REF!="Menor"),CONCATENATE("R3C",'Mapa final'!#REF!),"")</f>
        <v>#REF!</v>
      </c>
      <c r="U44" s="27" t="e">
        <f>IF(AND('Mapa final'!#REF!="Baja",'Mapa final'!#REF!="Menor"),CONCATENATE("R3C",'Mapa final'!#REF!),"")</f>
        <v>#REF!</v>
      </c>
      <c r="V44" s="25" t="e">
        <f>IF(AND('Mapa final'!#REF!="Baja",'Mapa final'!#REF!="Moderado"),CONCATENATE("R3C",'Mapa final'!#REF!),"")</f>
        <v>#REF!</v>
      </c>
      <c r="W44" s="26" t="e">
        <f>IF(AND('Mapa final'!#REF!="Baja",'Mapa final'!#REF!="Moderado"),CONCATENATE("R3C",'Mapa final'!#REF!),"")</f>
        <v>#REF!</v>
      </c>
      <c r="X44" s="26" t="e">
        <f>IF(AND('Mapa final'!#REF!="Baja",'Mapa final'!#REF!="Moderado"),CONCATENATE("R3C",'Mapa final'!#REF!),"")</f>
        <v>#REF!</v>
      </c>
      <c r="Y44" s="26" t="e">
        <f>IF(AND('Mapa final'!#REF!="Baja",'Mapa final'!#REF!="Moderado"),CONCATENATE("R3C",'Mapa final'!#REF!),"")</f>
        <v>#REF!</v>
      </c>
      <c r="Z44" s="26" t="e">
        <f>IF(AND('Mapa final'!#REF!="Baja",'Mapa final'!#REF!="Moderado"),CONCATENATE("R3C",'Mapa final'!#REF!),"")</f>
        <v>#REF!</v>
      </c>
      <c r="AA44" s="27" t="e">
        <f>IF(AND('Mapa final'!#REF!="Baja",'Mapa final'!#REF!="Moderado"),CONCATENATE("R3C",'Mapa final'!#REF!),"")</f>
        <v>#REF!</v>
      </c>
      <c r="AB44" s="10" t="e">
        <f>IF(AND('Mapa final'!#REF!="Baja",'Mapa final'!#REF!="Mayor"),CONCATENATE("R3C",'Mapa final'!#REF!),"")</f>
        <v>#REF!</v>
      </c>
      <c r="AC44" s="11" t="e">
        <f>IF(AND('Mapa final'!#REF!="Baja",'Mapa final'!#REF!="Mayor"),CONCATENATE("R3C",'Mapa final'!#REF!),"")</f>
        <v>#REF!</v>
      </c>
      <c r="AD44" s="11" t="e">
        <f>IF(AND('Mapa final'!#REF!="Baja",'Mapa final'!#REF!="Mayor"),CONCATENATE("R3C",'Mapa final'!#REF!),"")</f>
        <v>#REF!</v>
      </c>
      <c r="AE44" s="11" t="e">
        <f>IF(AND('Mapa final'!#REF!="Baja",'Mapa final'!#REF!="Mayor"),CONCATENATE("R3C",'Mapa final'!#REF!),"")</f>
        <v>#REF!</v>
      </c>
      <c r="AF44" s="11" t="e">
        <f>IF(AND('Mapa final'!#REF!="Baja",'Mapa final'!#REF!="Mayor"),CONCATENATE("R3C",'Mapa final'!#REF!),"")</f>
        <v>#REF!</v>
      </c>
      <c r="AG44" s="12" t="e">
        <f>IF(AND('Mapa final'!#REF!="Baja",'Mapa final'!#REF!="Mayor"),CONCATENATE("R3C",'Mapa final'!#REF!),"")</f>
        <v>#REF!</v>
      </c>
      <c r="AH44" s="13" t="e">
        <f>IF(AND('Mapa final'!#REF!="Baja",'Mapa final'!#REF!="Catastrófico"),CONCATENATE("R3C",'Mapa final'!#REF!),"")</f>
        <v>#REF!</v>
      </c>
      <c r="AI44" s="14" t="e">
        <f>IF(AND('Mapa final'!#REF!="Baja",'Mapa final'!#REF!="Catastrófico"),CONCATENATE("R3C",'Mapa final'!#REF!),"")</f>
        <v>#REF!</v>
      </c>
      <c r="AJ44" s="14" t="e">
        <f>IF(AND('Mapa final'!#REF!="Baja",'Mapa final'!#REF!="Catastrófico"),CONCATENATE("R3C",'Mapa final'!#REF!),"")</f>
        <v>#REF!</v>
      </c>
      <c r="AK44" s="14" t="e">
        <f>IF(AND('Mapa final'!#REF!="Baja",'Mapa final'!#REF!="Catastrófico"),CONCATENATE("R3C",'Mapa final'!#REF!),"")</f>
        <v>#REF!</v>
      </c>
      <c r="AL44" s="14" t="e">
        <f>IF(AND('Mapa final'!#REF!="Baja",'Mapa final'!#REF!="Catastrófico"),CONCATENATE("R3C",'Mapa final'!#REF!),"")</f>
        <v>#REF!</v>
      </c>
      <c r="AM44" s="15" t="e">
        <f>IF(AND('Mapa final'!#REF!="Baja",'Mapa final'!#REF!="Catastrófico"),CONCATENATE("R3C",'Mapa final'!#REF!),"")</f>
        <v>#REF!</v>
      </c>
      <c r="AN44" s="41"/>
      <c r="AO44" s="804"/>
      <c r="AP44" s="805"/>
      <c r="AQ44" s="805"/>
      <c r="AR44" s="805"/>
      <c r="AS44" s="805"/>
      <c r="AT44" s="806"/>
      <c r="AU44" s="41"/>
      <c r="AV44" s="41"/>
      <c r="AW44" s="41"/>
      <c r="AX44" s="41"/>
      <c r="AY44" s="41"/>
      <c r="AZ44" s="41"/>
      <c r="BA44" s="41"/>
      <c r="BB44" s="41"/>
      <c r="BC44" s="41"/>
      <c r="BD44" s="41"/>
      <c r="BE44" s="41"/>
      <c r="BF44" s="41"/>
      <c r="BG44" s="41"/>
      <c r="BH44" s="41"/>
      <c r="BI44" s="41"/>
      <c r="BJ44" s="41"/>
      <c r="BK44" s="41"/>
      <c r="BL44" s="41"/>
      <c r="BM44" s="41"/>
      <c r="BN44" s="41"/>
      <c r="BO44" s="41"/>
      <c r="BP44" s="41"/>
      <c r="BQ44" s="41"/>
      <c r="BR44" s="41"/>
      <c r="BS44" s="41"/>
      <c r="BT44" s="41"/>
      <c r="BU44" s="41"/>
      <c r="BV44" s="41"/>
      <c r="BW44" s="41"/>
      <c r="BX44" s="41"/>
    </row>
    <row r="45" spans="1:76" ht="15" customHeight="1" x14ac:dyDescent="0.25">
      <c r="A45" s="41"/>
      <c r="B45" s="685"/>
      <c r="C45" s="685"/>
      <c r="D45" s="686"/>
      <c r="E45" s="784"/>
      <c r="F45" s="783"/>
      <c r="G45" s="783"/>
      <c r="H45" s="783"/>
      <c r="I45" s="783"/>
      <c r="J45" s="34" t="e">
        <f>IF(AND('Mapa final'!#REF!="Baja",'Mapa final'!#REF!="Leve"),CONCATENATE("R4C",'Mapa final'!#REF!),"")</f>
        <v>#REF!</v>
      </c>
      <c r="K45" s="35" t="e">
        <f>IF(AND('Mapa final'!#REF!="Baja",'Mapa final'!#REF!="Leve"),CONCATENATE("R4C",'Mapa final'!#REF!),"")</f>
        <v>#REF!</v>
      </c>
      <c r="L45" s="35" t="e">
        <f>IF(AND('Mapa final'!#REF!="Baja",'Mapa final'!#REF!="Leve"),CONCATENATE("R4C",'Mapa final'!#REF!),"")</f>
        <v>#REF!</v>
      </c>
      <c r="M45" s="35" t="e">
        <f>IF(AND('Mapa final'!#REF!="Baja",'Mapa final'!#REF!="Leve"),CONCATENATE("R4C",'Mapa final'!#REF!),"")</f>
        <v>#REF!</v>
      </c>
      <c r="N45" s="35" t="e">
        <f>IF(AND('Mapa final'!#REF!="Baja",'Mapa final'!#REF!="Leve"),CONCATENATE("R4C",'Mapa final'!#REF!),"")</f>
        <v>#REF!</v>
      </c>
      <c r="O45" s="36" t="e">
        <f>IF(AND('Mapa final'!#REF!="Baja",'Mapa final'!#REF!="Leve"),CONCATENATE("R4C",'Mapa final'!#REF!),"")</f>
        <v>#REF!</v>
      </c>
      <c r="P45" s="25" t="e">
        <f>IF(AND('Mapa final'!#REF!="Baja",'Mapa final'!#REF!="Menor"),CONCATENATE("R4C",'Mapa final'!#REF!),"")</f>
        <v>#REF!</v>
      </c>
      <c r="Q45" s="26" t="e">
        <f>IF(AND('Mapa final'!#REF!="Baja",'Mapa final'!#REF!="Menor"),CONCATENATE("R4C",'Mapa final'!#REF!),"")</f>
        <v>#REF!</v>
      </c>
      <c r="R45" s="26" t="e">
        <f>IF(AND('Mapa final'!#REF!="Baja",'Mapa final'!#REF!="Menor"),CONCATENATE("R4C",'Mapa final'!#REF!),"")</f>
        <v>#REF!</v>
      </c>
      <c r="S45" s="26" t="e">
        <f>IF(AND('Mapa final'!#REF!="Baja",'Mapa final'!#REF!="Menor"),CONCATENATE("R4C",'Mapa final'!#REF!),"")</f>
        <v>#REF!</v>
      </c>
      <c r="T45" s="26" t="e">
        <f>IF(AND('Mapa final'!#REF!="Baja",'Mapa final'!#REF!="Menor"),CONCATENATE("R4C",'Mapa final'!#REF!),"")</f>
        <v>#REF!</v>
      </c>
      <c r="U45" s="27" t="e">
        <f>IF(AND('Mapa final'!#REF!="Baja",'Mapa final'!#REF!="Menor"),CONCATENATE("R4C",'Mapa final'!#REF!),"")</f>
        <v>#REF!</v>
      </c>
      <c r="V45" s="25" t="e">
        <f>IF(AND('Mapa final'!#REF!="Baja",'Mapa final'!#REF!="Moderado"),CONCATENATE("R4C",'Mapa final'!#REF!),"")</f>
        <v>#REF!</v>
      </c>
      <c r="W45" s="26" t="e">
        <f>IF(AND('Mapa final'!#REF!="Baja",'Mapa final'!#REF!="Moderado"),CONCATENATE("R4C",'Mapa final'!#REF!),"")</f>
        <v>#REF!</v>
      </c>
      <c r="X45" s="26" t="e">
        <f>IF(AND('Mapa final'!#REF!="Baja",'Mapa final'!#REF!="Moderado"),CONCATENATE("R4C",'Mapa final'!#REF!),"")</f>
        <v>#REF!</v>
      </c>
      <c r="Y45" s="26" t="e">
        <f>IF(AND('Mapa final'!#REF!="Baja",'Mapa final'!#REF!="Moderado"),CONCATENATE("R4C",'Mapa final'!#REF!),"")</f>
        <v>#REF!</v>
      </c>
      <c r="Z45" s="26" t="e">
        <f>IF(AND('Mapa final'!#REF!="Baja",'Mapa final'!#REF!="Moderado"),CONCATENATE("R4C",'Mapa final'!#REF!),"")</f>
        <v>#REF!</v>
      </c>
      <c r="AA45" s="27" t="e">
        <f>IF(AND('Mapa final'!#REF!="Baja",'Mapa final'!#REF!="Moderado"),CONCATENATE("R4C",'Mapa final'!#REF!),"")</f>
        <v>#REF!</v>
      </c>
      <c r="AB45" s="10" t="e">
        <f>IF(AND('Mapa final'!#REF!="Baja",'Mapa final'!#REF!="Mayor"),CONCATENATE("R4C",'Mapa final'!#REF!),"")</f>
        <v>#REF!</v>
      </c>
      <c r="AC45" s="11" t="e">
        <f>IF(AND('Mapa final'!#REF!="Baja",'Mapa final'!#REF!="Mayor"),CONCATENATE("R4C",'Mapa final'!#REF!),"")</f>
        <v>#REF!</v>
      </c>
      <c r="AD45" s="11" t="e">
        <f>IF(AND('Mapa final'!#REF!="Baja",'Mapa final'!#REF!="Mayor"),CONCATENATE("R4C",'Mapa final'!#REF!),"")</f>
        <v>#REF!</v>
      </c>
      <c r="AE45" s="11" t="e">
        <f>IF(AND('Mapa final'!#REF!="Baja",'Mapa final'!#REF!="Mayor"),CONCATENATE("R4C",'Mapa final'!#REF!),"")</f>
        <v>#REF!</v>
      </c>
      <c r="AF45" s="11" t="e">
        <f>IF(AND('Mapa final'!#REF!="Baja",'Mapa final'!#REF!="Mayor"),CONCATENATE("R4C",'Mapa final'!#REF!),"")</f>
        <v>#REF!</v>
      </c>
      <c r="AG45" s="12" t="e">
        <f>IF(AND('Mapa final'!#REF!="Baja",'Mapa final'!#REF!="Mayor"),CONCATENATE("R4C",'Mapa final'!#REF!),"")</f>
        <v>#REF!</v>
      </c>
      <c r="AH45" s="13" t="e">
        <f>IF(AND('Mapa final'!#REF!="Baja",'Mapa final'!#REF!="Catastrófico"),CONCATENATE("R4C",'Mapa final'!#REF!),"")</f>
        <v>#REF!</v>
      </c>
      <c r="AI45" s="14" t="e">
        <f>IF(AND('Mapa final'!#REF!="Baja",'Mapa final'!#REF!="Catastrófico"),CONCATENATE("R4C",'Mapa final'!#REF!),"")</f>
        <v>#REF!</v>
      </c>
      <c r="AJ45" s="14" t="e">
        <f>IF(AND('Mapa final'!#REF!="Baja",'Mapa final'!#REF!="Catastrófico"),CONCATENATE("R4C",'Mapa final'!#REF!),"")</f>
        <v>#REF!</v>
      </c>
      <c r="AK45" s="14" t="e">
        <f>IF(AND('Mapa final'!#REF!="Baja",'Mapa final'!#REF!="Catastrófico"),CONCATENATE("R4C",'Mapa final'!#REF!),"")</f>
        <v>#REF!</v>
      </c>
      <c r="AL45" s="14" t="e">
        <f>IF(AND('Mapa final'!#REF!="Baja",'Mapa final'!#REF!="Catastrófico"),CONCATENATE("R4C",'Mapa final'!#REF!),"")</f>
        <v>#REF!</v>
      </c>
      <c r="AM45" s="15" t="e">
        <f>IF(AND('Mapa final'!#REF!="Baja",'Mapa final'!#REF!="Catastrófico"),CONCATENATE("R4C",'Mapa final'!#REF!),"")</f>
        <v>#REF!</v>
      </c>
      <c r="AN45" s="41"/>
      <c r="AO45" s="804"/>
      <c r="AP45" s="805"/>
      <c r="AQ45" s="805"/>
      <c r="AR45" s="805"/>
      <c r="AS45" s="805"/>
      <c r="AT45" s="806"/>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row>
    <row r="46" spans="1:76" ht="15" customHeight="1" x14ac:dyDescent="0.25">
      <c r="A46" s="41"/>
      <c r="B46" s="685"/>
      <c r="C46" s="685"/>
      <c r="D46" s="686"/>
      <c r="E46" s="784"/>
      <c r="F46" s="783"/>
      <c r="G46" s="783"/>
      <c r="H46" s="783"/>
      <c r="I46" s="783"/>
      <c r="J46" s="34" t="e">
        <f>IF(AND('Mapa final'!#REF!="Baja",'Mapa final'!#REF!="Leve"),CONCATENATE("R5C",'Mapa final'!#REF!),"")</f>
        <v>#REF!</v>
      </c>
      <c r="K46" s="35" t="e">
        <f>IF(AND('Mapa final'!#REF!="Baja",'Mapa final'!#REF!="Leve"),CONCATENATE("R5C",'Mapa final'!#REF!),"")</f>
        <v>#REF!</v>
      </c>
      <c r="L46" s="35" t="e">
        <f>IF(AND('Mapa final'!#REF!="Baja",'Mapa final'!#REF!="Leve"),CONCATENATE("R5C",'Mapa final'!#REF!),"")</f>
        <v>#REF!</v>
      </c>
      <c r="M46" s="35" t="e">
        <f>IF(AND('Mapa final'!#REF!="Baja",'Mapa final'!#REF!="Leve"),CONCATENATE("R5C",'Mapa final'!#REF!),"")</f>
        <v>#REF!</v>
      </c>
      <c r="N46" s="35" t="e">
        <f>IF(AND('Mapa final'!#REF!="Baja",'Mapa final'!#REF!="Leve"),CONCATENATE("R5C",'Mapa final'!#REF!),"")</f>
        <v>#REF!</v>
      </c>
      <c r="O46" s="36" t="e">
        <f>IF(AND('Mapa final'!#REF!="Baja",'Mapa final'!#REF!="Leve"),CONCATENATE("R5C",'Mapa final'!#REF!),"")</f>
        <v>#REF!</v>
      </c>
      <c r="P46" s="25" t="e">
        <f>IF(AND('Mapa final'!#REF!="Baja",'Mapa final'!#REF!="Menor"),CONCATENATE("R5C",'Mapa final'!#REF!),"")</f>
        <v>#REF!</v>
      </c>
      <c r="Q46" s="26" t="e">
        <f>IF(AND('Mapa final'!#REF!="Baja",'Mapa final'!#REF!="Menor"),CONCATENATE("R5C",'Mapa final'!#REF!),"")</f>
        <v>#REF!</v>
      </c>
      <c r="R46" s="26" t="e">
        <f>IF(AND('Mapa final'!#REF!="Baja",'Mapa final'!#REF!="Menor"),CONCATENATE("R5C",'Mapa final'!#REF!),"")</f>
        <v>#REF!</v>
      </c>
      <c r="S46" s="26" t="e">
        <f>IF(AND('Mapa final'!#REF!="Baja",'Mapa final'!#REF!="Menor"),CONCATENATE("R5C",'Mapa final'!#REF!),"")</f>
        <v>#REF!</v>
      </c>
      <c r="T46" s="26" t="e">
        <f>IF(AND('Mapa final'!#REF!="Baja",'Mapa final'!#REF!="Menor"),CONCATENATE("R5C",'Mapa final'!#REF!),"")</f>
        <v>#REF!</v>
      </c>
      <c r="U46" s="27" t="e">
        <f>IF(AND('Mapa final'!#REF!="Baja",'Mapa final'!#REF!="Menor"),CONCATENATE("R5C",'Mapa final'!#REF!),"")</f>
        <v>#REF!</v>
      </c>
      <c r="V46" s="25" t="e">
        <f>IF(AND('Mapa final'!#REF!="Baja",'Mapa final'!#REF!="Moderado"),CONCATENATE("R5C",'Mapa final'!#REF!),"")</f>
        <v>#REF!</v>
      </c>
      <c r="W46" s="26" t="e">
        <f>IF(AND('Mapa final'!#REF!="Baja",'Mapa final'!#REF!="Moderado"),CONCATENATE("R5C",'Mapa final'!#REF!),"")</f>
        <v>#REF!</v>
      </c>
      <c r="X46" s="26" t="e">
        <f>IF(AND('Mapa final'!#REF!="Baja",'Mapa final'!#REF!="Moderado"),CONCATENATE("R5C",'Mapa final'!#REF!),"")</f>
        <v>#REF!</v>
      </c>
      <c r="Y46" s="26" t="e">
        <f>IF(AND('Mapa final'!#REF!="Baja",'Mapa final'!#REF!="Moderado"),CONCATENATE("R5C",'Mapa final'!#REF!),"")</f>
        <v>#REF!</v>
      </c>
      <c r="Z46" s="26" t="e">
        <f>IF(AND('Mapa final'!#REF!="Baja",'Mapa final'!#REF!="Moderado"),CONCATENATE("R5C",'Mapa final'!#REF!),"")</f>
        <v>#REF!</v>
      </c>
      <c r="AA46" s="27" t="e">
        <f>IF(AND('Mapa final'!#REF!="Baja",'Mapa final'!#REF!="Moderado"),CONCATENATE("R5C",'Mapa final'!#REF!),"")</f>
        <v>#REF!</v>
      </c>
      <c r="AB46" s="10" t="e">
        <f>IF(AND('Mapa final'!#REF!="Baja",'Mapa final'!#REF!="Mayor"),CONCATENATE("R5C",'Mapa final'!#REF!),"")</f>
        <v>#REF!</v>
      </c>
      <c r="AC46" s="11" t="e">
        <f>IF(AND('Mapa final'!#REF!="Baja",'Mapa final'!#REF!="Mayor"),CONCATENATE("R5C",'Mapa final'!#REF!),"")</f>
        <v>#REF!</v>
      </c>
      <c r="AD46" s="11" t="e">
        <f>IF(AND('Mapa final'!#REF!="Baja",'Mapa final'!#REF!="Mayor"),CONCATENATE("R5C",'Mapa final'!#REF!),"")</f>
        <v>#REF!</v>
      </c>
      <c r="AE46" s="11" t="e">
        <f>IF(AND('Mapa final'!#REF!="Baja",'Mapa final'!#REF!="Mayor"),CONCATENATE("R5C",'Mapa final'!#REF!),"")</f>
        <v>#REF!</v>
      </c>
      <c r="AF46" s="11" t="e">
        <f>IF(AND('Mapa final'!#REF!="Baja",'Mapa final'!#REF!="Mayor"),CONCATENATE("R5C",'Mapa final'!#REF!),"")</f>
        <v>#REF!</v>
      </c>
      <c r="AG46" s="12" t="e">
        <f>IF(AND('Mapa final'!#REF!="Baja",'Mapa final'!#REF!="Mayor"),CONCATENATE("R5C",'Mapa final'!#REF!),"")</f>
        <v>#REF!</v>
      </c>
      <c r="AH46" s="13" t="e">
        <f>IF(AND('Mapa final'!#REF!="Baja",'Mapa final'!#REF!="Catastrófico"),CONCATENATE("R5C",'Mapa final'!#REF!),"")</f>
        <v>#REF!</v>
      </c>
      <c r="AI46" s="14" t="e">
        <f>IF(AND('Mapa final'!#REF!="Baja",'Mapa final'!#REF!="Catastrófico"),CONCATENATE("R5C",'Mapa final'!#REF!),"")</f>
        <v>#REF!</v>
      </c>
      <c r="AJ46" s="14" t="e">
        <f>IF(AND('Mapa final'!#REF!="Baja",'Mapa final'!#REF!="Catastrófico"),CONCATENATE("R5C",'Mapa final'!#REF!),"")</f>
        <v>#REF!</v>
      </c>
      <c r="AK46" s="14" t="e">
        <f>IF(AND('Mapa final'!#REF!="Baja",'Mapa final'!#REF!="Catastrófico"),CONCATENATE("R5C",'Mapa final'!#REF!),"")</f>
        <v>#REF!</v>
      </c>
      <c r="AL46" s="14" t="e">
        <f>IF(AND('Mapa final'!#REF!="Baja",'Mapa final'!#REF!="Catastrófico"),CONCATENATE("R5C",'Mapa final'!#REF!),"")</f>
        <v>#REF!</v>
      </c>
      <c r="AM46" s="15" t="e">
        <f>IF(AND('Mapa final'!#REF!="Baja",'Mapa final'!#REF!="Catastrófico"),CONCATENATE("R5C",'Mapa final'!#REF!),"")</f>
        <v>#REF!</v>
      </c>
      <c r="AN46" s="41"/>
      <c r="AO46" s="804"/>
      <c r="AP46" s="805"/>
      <c r="AQ46" s="805"/>
      <c r="AR46" s="805"/>
      <c r="AS46" s="805"/>
      <c r="AT46" s="806"/>
      <c r="AU46" s="41"/>
      <c r="AV46" s="41"/>
      <c r="AW46" s="41"/>
      <c r="AX46" s="41"/>
      <c r="AY46" s="41"/>
      <c r="AZ46" s="41"/>
      <c r="BA46" s="41"/>
      <c r="BB46" s="41"/>
      <c r="BC46" s="41"/>
      <c r="BD46" s="41"/>
      <c r="BE46" s="41"/>
      <c r="BF46" s="41"/>
      <c r="BG46" s="41"/>
      <c r="BH46" s="41"/>
      <c r="BI46" s="41"/>
      <c r="BJ46" s="41"/>
      <c r="BK46" s="41"/>
      <c r="BL46" s="41"/>
      <c r="BM46" s="41"/>
      <c r="BN46" s="41"/>
      <c r="BO46" s="41"/>
      <c r="BP46" s="41"/>
      <c r="BQ46" s="41"/>
      <c r="BR46" s="41"/>
      <c r="BS46" s="41"/>
      <c r="BT46" s="41"/>
      <c r="BU46" s="41"/>
      <c r="BV46" s="41"/>
      <c r="BW46" s="41"/>
      <c r="BX46" s="41"/>
    </row>
    <row r="47" spans="1:76" ht="15" customHeight="1" x14ac:dyDescent="0.25">
      <c r="A47" s="41"/>
      <c r="B47" s="685"/>
      <c r="C47" s="685"/>
      <c r="D47" s="686"/>
      <c r="E47" s="784"/>
      <c r="F47" s="783"/>
      <c r="G47" s="783"/>
      <c r="H47" s="783"/>
      <c r="I47" s="783"/>
      <c r="J47" s="34" t="e">
        <f>IF(AND('Mapa final'!#REF!="Baja",'Mapa final'!#REF!="Leve"),CONCATENATE("R6C",'Mapa final'!#REF!),"")</f>
        <v>#REF!</v>
      </c>
      <c r="K47" s="35" t="e">
        <f>IF(AND('Mapa final'!#REF!="Baja",'Mapa final'!#REF!="Leve"),CONCATENATE("R6C",'Mapa final'!#REF!),"")</f>
        <v>#REF!</v>
      </c>
      <c r="L47" s="35" t="e">
        <f>IF(AND('Mapa final'!#REF!="Baja",'Mapa final'!#REF!="Leve"),CONCATENATE("R6C",'Mapa final'!#REF!),"")</f>
        <v>#REF!</v>
      </c>
      <c r="M47" s="35" t="e">
        <f>IF(AND('Mapa final'!#REF!="Baja",'Mapa final'!#REF!="Leve"),CONCATENATE("R6C",'Mapa final'!#REF!),"")</f>
        <v>#REF!</v>
      </c>
      <c r="N47" s="35" t="e">
        <f>IF(AND('Mapa final'!#REF!="Baja",'Mapa final'!#REF!="Leve"),CONCATENATE("R6C",'Mapa final'!#REF!),"")</f>
        <v>#REF!</v>
      </c>
      <c r="O47" s="36" t="e">
        <f>IF(AND('Mapa final'!#REF!="Baja",'Mapa final'!#REF!="Leve"),CONCATENATE("R6C",'Mapa final'!#REF!),"")</f>
        <v>#REF!</v>
      </c>
      <c r="P47" s="25" t="e">
        <f>IF(AND('Mapa final'!#REF!="Baja",'Mapa final'!#REF!="Menor"),CONCATENATE("R6C",'Mapa final'!#REF!),"")</f>
        <v>#REF!</v>
      </c>
      <c r="Q47" s="26" t="e">
        <f>IF(AND('Mapa final'!#REF!="Baja",'Mapa final'!#REF!="Menor"),CONCATENATE("R6C",'Mapa final'!#REF!),"")</f>
        <v>#REF!</v>
      </c>
      <c r="R47" s="26" t="e">
        <f>IF(AND('Mapa final'!#REF!="Baja",'Mapa final'!#REF!="Menor"),CONCATENATE("R6C",'Mapa final'!#REF!),"")</f>
        <v>#REF!</v>
      </c>
      <c r="S47" s="26" t="e">
        <f>IF(AND('Mapa final'!#REF!="Baja",'Mapa final'!#REF!="Menor"),CONCATENATE("R6C",'Mapa final'!#REF!),"")</f>
        <v>#REF!</v>
      </c>
      <c r="T47" s="26" t="e">
        <f>IF(AND('Mapa final'!#REF!="Baja",'Mapa final'!#REF!="Menor"),CONCATENATE("R6C",'Mapa final'!#REF!),"")</f>
        <v>#REF!</v>
      </c>
      <c r="U47" s="27" t="e">
        <f>IF(AND('Mapa final'!#REF!="Baja",'Mapa final'!#REF!="Menor"),CONCATENATE("R6C",'Mapa final'!#REF!),"")</f>
        <v>#REF!</v>
      </c>
      <c r="V47" s="25" t="e">
        <f>IF(AND('Mapa final'!#REF!="Baja",'Mapa final'!#REF!="Moderado"),CONCATENATE("R6C",'Mapa final'!#REF!),"")</f>
        <v>#REF!</v>
      </c>
      <c r="W47" s="26" t="e">
        <f>IF(AND('Mapa final'!#REF!="Baja",'Mapa final'!#REF!="Moderado"),CONCATENATE("R6C",'Mapa final'!#REF!),"")</f>
        <v>#REF!</v>
      </c>
      <c r="X47" s="26" t="e">
        <f>IF(AND('Mapa final'!#REF!="Baja",'Mapa final'!#REF!="Moderado"),CONCATENATE("R6C",'Mapa final'!#REF!),"")</f>
        <v>#REF!</v>
      </c>
      <c r="Y47" s="26" t="e">
        <f>IF(AND('Mapa final'!#REF!="Baja",'Mapa final'!#REF!="Moderado"),CONCATENATE("R6C",'Mapa final'!#REF!),"")</f>
        <v>#REF!</v>
      </c>
      <c r="Z47" s="26" t="e">
        <f>IF(AND('Mapa final'!#REF!="Baja",'Mapa final'!#REF!="Moderado"),CONCATENATE("R6C",'Mapa final'!#REF!),"")</f>
        <v>#REF!</v>
      </c>
      <c r="AA47" s="27" t="e">
        <f>IF(AND('Mapa final'!#REF!="Baja",'Mapa final'!#REF!="Moderado"),CONCATENATE("R6C",'Mapa final'!#REF!),"")</f>
        <v>#REF!</v>
      </c>
      <c r="AB47" s="10" t="e">
        <f>IF(AND('Mapa final'!#REF!="Baja",'Mapa final'!#REF!="Mayor"),CONCATENATE("R6C",'Mapa final'!#REF!),"")</f>
        <v>#REF!</v>
      </c>
      <c r="AC47" s="11" t="e">
        <f>IF(AND('Mapa final'!#REF!="Baja",'Mapa final'!#REF!="Mayor"),CONCATENATE("R6C",'Mapa final'!#REF!),"")</f>
        <v>#REF!</v>
      </c>
      <c r="AD47" s="11" t="e">
        <f>IF(AND('Mapa final'!#REF!="Baja",'Mapa final'!#REF!="Mayor"),CONCATENATE("R6C",'Mapa final'!#REF!),"")</f>
        <v>#REF!</v>
      </c>
      <c r="AE47" s="11" t="e">
        <f>IF(AND('Mapa final'!#REF!="Baja",'Mapa final'!#REF!="Mayor"),CONCATENATE("R6C",'Mapa final'!#REF!),"")</f>
        <v>#REF!</v>
      </c>
      <c r="AF47" s="11" t="e">
        <f>IF(AND('Mapa final'!#REF!="Baja",'Mapa final'!#REF!="Mayor"),CONCATENATE("R6C",'Mapa final'!#REF!),"")</f>
        <v>#REF!</v>
      </c>
      <c r="AG47" s="12" t="e">
        <f>IF(AND('Mapa final'!#REF!="Baja",'Mapa final'!#REF!="Mayor"),CONCATENATE("R6C",'Mapa final'!#REF!),"")</f>
        <v>#REF!</v>
      </c>
      <c r="AH47" s="13" t="e">
        <f>IF(AND('Mapa final'!#REF!="Baja",'Mapa final'!#REF!="Catastrófico"),CONCATENATE("R6C",'Mapa final'!#REF!),"")</f>
        <v>#REF!</v>
      </c>
      <c r="AI47" s="14" t="e">
        <f>IF(AND('Mapa final'!#REF!="Baja",'Mapa final'!#REF!="Catastrófico"),CONCATENATE("R6C",'Mapa final'!#REF!),"")</f>
        <v>#REF!</v>
      </c>
      <c r="AJ47" s="14" t="e">
        <f>IF(AND('Mapa final'!#REF!="Baja",'Mapa final'!#REF!="Catastrófico"),CONCATENATE("R6C",'Mapa final'!#REF!),"")</f>
        <v>#REF!</v>
      </c>
      <c r="AK47" s="14" t="e">
        <f>IF(AND('Mapa final'!#REF!="Baja",'Mapa final'!#REF!="Catastrófico"),CONCATENATE("R6C",'Mapa final'!#REF!),"")</f>
        <v>#REF!</v>
      </c>
      <c r="AL47" s="14" t="e">
        <f>IF(AND('Mapa final'!#REF!="Baja",'Mapa final'!#REF!="Catastrófico"),CONCATENATE("R6C",'Mapa final'!#REF!),"")</f>
        <v>#REF!</v>
      </c>
      <c r="AM47" s="15" t="e">
        <f>IF(AND('Mapa final'!#REF!="Baja",'Mapa final'!#REF!="Catastrófico"),CONCATENATE("R6C",'Mapa final'!#REF!),"")</f>
        <v>#REF!</v>
      </c>
      <c r="AN47" s="41"/>
      <c r="AO47" s="804"/>
      <c r="AP47" s="805"/>
      <c r="AQ47" s="805"/>
      <c r="AR47" s="805"/>
      <c r="AS47" s="805"/>
      <c r="AT47" s="806"/>
      <c r="AU47" s="41"/>
      <c r="AV47" s="41"/>
      <c r="AW47" s="41"/>
      <c r="AX47" s="41"/>
      <c r="AY47" s="41"/>
      <c r="AZ47" s="41"/>
      <c r="BA47" s="41"/>
      <c r="BB47" s="41"/>
      <c r="BC47" s="41"/>
      <c r="BD47" s="41"/>
      <c r="BE47" s="41"/>
      <c r="BF47" s="41"/>
      <c r="BG47" s="41"/>
      <c r="BH47" s="41"/>
      <c r="BI47" s="41"/>
      <c r="BJ47" s="41"/>
      <c r="BK47" s="41"/>
      <c r="BL47" s="41"/>
      <c r="BM47" s="41"/>
      <c r="BN47" s="41"/>
      <c r="BO47" s="41"/>
      <c r="BP47" s="41"/>
      <c r="BQ47" s="41"/>
      <c r="BR47" s="41"/>
      <c r="BS47" s="41"/>
      <c r="BT47" s="41"/>
      <c r="BU47" s="41"/>
      <c r="BV47" s="41"/>
      <c r="BW47" s="41"/>
      <c r="BX47" s="41"/>
    </row>
    <row r="48" spans="1:76" ht="15" customHeight="1" x14ac:dyDescent="0.25">
      <c r="A48" s="41"/>
      <c r="B48" s="685"/>
      <c r="C48" s="685"/>
      <c r="D48" s="686"/>
      <c r="E48" s="784"/>
      <c r="F48" s="783"/>
      <c r="G48" s="783"/>
      <c r="H48" s="783"/>
      <c r="I48" s="783"/>
      <c r="J48" s="34" t="e">
        <f>IF(AND('Mapa final'!#REF!="Baja",'Mapa final'!#REF!="Leve"),CONCATENATE("R7C",'Mapa final'!#REF!),"")</f>
        <v>#REF!</v>
      </c>
      <c r="K48" s="35" t="e">
        <f>IF(AND('Mapa final'!#REF!="Baja",'Mapa final'!#REF!="Leve"),CONCATENATE("R7C",'Mapa final'!#REF!),"")</f>
        <v>#REF!</v>
      </c>
      <c r="L48" s="35" t="e">
        <f>IF(AND('Mapa final'!#REF!="Baja",'Mapa final'!#REF!="Leve"),CONCATENATE("R7C",'Mapa final'!#REF!),"")</f>
        <v>#REF!</v>
      </c>
      <c r="M48" s="35" t="e">
        <f>IF(AND('Mapa final'!#REF!="Baja",'Mapa final'!#REF!="Leve"),CONCATENATE("R7C",'Mapa final'!#REF!),"")</f>
        <v>#REF!</v>
      </c>
      <c r="N48" s="35" t="e">
        <f>IF(AND('Mapa final'!#REF!="Baja",'Mapa final'!#REF!="Leve"),CONCATENATE("R7C",'Mapa final'!#REF!),"")</f>
        <v>#REF!</v>
      </c>
      <c r="O48" s="36" t="e">
        <f>IF(AND('Mapa final'!#REF!="Baja",'Mapa final'!#REF!="Leve"),CONCATENATE("R7C",'Mapa final'!#REF!),"")</f>
        <v>#REF!</v>
      </c>
      <c r="P48" s="25" t="e">
        <f>IF(AND('Mapa final'!#REF!="Baja",'Mapa final'!#REF!="Menor"),CONCATENATE("R7C",'Mapa final'!#REF!),"")</f>
        <v>#REF!</v>
      </c>
      <c r="Q48" s="26" t="e">
        <f>IF(AND('Mapa final'!#REF!="Baja",'Mapa final'!#REF!="Menor"),CONCATENATE("R7C",'Mapa final'!#REF!),"")</f>
        <v>#REF!</v>
      </c>
      <c r="R48" s="26" t="e">
        <f>IF(AND('Mapa final'!#REF!="Baja",'Mapa final'!#REF!="Menor"),CONCATENATE("R7C",'Mapa final'!#REF!),"")</f>
        <v>#REF!</v>
      </c>
      <c r="S48" s="26" t="e">
        <f>IF(AND('Mapa final'!#REF!="Baja",'Mapa final'!#REF!="Menor"),CONCATENATE("R7C",'Mapa final'!#REF!),"")</f>
        <v>#REF!</v>
      </c>
      <c r="T48" s="26" t="e">
        <f>IF(AND('Mapa final'!#REF!="Baja",'Mapa final'!#REF!="Menor"),CONCATENATE("R7C",'Mapa final'!#REF!),"")</f>
        <v>#REF!</v>
      </c>
      <c r="U48" s="27" t="e">
        <f>IF(AND('Mapa final'!#REF!="Baja",'Mapa final'!#REF!="Menor"),CONCATENATE("R7C",'Mapa final'!#REF!),"")</f>
        <v>#REF!</v>
      </c>
      <c r="V48" s="25" t="e">
        <f>IF(AND('Mapa final'!#REF!="Baja",'Mapa final'!#REF!="Moderado"),CONCATENATE("R7C",'Mapa final'!#REF!),"")</f>
        <v>#REF!</v>
      </c>
      <c r="W48" s="26" t="e">
        <f>IF(AND('Mapa final'!#REF!="Baja",'Mapa final'!#REF!="Moderado"),CONCATENATE("R7C",'Mapa final'!#REF!),"")</f>
        <v>#REF!</v>
      </c>
      <c r="X48" s="26" t="e">
        <f>IF(AND('Mapa final'!#REF!="Baja",'Mapa final'!#REF!="Moderado"),CONCATENATE("R7C",'Mapa final'!#REF!),"")</f>
        <v>#REF!</v>
      </c>
      <c r="Y48" s="26" t="e">
        <f>IF(AND('Mapa final'!#REF!="Baja",'Mapa final'!#REF!="Moderado"),CONCATENATE("R7C",'Mapa final'!#REF!),"")</f>
        <v>#REF!</v>
      </c>
      <c r="Z48" s="26" t="e">
        <f>IF(AND('Mapa final'!#REF!="Baja",'Mapa final'!#REF!="Moderado"),CONCATENATE("R7C",'Mapa final'!#REF!),"")</f>
        <v>#REF!</v>
      </c>
      <c r="AA48" s="27" t="e">
        <f>IF(AND('Mapa final'!#REF!="Baja",'Mapa final'!#REF!="Moderado"),CONCATENATE("R7C",'Mapa final'!#REF!),"")</f>
        <v>#REF!</v>
      </c>
      <c r="AB48" s="10" t="e">
        <f>IF(AND('Mapa final'!#REF!="Baja",'Mapa final'!#REF!="Mayor"),CONCATENATE("R7C",'Mapa final'!#REF!),"")</f>
        <v>#REF!</v>
      </c>
      <c r="AC48" s="11" t="e">
        <f>IF(AND('Mapa final'!#REF!="Baja",'Mapa final'!#REF!="Mayor"),CONCATENATE("R7C",'Mapa final'!#REF!),"")</f>
        <v>#REF!</v>
      </c>
      <c r="AD48" s="11" t="e">
        <f>IF(AND('Mapa final'!#REF!="Baja",'Mapa final'!#REF!="Mayor"),CONCATENATE("R7C",'Mapa final'!#REF!),"")</f>
        <v>#REF!</v>
      </c>
      <c r="AE48" s="11" t="e">
        <f>IF(AND('Mapa final'!#REF!="Baja",'Mapa final'!#REF!="Mayor"),CONCATENATE("R7C",'Mapa final'!#REF!),"")</f>
        <v>#REF!</v>
      </c>
      <c r="AF48" s="11" t="e">
        <f>IF(AND('Mapa final'!#REF!="Baja",'Mapa final'!#REF!="Mayor"),CONCATENATE("R7C",'Mapa final'!#REF!),"")</f>
        <v>#REF!</v>
      </c>
      <c r="AG48" s="12" t="e">
        <f>IF(AND('Mapa final'!#REF!="Baja",'Mapa final'!#REF!="Mayor"),CONCATENATE("R7C",'Mapa final'!#REF!),"")</f>
        <v>#REF!</v>
      </c>
      <c r="AH48" s="13" t="e">
        <f>IF(AND('Mapa final'!#REF!="Baja",'Mapa final'!#REF!="Catastrófico"),CONCATENATE("R7C",'Mapa final'!#REF!),"")</f>
        <v>#REF!</v>
      </c>
      <c r="AI48" s="14" t="e">
        <f>IF(AND('Mapa final'!#REF!="Baja",'Mapa final'!#REF!="Catastrófico"),CONCATENATE("R7C",'Mapa final'!#REF!),"")</f>
        <v>#REF!</v>
      </c>
      <c r="AJ48" s="14" t="e">
        <f>IF(AND('Mapa final'!#REF!="Baja",'Mapa final'!#REF!="Catastrófico"),CONCATENATE("R7C",'Mapa final'!#REF!),"")</f>
        <v>#REF!</v>
      </c>
      <c r="AK48" s="14" t="e">
        <f>IF(AND('Mapa final'!#REF!="Baja",'Mapa final'!#REF!="Catastrófico"),CONCATENATE("R7C",'Mapa final'!#REF!),"")</f>
        <v>#REF!</v>
      </c>
      <c r="AL48" s="14" t="e">
        <f>IF(AND('Mapa final'!#REF!="Baja",'Mapa final'!#REF!="Catastrófico"),CONCATENATE("R7C",'Mapa final'!#REF!),"")</f>
        <v>#REF!</v>
      </c>
      <c r="AM48" s="15" t="e">
        <f>IF(AND('Mapa final'!#REF!="Baja",'Mapa final'!#REF!="Catastrófico"),CONCATENATE("R7C",'Mapa final'!#REF!),"")</f>
        <v>#REF!</v>
      </c>
      <c r="AN48" s="41"/>
      <c r="AO48" s="804"/>
      <c r="AP48" s="805"/>
      <c r="AQ48" s="805"/>
      <c r="AR48" s="805"/>
      <c r="AS48" s="805"/>
      <c r="AT48" s="806"/>
      <c r="AU48" s="41"/>
      <c r="AV48" s="41"/>
      <c r="AW48" s="41"/>
      <c r="AX48" s="41"/>
      <c r="AY48" s="41"/>
      <c r="AZ48" s="41"/>
      <c r="BA48" s="41"/>
      <c r="BB48" s="41"/>
      <c r="BC48" s="41"/>
      <c r="BD48" s="41"/>
      <c r="BE48" s="41"/>
      <c r="BF48" s="41"/>
      <c r="BG48" s="41"/>
      <c r="BH48" s="41"/>
      <c r="BI48" s="41"/>
      <c r="BJ48" s="41"/>
      <c r="BK48" s="41"/>
      <c r="BL48" s="41"/>
      <c r="BM48" s="41"/>
      <c r="BN48" s="41"/>
      <c r="BO48" s="41"/>
      <c r="BP48" s="41"/>
      <c r="BQ48" s="41"/>
      <c r="BR48" s="41"/>
      <c r="BS48" s="41"/>
      <c r="BT48" s="41"/>
      <c r="BU48" s="41"/>
      <c r="BV48" s="41"/>
      <c r="BW48" s="41"/>
      <c r="BX48" s="41"/>
    </row>
    <row r="49" spans="1:80" ht="15" customHeight="1" x14ac:dyDescent="0.25">
      <c r="A49" s="41"/>
      <c r="B49" s="685"/>
      <c r="C49" s="685"/>
      <c r="D49" s="686"/>
      <c r="E49" s="784"/>
      <c r="F49" s="783"/>
      <c r="G49" s="783"/>
      <c r="H49" s="783"/>
      <c r="I49" s="783"/>
      <c r="J49" s="34" t="e">
        <f>IF(AND('Mapa final'!#REF!="Baja",'Mapa final'!#REF!="Leve"),CONCATENATE("R8C",'Mapa final'!#REF!),"")</f>
        <v>#REF!</v>
      </c>
      <c r="K49" s="35" t="e">
        <f>IF(AND('Mapa final'!#REF!="Baja",'Mapa final'!#REF!="Leve"),CONCATENATE("R8C",'Mapa final'!#REF!),"")</f>
        <v>#REF!</v>
      </c>
      <c r="L49" s="35" t="e">
        <f>IF(AND('Mapa final'!#REF!="Baja",'Mapa final'!#REF!="Leve"),CONCATENATE("R8C",'Mapa final'!#REF!),"")</f>
        <v>#REF!</v>
      </c>
      <c r="M49" s="35" t="e">
        <f>IF(AND('Mapa final'!#REF!="Baja",'Mapa final'!#REF!="Leve"),CONCATENATE("R8C",'Mapa final'!#REF!),"")</f>
        <v>#REF!</v>
      </c>
      <c r="N49" s="35" t="e">
        <f>IF(AND('Mapa final'!#REF!="Baja",'Mapa final'!#REF!="Leve"),CONCATENATE("R8C",'Mapa final'!#REF!),"")</f>
        <v>#REF!</v>
      </c>
      <c r="O49" s="36" t="e">
        <f>IF(AND('Mapa final'!#REF!="Baja",'Mapa final'!#REF!="Leve"),CONCATENATE("R8C",'Mapa final'!#REF!),"")</f>
        <v>#REF!</v>
      </c>
      <c r="P49" s="25" t="e">
        <f>IF(AND('Mapa final'!#REF!="Baja",'Mapa final'!#REF!="Menor"),CONCATENATE("R8C",'Mapa final'!#REF!),"")</f>
        <v>#REF!</v>
      </c>
      <c r="Q49" s="26" t="e">
        <f>IF(AND('Mapa final'!#REF!="Baja",'Mapa final'!#REF!="Menor"),CONCATENATE("R8C",'Mapa final'!#REF!),"")</f>
        <v>#REF!</v>
      </c>
      <c r="R49" s="26" t="e">
        <f>IF(AND('Mapa final'!#REF!="Baja",'Mapa final'!#REF!="Menor"),CONCATENATE("R8C",'Mapa final'!#REF!),"")</f>
        <v>#REF!</v>
      </c>
      <c r="S49" s="26" t="e">
        <f>IF(AND('Mapa final'!#REF!="Baja",'Mapa final'!#REF!="Menor"),CONCATENATE("R8C",'Mapa final'!#REF!),"")</f>
        <v>#REF!</v>
      </c>
      <c r="T49" s="26" t="e">
        <f>IF(AND('Mapa final'!#REF!="Baja",'Mapa final'!#REF!="Menor"),CONCATENATE("R8C",'Mapa final'!#REF!),"")</f>
        <v>#REF!</v>
      </c>
      <c r="U49" s="27" t="e">
        <f>IF(AND('Mapa final'!#REF!="Baja",'Mapa final'!#REF!="Menor"),CONCATENATE("R8C",'Mapa final'!#REF!),"")</f>
        <v>#REF!</v>
      </c>
      <c r="V49" s="25" t="e">
        <f>IF(AND('Mapa final'!#REF!="Baja",'Mapa final'!#REF!="Moderado"),CONCATENATE("R8C",'Mapa final'!#REF!),"")</f>
        <v>#REF!</v>
      </c>
      <c r="W49" s="26" t="e">
        <f>IF(AND('Mapa final'!#REF!="Baja",'Mapa final'!#REF!="Moderado"),CONCATENATE("R8C",'Mapa final'!#REF!),"")</f>
        <v>#REF!</v>
      </c>
      <c r="X49" s="26" t="e">
        <f>IF(AND('Mapa final'!#REF!="Baja",'Mapa final'!#REF!="Moderado"),CONCATENATE("R8C",'Mapa final'!#REF!),"")</f>
        <v>#REF!</v>
      </c>
      <c r="Y49" s="26" t="e">
        <f>IF(AND('Mapa final'!#REF!="Baja",'Mapa final'!#REF!="Moderado"),CONCATENATE("R8C",'Mapa final'!#REF!),"")</f>
        <v>#REF!</v>
      </c>
      <c r="Z49" s="26" t="e">
        <f>IF(AND('Mapa final'!#REF!="Baja",'Mapa final'!#REF!="Moderado"),CONCATENATE("R8C",'Mapa final'!#REF!),"")</f>
        <v>#REF!</v>
      </c>
      <c r="AA49" s="27" t="e">
        <f>IF(AND('Mapa final'!#REF!="Baja",'Mapa final'!#REF!="Moderado"),CONCATENATE("R8C",'Mapa final'!#REF!),"")</f>
        <v>#REF!</v>
      </c>
      <c r="AB49" s="10" t="e">
        <f>IF(AND('Mapa final'!#REF!="Baja",'Mapa final'!#REF!="Mayor"),CONCATENATE("R8C",'Mapa final'!#REF!),"")</f>
        <v>#REF!</v>
      </c>
      <c r="AC49" s="11" t="e">
        <f>IF(AND('Mapa final'!#REF!="Baja",'Mapa final'!#REF!="Mayor"),CONCATENATE("R8C",'Mapa final'!#REF!),"")</f>
        <v>#REF!</v>
      </c>
      <c r="AD49" s="11" t="e">
        <f>IF(AND('Mapa final'!#REF!="Baja",'Mapa final'!#REF!="Mayor"),CONCATENATE("R8C",'Mapa final'!#REF!),"")</f>
        <v>#REF!</v>
      </c>
      <c r="AE49" s="11" t="e">
        <f>IF(AND('Mapa final'!#REF!="Baja",'Mapa final'!#REF!="Mayor"),CONCATENATE("R8C",'Mapa final'!#REF!),"")</f>
        <v>#REF!</v>
      </c>
      <c r="AF49" s="11" t="e">
        <f>IF(AND('Mapa final'!#REF!="Baja",'Mapa final'!#REF!="Mayor"),CONCATENATE("R8C",'Mapa final'!#REF!),"")</f>
        <v>#REF!</v>
      </c>
      <c r="AG49" s="12" t="e">
        <f>IF(AND('Mapa final'!#REF!="Baja",'Mapa final'!#REF!="Mayor"),CONCATENATE("R8C",'Mapa final'!#REF!),"")</f>
        <v>#REF!</v>
      </c>
      <c r="AH49" s="13" t="e">
        <f>IF(AND('Mapa final'!#REF!="Baja",'Mapa final'!#REF!="Catastrófico"),CONCATENATE("R8C",'Mapa final'!#REF!),"")</f>
        <v>#REF!</v>
      </c>
      <c r="AI49" s="14" t="e">
        <f>IF(AND('Mapa final'!#REF!="Baja",'Mapa final'!#REF!="Catastrófico"),CONCATENATE("R8C",'Mapa final'!#REF!),"")</f>
        <v>#REF!</v>
      </c>
      <c r="AJ49" s="14" t="e">
        <f>IF(AND('Mapa final'!#REF!="Baja",'Mapa final'!#REF!="Catastrófico"),CONCATENATE("R8C",'Mapa final'!#REF!),"")</f>
        <v>#REF!</v>
      </c>
      <c r="AK49" s="14" t="e">
        <f>IF(AND('Mapa final'!#REF!="Baja",'Mapa final'!#REF!="Catastrófico"),CONCATENATE("R8C",'Mapa final'!#REF!),"")</f>
        <v>#REF!</v>
      </c>
      <c r="AL49" s="14" t="e">
        <f>IF(AND('Mapa final'!#REF!="Baja",'Mapa final'!#REF!="Catastrófico"),CONCATENATE("R8C",'Mapa final'!#REF!),"")</f>
        <v>#REF!</v>
      </c>
      <c r="AM49" s="15" t="e">
        <f>IF(AND('Mapa final'!#REF!="Baja",'Mapa final'!#REF!="Catastrófico"),CONCATENATE("R8C",'Mapa final'!#REF!),"")</f>
        <v>#REF!</v>
      </c>
      <c r="AN49" s="41"/>
      <c r="AO49" s="804"/>
      <c r="AP49" s="805"/>
      <c r="AQ49" s="805"/>
      <c r="AR49" s="805"/>
      <c r="AS49" s="805"/>
      <c r="AT49" s="806"/>
      <c r="AU49" s="41"/>
      <c r="AV49" s="41"/>
      <c r="AW49" s="41"/>
      <c r="AX49" s="41"/>
      <c r="AY49" s="41"/>
      <c r="AZ49" s="41"/>
      <c r="BA49" s="41"/>
      <c r="BB49" s="41"/>
      <c r="BC49" s="41"/>
      <c r="BD49" s="41"/>
      <c r="BE49" s="41"/>
      <c r="BF49" s="41"/>
      <c r="BG49" s="41"/>
      <c r="BH49" s="41"/>
      <c r="BI49" s="41"/>
      <c r="BJ49" s="41"/>
      <c r="BK49" s="41"/>
      <c r="BL49" s="41"/>
      <c r="BM49" s="41"/>
      <c r="BN49" s="41"/>
      <c r="BO49" s="41"/>
      <c r="BP49" s="41"/>
      <c r="BQ49" s="41"/>
      <c r="BR49" s="41"/>
      <c r="BS49" s="41"/>
      <c r="BT49" s="41"/>
      <c r="BU49" s="41"/>
      <c r="BV49" s="41"/>
      <c r="BW49" s="41"/>
      <c r="BX49" s="41"/>
    </row>
    <row r="50" spans="1:80" ht="15" customHeight="1" x14ac:dyDescent="0.25">
      <c r="A50" s="41"/>
      <c r="B50" s="685"/>
      <c r="C50" s="685"/>
      <c r="D50" s="686"/>
      <c r="E50" s="784"/>
      <c r="F50" s="783"/>
      <c r="G50" s="783"/>
      <c r="H50" s="783"/>
      <c r="I50" s="783"/>
      <c r="J50" s="34" t="e">
        <f>IF(AND('Mapa final'!#REF!="Baja",'Mapa final'!#REF!="Leve"),CONCATENATE("R9C",'Mapa final'!#REF!),"")</f>
        <v>#REF!</v>
      </c>
      <c r="K50" s="35" t="e">
        <f>IF(AND('Mapa final'!#REF!="Baja",'Mapa final'!#REF!="Leve"),CONCATENATE("R9C",'Mapa final'!#REF!),"")</f>
        <v>#REF!</v>
      </c>
      <c r="L50" s="35" t="e">
        <f>IF(AND('Mapa final'!#REF!="Baja",'Mapa final'!#REF!="Leve"),CONCATENATE("R9C",'Mapa final'!#REF!),"")</f>
        <v>#REF!</v>
      </c>
      <c r="M50" s="35" t="e">
        <f>IF(AND('Mapa final'!#REF!="Baja",'Mapa final'!#REF!="Leve"),CONCATENATE("R9C",'Mapa final'!#REF!),"")</f>
        <v>#REF!</v>
      </c>
      <c r="N50" s="35" t="e">
        <f>IF(AND('Mapa final'!#REF!="Baja",'Mapa final'!#REF!="Leve"),CONCATENATE("R9C",'Mapa final'!#REF!),"")</f>
        <v>#REF!</v>
      </c>
      <c r="O50" s="36" t="e">
        <f>IF(AND('Mapa final'!#REF!="Baja",'Mapa final'!#REF!="Leve"),CONCATENATE("R9C",'Mapa final'!#REF!),"")</f>
        <v>#REF!</v>
      </c>
      <c r="P50" s="25" t="e">
        <f>IF(AND('Mapa final'!#REF!="Baja",'Mapa final'!#REF!="Menor"),CONCATENATE("R9C",'Mapa final'!#REF!),"")</f>
        <v>#REF!</v>
      </c>
      <c r="Q50" s="26" t="e">
        <f>IF(AND('Mapa final'!#REF!="Baja",'Mapa final'!#REF!="Menor"),CONCATENATE("R9C",'Mapa final'!#REF!),"")</f>
        <v>#REF!</v>
      </c>
      <c r="R50" s="26" t="e">
        <f>IF(AND('Mapa final'!#REF!="Baja",'Mapa final'!#REF!="Menor"),CONCATENATE("R9C",'Mapa final'!#REF!),"")</f>
        <v>#REF!</v>
      </c>
      <c r="S50" s="26" t="e">
        <f>IF(AND('Mapa final'!#REF!="Baja",'Mapa final'!#REF!="Menor"),CONCATENATE("R9C",'Mapa final'!#REF!),"")</f>
        <v>#REF!</v>
      </c>
      <c r="T50" s="26" t="e">
        <f>IF(AND('Mapa final'!#REF!="Baja",'Mapa final'!#REF!="Menor"),CONCATENATE("R9C",'Mapa final'!#REF!),"")</f>
        <v>#REF!</v>
      </c>
      <c r="U50" s="27" t="e">
        <f>IF(AND('Mapa final'!#REF!="Baja",'Mapa final'!#REF!="Menor"),CONCATENATE("R9C",'Mapa final'!#REF!),"")</f>
        <v>#REF!</v>
      </c>
      <c r="V50" s="25" t="e">
        <f>IF(AND('Mapa final'!#REF!="Baja",'Mapa final'!#REF!="Moderado"),CONCATENATE("R9C",'Mapa final'!#REF!),"")</f>
        <v>#REF!</v>
      </c>
      <c r="W50" s="26" t="e">
        <f>IF(AND('Mapa final'!#REF!="Baja",'Mapa final'!#REF!="Moderado"),CONCATENATE("R9C",'Mapa final'!#REF!),"")</f>
        <v>#REF!</v>
      </c>
      <c r="X50" s="26" t="e">
        <f>IF(AND('Mapa final'!#REF!="Baja",'Mapa final'!#REF!="Moderado"),CONCATENATE("R9C",'Mapa final'!#REF!),"")</f>
        <v>#REF!</v>
      </c>
      <c r="Y50" s="26" t="e">
        <f>IF(AND('Mapa final'!#REF!="Baja",'Mapa final'!#REF!="Moderado"),CONCATENATE("R9C",'Mapa final'!#REF!),"")</f>
        <v>#REF!</v>
      </c>
      <c r="Z50" s="26" t="e">
        <f>IF(AND('Mapa final'!#REF!="Baja",'Mapa final'!#REF!="Moderado"),CONCATENATE("R9C",'Mapa final'!#REF!),"")</f>
        <v>#REF!</v>
      </c>
      <c r="AA50" s="27" t="e">
        <f>IF(AND('Mapa final'!#REF!="Baja",'Mapa final'!#REF!="Moderado"),CONCATENATE("R9C",'Mapa final'!#REF!),"")</f>
        <v>#REF!</v>
      </c>
      <c r="AB50" s="10" t="e">
        <f>IF(AND('Mapa final'!#REF!="Baja",'Mapa final'!#REF!="Mayor"),CONCATENATE("R9C",'Mapa final'!#REF!),"")</f>
        <v>#REF!</v>
      </c>
      <c r="AC50" s="11" t="e">
        <f>IF(AND('Mapa final'!#REF!="Baja",'Mapa final'!#REF!="Mayor"),CONCATENATE("R9C",'Mapa final'!#REF!),"")</f>
        <v>#REF!</v>
      </c>
      <c r="AD50" s="11" t="e">
        <f>IF(AND('Mapa final'!#REF!="Baja",'Mapa final'!#REF!="Mayor"),CONCATENATE("R9C",'Mapa final'!#REF!),"")</f>
        <v>#REF!</v>
      </c>
      <c r="AE50" s="11" t="e">
        <f>IF(AND('Mapa final'!#REF!="Baja",'Mapa final'!#REF!="Mayor"),CONCATENATE("R9C",'Mapa final'!#REF!),"")</f>
        <v>#REF!</v>
      </c>
      <c r="AF50" s="11" t="e">
        <f>IF(AND('Mapa final'!#REF!="Baja",'Mapa final'!#REF!="Mayor"),CONCATENATE("R9C",'Mapa final'!#REF!),"")</f>
        <v>#REF!</v>
      </c>
      <c r="AG50" s="12" t="e">
        <f>IF(AND('Mapa final'!#REF!="Baja",'Mapa final'!#REF!="Mayor"),CONCATENATE("R9C",'Mapa final'!#REF!),"")</f>
        <v>#REF!</v>
      </c>
      <c r="AH50" s="13" t="e">
        <f>IF(AND('Mapa final'!#REF!="Baja",'Mapa final'!#REF!="Catastrófico"),CONCATENATE("R9C",'Mapa final'!#REF!),"")</f>
        <v>#REF!</v>
      </c>
      <c r="AI50" s="14" t="e">
        <f>IF(AND('Mapa final'!#REF!="Baja",'Mapa final'!#REF!="Catastrófico"),CONCATENATE("R9C",'Mapa final'!#REF!),"")</f>
        <v>#REF!</v>
      </c>
      <c r="AJ50" s="14" t="e">
        <f>IF(AND('Mapa final'!#REF!="Baja",'Mapa final'!#REF!="Catastrófico"),CONCATENATE("R9C",'Mapa final'!#REF!),"")</f>
        <v>#REF!</v>
      </c>
      <c r="AK50" s="14" t="e">
        <f>IF(AND('Mapa final'!#REF!="Baja",'Mapa final'!#REF!="Catastrófico"),CONCATENATE("R9C",'Mapa final'!#REF!),"")</f>
        <v>#REF!</v>
      </c>
      <c r="AL50" s="14" t="e">
        <f>IF(AND('Mapa final'!#REF!="Baja",'Mapa final'!#REF!="Catastrófico"),CONCATENATE("R9C",'Mapa final'!#REF!),"")</f>
        <v>#REF!</v>
      </c>
      <c r="AM50" s="15" t="e">
        <f>IF(AND('Mapa final'!#REF!="Baja",'Mapa final'!#REF!="Catastrófico"),CONCATENATE("R9C",'Mapa final'!#REF!),"")</f>
        <v>#REF!</v>
      </c>
      <c r="AN50" s="41"/>
      <c r="AO50" s="804"/>
      <c r="AP50" s="805"/>
      <c r="AQ50" s="805"/>
      <c r="AR50" s="805"/>
      <c r="AS50" s="805"/>
      <c r="AT50" s="806"/>
      <c r="AU50" s="41"/>
      <c r="AV50" s="41"/>
      <c r="AW50" s="41"/>
      <c r="AX50" s="41"/>
      <c r="AY50" s="41"/>
      <c r="AZ50" s="41"/>
      <c r="BA50" s="41"/>
      <c r="BB50" s="41"/>
      <c r="BC50" s="41"/>
      <c r="BD50" s="41"/>
      <c r="BE50" s="41"/>
      <c r="BF50" s="41"/>
      <c r="BG50" s="41"/>
      <c r="BH50" s="41"/>
      <c r="BI50" s="41"/>
      <c r="BJ50" s="41"/>
      <c r="BK50" s="41"/>
      <c r="BL50" s="41"/>
      <c r="BM50" s="41"/>
      <c r="BN50" s="41"/>
      <c r="BO50" s="41"/>
      <c r="BP50" s="41"/>
      <c r="BQ50" s="41"/>
      <c r="BR50" s="41"/>
      <c r="BS50" s="41"/>
      <c r="BT50" s="41"/>
      <c r="BU50" s="41"/>
      <c r="BV50" s="41"/>
      <c r="BW50" s="41"/>
      <c r="BX50" s="41"/>
    </row>
    <row r="51" spans="1:80" ht="15.75" customHeight="1" thickBot="1" x14ac:dyDescent="0.3">
      <c r="A51" s="41"/>
      <c r="B51" s="685"/>
      <c r="C51" s="685"/>
      <c r="D51" s="686"/>
      <c r="E51" s="785"/>
      <c r="F51" s="786"/>
      <c r="G51" s="786"/>
      <c r="H51" s="786"/>
      <c r="I51" s="786"/>
      <c r="J51" s="37" t="e">
        <f>IF(AND('Mapa final'!#REF!="Baja",'Mapa final'!#REF!="Leve"),CONCATENATE("R10C",'Mapa final'!#REF!),"")</f>
        <v>#REF!</v>
      </c>
      <c r="K51" s="38" t="e">
        <f>IF(AND('Mapa final'!#REF!="Baja",'Mapa final'!#REF!="Leve"),CONCATENATE("R10C",'Mapa final'!#REF!),"")</f>
        <v>#REF!</v>
      </c>
      <c r="L51" s="38" t="e">
        <f>IF(AND('Mapa final'!#REF!="Baja",'Mapa final'!#REF!="Leve"),CONCATENATE("R10C",'Mapa final'!#REF!),"")</f>
        <v>#REF!</v>
      </c>
      <c r="M51" s="38" t="e">
        <f>IF(AND('Mapa final'!#REF!="Baja",'Mapa final'!#REF!="Leve"),CONCATENATE("R10C",'Mapa final'!#REF!),"")</f>
        <v>#REF!</v>
      </c>
      <c r="N51" s="38" t="e">
        <f>IF(AND('Mapa final'!#REF!="Baja",'Mapa final'!#REF!="Leve"),CONCATENATE("R10C",'Mapa final'!#REF!),"")</f>
        <v>#REF!</v>
      </c>
      <c r="O51" s="39" t="e">
        <f>IF(AND('Mapa final'!#REF!="Baja",'Mapa final'!#REF!="Leve"),CONCATENATE("R10C",'Mapa final'!#REF!),"")</f>
        <v>#REF!</v>
      </c>
      <c r="P51" s="25" t="e">
        <f>IF(AND('Mapa final'!#REF!="Baja",'Mapa final'!#REF!="Menor"),CONCATENATE("R10C",'Mapa final'!#REF!),"")</f>
        <v>#REF!</v>
      </c>
      <c r="Q51" s="26" t="e">
        <f>IF(AND('Mapa final'!#REF!="Baja",'Mapa final'!#REF!="Menor"),CONCATENATE("R10C",'Mapa final'!#REF!),"")</f>
        <v>#REF!</v>
      </c>
      <c r="R51" s="26" t="e">
        <f>IF(AND('Mapa final'!#REF!="Baja",'Mapa final'!#REF!="Menor"),CONCATENATE("R10C",'Mapa final'!#REF!),"")</f>
        <v>#REF!</v>
      </c>
      <c r="S51" s="26" t="e">
        <f>IF(AND('Mapa final'!#REF!="Baja",'Mapa final'!#REF!="Menor"),CONCATENATE("R10C",'Mapa final'!#REF!),"")</f>
        <v>#REF!</v>
      </c>
      <c r="T51" s="26" t="e">
        <f>IF(AND('Mapa final'!#REF!="Baja",'Mapa final'!#REF!="Menor"),CONCATENATE("R10C",'Mapa final'!#REF!),"")</f>
        <v>#REF!</v>
      </c>
      <c r="U51" s="27" t="e">
        <f>IF(AND('Mapa final'!#REF!="Baja",'Mapa final'!#REF!="Menor"),CONCATENATE("R10C",'Mapa final'!#REF!),"")</f>
        <v>#REF!</v>
      </c>
      <c r="V51" s="28" t="e">
        <f>IF(AND('Mapa final'!#REF!="Baja",'Mapa final'!#REF!="Moderado"),CONCATENATE("R10C",'Mapa final'!#REF!),"")</f>
        <v>#REF!</v>
      </c>
      <c r="W51" s="29" t="e">
        <f>IF(AND('Mapa final'!#REF!="Baja",'Mapa final'!#REF!="Moderado"),CONCATENATE("R10C",'Mapa final'!#REF!),"")</f>
        <v>#REF!</v>
      </c>
      <c r="X51" s="29" t="e">
        <f>IF(AND('Mapa final'!#REF!="Baja",'Mapa final'!#REF!="Moderado"),CONCATENATE("R10C",'Mapa final'!#REF!),"")</f>
        <v>#REF!</v>
      </c>
      <c r="Y51" s="29" t="e">
        <f>IF(AND('Mapa final'!#REF!="Baja",'Mapa final'!#REF!="Moderado"),CONCATENATE("R10C",'Mapa final'!#REF!),"")</f>
        <v>#REF!</v>
      </c>
      <c r="Z51" s="29" t="e">
        <f>IF(AND('Mapa final'!#REF!="Baja",'Mapa final'!#REF!="Moderado"),CONCATENATE("R10C",'Mapa final'!#REF!),"")</f>
        <v>#REF!</v>
      </c>
      <c r="AA51" s="30" t="e">
        <f>IF(AND('Mapa final'!#REF!="Baja",'Mapa final'!#REF!="Moderado"),CONCATENATE("R10C",'Mapa final'!#REF!),"")</f>
        <v>#REF!</v>
      </c>
      <c r="AB51" s="16" t="e">
        <f>IF(AND('Mapa final'!#REF!="Baja",'Mapa final'!#REF!="Mayor"),CONCATENATE("R10C",'Mapa final'!#REF!),"")</f>
        <v>#REF!</v>
      </c>
      <c r="AC51" s="17" t="e">
        <f>IF(AND('Mapa final'!#REF!="Baja",'Mapa final'!#REF!="Mayor"),CONCATENATE("R10C",'Mapa final'!#REF!),"")</f>
        <v>#REF!</v>
      </c>
      <c r="AD51" s="17" t="e">
        <f>IF(AND('Mapa final'!#REF!="Baja",'Mapa final'!#REF!="Mayor"),CONCATENATE("R10C",'Mapa final'!#REF!),"")</f>
        <v>#REF!</v>
      </c>
      <c r="AE51" s="17" t="e">
        <f>IF(AND('Mapa final'!#REF!="Baja",'Mapa final'!#REF!="Mayor"),CONCATENATE("R10C",'Mapa final'!#REF!),"")</f>
        <v>#REF!</v>
      </c>
      <c r="AF51" s="17" t="e">
        <f>IF(AND('Mapa final'!#REF!="Baja",'Mapa final'!#REF!="Mayor"),CONCATENATE("R10C",'Mapa final'!#REF!),"")</f>
        <v>#REF!</v>
      </c>
      <c r="AG51" s="18" t="e">
        <f>IF(AND('Mapa final'!#REF!="Baja",'Mapa final'!#REF!="Mayor"),CONCATENATE("R10C",'Mapa final'!#REF!),"")</f>
        <v>#REF!</v>
      </c>
      <c r="AH51" s="19" t="e">
        <f>IF(AND('Mapa final'!#REF!="Baja",'Mapa final'!#REF!="Catastrófico"),CONCATENATE("R10C",'Mapa final'!#REF!),"")</f>
        <v>#REF!</v>
      </c>
      <c r="AI51" s="20" t="e">
        <f>IF(AND('Mapa final'!#REF!="Baja",'Mapa final'!#REF!="Catastrófico"),CONCATENATE("R10C",'Mapa final'!#REF!),"")</f>
        <v>#REF!</v>
      </c>
      <c r="AJ51" s="20" t="e">
        <f>IF(AND('Mapa final'!#REF!="Baja",'Mapa final'!#REF!="Catastrófico"),CONCATENATE("R10C",'Mapa final'!#REF!),"")</f>
        <v>#REF!</v>
      </c>
      <c r="AK51" s="20" t="e">
        <f>IF(AND('Mapa final'!#REF!="Baja",'Mapa final'!#REF!="Catastrófico"),CONCATENATE("R10C",'Mapa final'!#REF!),"")</f>
        <v>#REF!</v>
      </c>
      <c r="AL51" s="20" t="e">
        <f>IF(AND('Mapa final'!#REF!="Baja",'Mapa final'!#REF!="Catastrófico"),CONCATENATE("R10C",'Mapa final'!#REF!),"")</f>
        <v>#REF!</v>
      </c>
      <c r="AM51" s="21" t="e">
        <f>IF(AND('Mapa final'!#REF!="Baja",'Mapa final'!#REF!="Catastrófico"),CONCATENATE("R10C",'Mapa final'!#REF!),"")</f>
        <v>#REF!</v>
      </c>
      <c r="AN51" s="41"/>
      <c r="AO51" s="807"/>
      <c r="AP51" s="808"/>
      <c r="AQ51" s="808"/>
      <c r="AR51" s="808"/>
      <c r="AS51" s="808"/>
      <c r="AT51" s="809"/>
    </row>
    <row r="52" spans="1:80" ht="46.5" customHeight="1" x14ac:dyDescent="0.35">
      <c r="A52" s="41"/>
      <c r="B52" s="685"/>
      <c r="C52" s="685"/>
      <c r="D52" s="686"/>
      <c r="E52" s="780" t="s">
        <v>291</v>
      </c>
      <c r="F52" s="781"/>
      <c r="G52" s="781"/>
      <c r="H52" s="781"/>
      <c r="I52" s="798"/>
      <c r="J52" s="31" t="e">
        <f>IF(AND('Mapa final'!#REF!="Muy Baja",'Mapa final'!#REF!="Leve"),CONCATENATE("R1C",'Mapa final'!$Q$14),"")</f>
        <v>#REF!</v>
      </c>
      <c r="K52" s="32" t="e">
        <f>IF(AND('Mapa final'!#REF!="Muy Baja",'Mapa final'!#REF!="Leve"),CONCATENATE("R1C",'Mapa final'!#REF!),"")</f>
        <v>#REF!</v>
      </c>
      <c r="L52" s="32" t="e">
        <f>IF(AND('Mapa final'!#REF!="Muy Baja",'Mapa final'!#REF!="Leve"),CONCATENATE("R1C",'Mapa final'!#REF!),"")</f>
        <v>#REF!</v>
      </c>
      <c r="M52" s="32" t="e">
        <f>IF(AND('Mapa final'!#REF!="Muy Baja",'Mapa final'!#REF!="Leve"),CONCATENATE("R1C",'Mapa final'!#REF!),"")</f>
        <v>#REF!</v>
      </c>
      <c r="N52" s="32" t="e">
        <f>IF(AND('Mapa final'!#REF!="Muy Baja",'Mapa final'!#REF!="Leve"),CONCATENATE("R1C",'Mapa final'!#REF!),"")</f>
        <v>#REF!</v>
      </c>
      <c r="O52" s="33" t="e">
        <f>IF(AND('Mapa final'!#REF!="Muy Baja",'Mapa final'!#REF!="Leve"),CONCATENATE("R1C",'Mapa final'!#REF!),"")</f>
        <v>#REF!</v>
      </c>
      <c r="P52" s="31" t="e">
        <f>IF(AND('Mapa final'!#REF!="Muy Baja",'Mapa final'!#REF!="Menor"),CONCATENATE("R1C",'Mapa final'!$Q$14),"")</f>
        <v>#REF!</v>
      </c>
      <c r="Q52" s="32" t="e">
        <f>IF(AND('Mapa final'!#REF!="Muy Baja",'Mapa final'!#REF!="Menor"),CONCATENATE("R1C",'Mapa final'!#REF!),"")</f>
        <v>#REF!</v>
      </c>
      <c r="R52" s="32" t="e">
        <f>IF(AND('Mapa final'!#REF!="Muy Baja",'Mapa final'!#REF!="Menor"),CONCATENATE("R1C",'Mapa final'!#REF!),"")</f>
        <v>#REF!</v>
      </c>
      <c r="S52" s="32" t="e">
        <f>IF(AND('Mapa final'!#REF!="Muy Baja",'Mapa final'!#REF!="Menor"),CONCATENATE("R1C",'Mapa final'!#REF!),"")</f>
        <v>#REF!</v>
      </c>
      <c r="T52" s="32" t="e">
        <f>IF(AND('Mapa final'!#REF!="Muy Baja",'Mapa final'!#REF!="Menor"),CONCATENATE("R1C",'Mapa final'!#REF!),"")</f>
        <v>#REF!</v>
      </c>
      <c r="U52" s="33" t="e">
        <f>IF(AND('Mapa final'!#REF!="Muy Baja",'Mapa final'!#REF!="Menor"),CONCATENATE("R1C",'Mapa final'!#REF!),"")</f>
        <v>#REF!</v>
      </c>
      <c r="V52" s="22" t="e">
        <f>IF(AND('Mapa final'!#REF!="Muy Baja",'Mapa final'!#REF!="Moderado"),CONCATENATE("R1C",'Mapa final'!$Q$14),"")</f>
        <v>#REF!</v>
      </c>
      <c r="W52" s="40" t="e">
        <f>IF(AND('Mapa final'!#REF!="Muy Baja",'Mapa final'!#REF!="Moderado"),CONCATENATE("R1C",'Mapa final'!#REF!),"")</f>
        <v>#REF!</v>
      </c>
      <c r="X52" s="23" t="e">
        <f>IF(AND('Mapa final'!#REF!="Muy Baja",'Mapa final'!#REF!="Moderado"),CONCATENATE("R1C",'Mapa final'!#REF!),"")</f>
        <v>#REF!</v>
      </c>
      <c r="Y52" s="23" t="e">
        <f>IF(AND('Mapa final'!#REF!="Muy Baja",'Mapa final'!#REF!="Moderado"),CONCATENATE("R1C",'Mapa final'!#REF!),"")</f>
        <v>#REF!</v>
      </c>
      <c r="Z52" s="23" t="e">
        <f>IF(AND('Mapa final'!#REF!="Muy Baja",'Mapa final'!#REF!="Moderado"),CONCATENATE("R1C",'Mapa final'!#REF!),"")</f>
        <v>#REF!</v>
      </c>
      <c r="AA52" s="24" t="e">
        <f>IF(AND('Mapa final'!#REF!="Muy Baja",'Mapa final'!#REF!="Moderado"),CONCATENATE("R1C",'Mapa final'!#REF!),"")</f>
        <v>#REF!</v>
      </c>
      <c r="AB52" s="4" t="e">
        <f>IF(AND('Mapa final'!#REF!="Muy Baja",'Mapa final'!#REF!="Mayor"),CONCATENATE("R1C",'Mapa final'!$Q$14),"")</f>
        <v>#REF!</v>
      </c>
      <c r="AC52" s="5" t="e">
        <f>IF(AND('Mapa final'!#REF!="Muy Baja",'Mapa final'!#REF!="Mayor"),CONCATENATE("R1C",'Mapa final'!#REF!),"")</f>
        <v>#REF!</v>
      </c>
      <c r="AD52" s="5" t="e">
        <f>IF(AND('Mapa final'!#REF!="Muy Baja",'Mapa final'!#REF!="Mayor"),CONCATENATE("R1C",'Mapa final'!#REF!),"")</f>
        <v>#REF!</v>
      </c>
      <c r="AE52" s="5" t="e">
        <f>IF(AND('Mapa final'!#REF!="Muy Baja",'Mapa final'!#REF!="Mayor"),CONCATENATE("R1C",'Mapa final'!#REF!),"")</f>
        <v>#REF!</v>
      </c>
      <c r="AF52" s="5" t="e">
        <f>IF(AND('Mapa final'!#REF!="Muy Baja",'Mapa final'!#REF!="Mayor"),CONCATENATE("R1C",'Mapa final'!#REF!),"")</f>
        <v>#REF!</v>
      </c>
      <c r="AG52" s="6" t="e">
        <f>IF(AND('Mapa final'!#REF!="Muy Baja",'Mapa final'!#REF!="Mayor"),CONCATENATE("R1C",'Mapa final'!#REF!),"")</f>
        <v>#REF!</v>
      </c>
      <c r="AH52" s="7" t="e">
        <f>IF(AND('Mapa final'!#REF!="Muy Baja",'Mapa final'!#REF!="Catastrófico"),CONCATENATE("R1C",'Mapa final'!$Q$14),"")</f>
        <v>#REF!</v>
      </c>
      <c r="AI52" s="8" t="e">
        <f>IF(AND('Mapa final'!#REF!="Muy Baja",'Mapa final'!#REF!="Catastrófico"),CONCATENATE("R1C",'Mapa final'!#REF!),"")</f>
        <v>#REF!</v>
      </c>
      <c r="AJ52" s="8" t="e">
        <f>IF(AND('Mapa final'!#REF!="Muy Baja",'Mapa final'!#REF!="Catastrófico"),CONCATENATE("R1C",'Mapa final'!#REF!),"")</f>
        <v>#REF!</v>
      </c>
      <c r="AK52" s="8" t="e">
        <f>IF(AND('Mapa final'!#REF!="Muy Baja",'Mapa final'!#REF!="Catastrófico"),CONCATENATE("R1C",'Mapa final'!#REF!),"")</f>
        <v>#REF!</v>
      </c>
      <c r="AL52" s="8" t="e">
        <f>IF(AND('Mapa final'!#REF!="Muy Baja",'Mapa final'!#REF!="Catastrófico"),CONCATENATE("R1C",'Mapa final'!#REF!),"")</f>
        <v>#REF!</v>
      </c>
      <c r="AM52" s="9" t="e">
        <f>IF(AND('Mapa final'!#REF!="Muy Baja",'Mapa final'!#REF!="Catastrófico"),CONCATENATE("R1C",'Mapa final'!#REF!),"")</f>
        <v>#REF!</v>
      </c>
      <c r="AN52" s="41"/>
      <c r="AO52" s="41"/>
      <c r="AP52" s="41"/>
      <c r="AQ52" s="41"/>
      <c r="AR52" s="41"/>
      <c r="AS52" s="41"/>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41"/>
      <c r="BR52" s="41"/>
      <c r="BS52" s="41"/>
      <c r="BT52" s="41"/>
      <c r="BU52" s="41"/>
      <c r="BV52" s="41"/>
      <c r="BW52" s="41"/>
      <c r="BX52" s="41"/>
      <c r="BY52" s="41"/>
      <c r="BZ52" s="41"/>
      <c r="CA52" s="41"/>
      <c r="CB52" s="41"/>
    </row>
    <row r="53" spans="1:80" ht="46.5" customHeight="1" x14ac:dyDescent="0.25">
      <c r="A53" s="41"/>
      <c r="B53" s="685"/>
      <c r="C53" s="685"/>
      <c r="D53" s="686"/>
      <c r="E53" s="782"/>
      <c r="F53" s="783"/>
      <c r="G53" s="783"/>
      <c r="H53" s="783"/>
      <c r="I53" s="799"/>
      <c r="J53" s="34" t="e">
        <f>IF(AND('Mapa final'!#REF!="Muy Baja",'Mapa final'!#REF!="Leve"),CONCATENATE("R2C",'Mapa final'!#REF!),"")</f>
        <v>#REF!</v>
      </c>
      <c r="K53" s="35" t="e">
        <f>IF(AND('Mapa final'!#REF!="Muy Baja",'Mapa final'!#REF!="Leve"),CONCATENATE("R2C",'Mapa final'!#REF!),"")</f>
        <v>#REF!</v>
      </c>
      <c r="L53" s="35" t="e">
        <f>IF(AND('Mapa final'!#REF!="Muy Baja",'Mapa final'!#REF!="Leve"),CONCATENATE("R2C",'Mapa final'!#REF!),"")</f>
        <v>#REF!</v>
      </c>
      <c r="M53" s="35" t="e">
        <f>IF(AND('Mapa final'!#REF!="Muy Baja",'Mapa final'!#REF!="Leve"),CONCATENATE("R2C",'Mapa final'!#REF!),"")</f>
        <v>#REF!</v>
      </c>
      <c r="N53" s="35" t="e">
        <f>IF(AND('Mapa final'!#REF!="Muy Baja",'Mapa final'!#REF!="Leve"),CONCATENATE("R2C",'Mapa final'!#REF!),"")</f>
        <v>#REF!</v>
      </c>
      <c r="O53" s="36" t="e">
        <f>IF(AND('Mapa final'!#REF!="Muy Baja",'Mapa final'!#REF!="Leve"),CONCATENATE("R2C",'Mapa final'!#REF!),"")</f>
        <v>#REF!</v>
      </c>
      <c r="P53" s="34" t="e">
        <f>IF(AND('Mapa final'!#REF!="Muy Baja",'Mapa final'!#REF!="Menor"),CONCATENATE("R2C",'Mapa final'!#REF!),"")</f>
        <v>#REF!</v>
      </c>
      <c r="Q53" s="35" t="e">
        <f>IF(AND('Mapa final'!#REF!="Muy Baja",'Mapa final'!#REF!="Menor"),CONCATENATE("R2C",'Mapa final'!#REF!),"")</f>
        <v>#REF!</v>
      </c>
      <c r="R53" s="35" t="e">
        <f>IF(AND('Mapa final'!#REF!="Muy Baja",'Mapa final'!#REF!="Menor"),CONCATENATE("R2C",'Mapa final'!#REF!),"")</f>
        <v>#REF!</v>
      </c>
      <c r="S53" s="35" t="e">
        <f>IF(AND('Mapa final'!#REF!="Muy Baja",'Mapa final'!#REF!="Menor"),CONCATENATE("R2C",'Mapa final'!#REF!),"")</f>
        <v>#REF!</v>
      </c>
      <c r="T53" s="35" t="e">
        <f>IF(AND('Mapa final'!#REF!="Muy Baja",'Mapa final'!#REF!="Menor"),CONCATENATE("R2C",'Mapa final'!#REF!),"")</f>
        <v>#REF!</v>
      </c>
      <c r="U53" s="36" t="e">
        <f>IF(AND('Mapa final'!#REF!="Muy Baja",'Mapa final'!#REF!="Menor"),CONCATENATE("R2C",'Mapa final'!#REF!),"")</f>
        <v>#REF!</v>
      </c>
      <c r="V53" s="25" t="e">
        <f>IF(AND('Mapa final'!#REF!="Muy Baja",'Mapa final'!#REF!="Moderado"),CONCATENATE("R2C",'Mapa final'!#REF!),"")</f>
        <v>#REF!</v>
      </c>
      <c r="W53" s="26" t="e">
        <f>IF(AND('Mapa final'!#REF!="Muy Baja",'Mapa final'!#REF!="Moderado"),CONCATENATE("R2C",'Mapa final'!#REF!),"")</f>
        <v>#REF!</v>
      </c>
      <c r="X53" s="26" t="e">
        <f>IF(AND('Mapa final'!#REF!="Muy Baja",'Mapa final'!#REF!="Moderado"),CONCATENATE("R2C",'Mapa final'!#REF!),"")</f>
        <v>#REF!</v>
      </c>
      <c r="Y53" s="26" t="e">
        <f>IF(AND('Mapa final'!#REF!="Muy Baja",'Mapa final'!#REF!="Moderado"),CONCATENATE("R2C",'Mapa final'!#REF!),"")</f>
        <v>#REF!</v>
      </c>
      <c r="Z53" s="26" t="e">
        <f>IF(AND('Mapa final'!#REF!="Muy Baja",'Mapa final'!#REF!="Moderado"),CONCATENATE("R2C",'Mapa final'!#REF!),"")</f>
        <v>#REF!</v>
      </c>
      <c r="AA53" s="27" t="e">
        <f>IF(AND('Mapa final'!#REF!="Muy Baja",'Mapa final'!#REF!="Moderado"),CONCATENATE("R2C",'Mapa final'!#REF!),"")</f>
        <v>#REF!</v>
      </c>
      <c r="AB53" s="10" t="e">
        <f>IF(AND('Mapa final'!#REF!="Muy Baja",'Mapa final'!#REF!="Mayor"),CONCATENATE("R2C",'Mapa final'!#REF!),"")</f>
        <v>#REF!</v>
      </c>
      <c r="AC53" s="11" t="e">
        <f>IF(AND('Mapa final'!#REF!="Muy Baja",'Mapa final'!#REF!="Mayor"),CONCATENATE("R2C",'Mapa final'!#REF!),"")</f>
        <v>#REF!</v>
      </c>
      <c r="AD53" s="11" t="e">
        <f>IF(AND('Mapa final'!#REF!="Muy Baja",'Mapa final'!#REF!="Mayor"),CONCATENATE("R2C",'Mapa final'!#REF!),"")</f>
        <v>#REF!</v>
      </c>
      <c r="AE53" s="11" t="e">
        <f>IF(AND('Mapa final'!#REF!="Muy Baja",'Mapa final'!#REF!="Mayor"),CONCATENATE("R2C",'Mapa final'!#REF!),"")</f>
        <v>#REF!</v>
      </c>
      <c r="AF53" s="11" t="e">
        <f>IF(AND('Mapa final'!#REF!="Muy Baja",'Mapa final'!#REF!="Mayor"),CONCATENATE("R2C",'Mapa final'!#REF!),"")</f>
        <v>#REF!</v>
      </c>
      <c r="AG53" s="12" t="e">
        <f>IF(AND('Mapa final'!#REF!="Muy Baja",'Mapa final'!#REF!="Mayor"),CONCATENATE("R2C",'Mapa final'!#REF!),"")</f>
        <v>#REF!</v>
      </c>
      <c r="AH53" s="13" t="e">
        <f>IF(AND('Mapa final'!#REF!="Muy Baja",'Mapa final'!#REF!="Catastrófico"),CONCATENATE("R2C",'Mapa final'!#REF!),"")</f>
        <v>#REF!</v>
      </c>
      <c r="AI53" s="14" t="e">
        <f>IF(AND('Mapa final'!#REF!="Muy Baja",'Mapa final'!#REF!="Catastrófico"),CONCATENATE("R2C",'Mapa final'!#REF!),"")</f>
        <v>#REF!</v>
      </c>
      <c r="AJ53" s="14" t="e">
        <f>IF(AND('Mapa final'!#REF!="Muy Baja",'Mapa final'!#REF!="Catastrófico"),CONCATENATE("R2C",'Mapa final'!#REF!),"")</f>
        <v>#REF!</v>
      </c>
      <c r="AK53" s="14" t="e">
        <f>IF(AND('Mapa final'!#REF!="Muy Baja",'Mapa final'!#REF!="Catastrófico"),CONCATENATE("R2C",'Mapa final'!#REF!),"")</f>
        <v>#REF!</v>
      </c>
      <c r="AL53" s="14" t="e">
        <f>IF(AND('Mapa final'!#REF!="Muy Baja",'Mapa final'!#REF!="Catastrófico"),CONCATENATE("R2C",'Mapa final'!#REF!),"")</f>
        <v>#REF!</v>
      </c>
      <c r="AM53" s="15" t="e">
        <f>IF(AND('Mapa final'!#REF!="Muy Baja",'Mapa final'!#REF!="Catastrófico"),CONCATENATE("R2C",'Mapa final'!#REF!),"")</f>
        <v>#REF!</v>
      </c>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row>
    <row r="54" spans="1:80" ht="15" customHeight="1" x14ac:dyDescent="0.25">
      <c r="A54" s="41"/>
      <c r="B54" s="685"/>
      <c r="C54" s="685"/>
      <c r="D54" s="686"/>
      <c r="E54" s="782"/>
      <c r="F54" s="783"/>
      <c r="G54" s="783"/>
      <c r="H54" s="783"/>
      <c r="I54" s="799"/>
      <c r="J54" s="34" t="e">
        <f>IF(AND('Mapa final'!#REF!="Muy Baja",'Mapa final'!#REF!="Leve"),CONCATENATE("R3C",'Mapa final'!#REF!),"")</f>
        <v>#REF!</v>
      </c>
      <c r="K54" s="35" t="e">
        <f>IF(AND('Mapa final'!#REF!="Muy Baja",'Mapa final'!#REF!="Leve"),CONCATENATE("R3C",'Mapa final'!#REF!),"")</f>
        <v>#REF!</v>
      </c>
      <c r="L54" s="35" t="e">
        <f>IF(AND('Mapa final'!#REF!="Muy Baja",'Mapa final'!#REF!="Leve"),CONCATENATE("R3C",'Mapa final'!#REF!),"")</f>
        <v>#REF!</v>
      </c>
      <c r="M54" s="35" t="e">
        <f>IF(AND('Mapa final'!#REF!="Muy Baja",'Mapa final'!#REF!="Leve"),CONCATENATE("R3C",'Mapa final'!#REF!),"")</f>
        <v>#REF!</v>
      </c>
      <c r="N54" s="35" t="e">
        <f>IF(AND('Mapa final'!#REF!="Muy Baja",'Mapa final'!#REF!="Leve"),CONCATENATE("R3C",'Mapa final'!#REF!),"")</f>
        <v>#REF!</v>
      </c>
      <c r="O54" s="36" t="e">
        <f>IF(AND('Mapa final'!#REF!="Muy Baja",'Mapa final'!#REF!="Leve"),CONCATENATE("R3C",'Mapa final'!#REF!),"")</f>
        <v>#REF!</v>
      </c>
      <c r="P54" s="34" t="e">
        <f>IF(AND('Mapa final'!#REF!="Muy Baja",'Mapa final'!#REF!="Menor"),CONCATENATE("R3C",'Mapa final'!#REF!),"")</f>
        <v>#REF!</v>
      </c>
      <c r="Q54" s="35" t="e">
        <f>IF(AND('Mapa final'!#REF!="Muy Baja",'Mapa final'!#REF!="Menor"),CONCATENATE("R3C",'Mapa final'!#REF!),"")</f>
        <v>#REF!</v>
      </c>
      <c r="R54" s="35" t="e">
        <f>IF(AND('Mapa final'!#REF!="Muy Baja",'Mapa final'!#REF!="Menor"),CONCATENATE("R3C",'Mapa final'!#REF!),"")</f>
        <v>#REF!</v>
      </c>
      <c r="S54" s="35" t="e">
        <f>IF(AND('Mapa final'!#REF!="Muy Baja",'Mapa final'!#REF!="Menor"),CONCATENATE("R3C",'Mapa final'!#REF!),"")</f>
        <v>#REF!</v>
      </c>
      <c r="T54" s="35" t="e">
        <f>IF(AND('Mapa final'!#REF!="Muy Baja",'Mapa final'!#REF!="Menor"),CONCATENATE("R3C",'Mapa final'!#REF!),"")</f>
        <v>#REF!</v>
      </c>
      <c r="U54" s="36" t="e">
        <f>IF(AND('Mapa final'!#REF!="Muy Baja",'Mapa final'!#REF!="Menor"),CONCATENATE("R3C",'Mapa final'!#REF!),"")</f>
        <v>#REF!</v>
      </c>
      <c r="V54" s="25" t="e">
        <f>IF(AND('Mapa final'!#REF!="Muy Baja",'Mapa final'!#REF!="Moderado"),CONCATENATE("R3C",'Mapa final'!#REF!),"")</f>
        <v>#REF!</v>
      </c>
      <c r="W54" s="26" t="e">
        <f>IF(AND('Mapa final'!#REF!="Muy Baja",'Mapa final'!#REF!="Moderado"),CONCATENATE("R3C",'Mapa final'!#REF!),"")</f>
        <v>#REF!</v>
      </c>
      <c r="X54" s="26" t="e">
        <f>IF(AND('Mapa final'!#REF!="Muy Baja",'Mapa final'!#REF!="Moderado"),CONCATENATE("R3C",'Mapa final'!#REF!),"")</f>
        <v>#REF!</v>
      </c>
      <c r="Y54" s="26" t="e">
        <f>IF(AND('Mapa final'!#REF!="Muy Baja",'Mapa final'!#REF!="Moderado"),CONCATENATE("R3C",'Mapa final'!#REF!),"")</f>
        <v>#REF!</v>
      </c>
      <c r="Z54" s="26" t="e">
        <f>IF(AND('Mapa final'!#REF!="Muy Baja",'Mapa final'!#REF!="Moderado"),CONCATENATE("R3C",'Mapa final'!#REF!),"")</f>
        <v>#REF!</v>
      </c>
      <c r="AA54" s="27" t="e">
        <f>IF(AND('Mapa final'!#REF!="Muy Baja",'Mapa final'!#REF!="Moderado"),CONCATENATE("R3C",'Mapa final'!#REF!),"")</f>
        <v>#REF!</v>
      </c>
      <c r="AB54" s="10" t="e">
        <f>IF(AND('Mapa final'!#REF!="Muy Baja",'Mapa final'!#REF!="Mayor"),CONCATENATE("R3C",'Mapa final'!#REF!),"")</f>
        <v>#REF!</v>
      </c>
      <c r="AC54" s="11" t="e">
        <f>IF(AND('Mapa final'!#REF!="Muy Baja",'Mapa final'!#REF!="Mayor"),CONCATENATE("R3C",'Mapa final'!#REF!),"")</f>
        <v>#REF!</v>
      </c>
      <c r="AD54" s="11" t="e">
        <f>IF(AND('Mapa final'!#REF!="Muy Baja",'Mapa final'!#REF!="Mayor"),CONCATENATE("R3C",'Mapa final'!#REF!),"")</f>
        <v>#REF!</v>
      </c>
      <c r="AE54" s="11" t="e">
        <f>IF(AND('Mapa final'!#REF!="Muy Baja",'Mapa final'!#REF!="Mayor"),CONCATENATE("R3C",'Mapa final'!#REF!),"")</f>
        <v>#REF!</v>
      </c>
      <c r="AF54" s="11" t="e">
        <f>IF(AND('Mapa final'!#REF!="Muy Baja",'Mapa final'!#REF!="Mayor"),CONCATENATE("R3C",'Mapa final'!#REF!),"")</f>
        <v>#REF!</v>
      </c>
      <c r="AG54" s="12" t="e">
        <f>IF(AND('Mapa final'!#REF!="Muy Baja",'Mapa final'!#REF!="Mayor"),CONCATENATE("R3C",'Mapa final'!#REF!),"")</f>
        <v>#REF!</v>
      </c>
      <c r="AH54" s="13" t="e">
        <f>IF(AND('Mapa final'!#REF!="Muy Baja",'Mapa final'!#REF!="Catastrófico"),CONCATENATE("R3C",'Mapa final'!#REF!),"")</f>
        <v>#REF!</v>
      </c>
      <c r="AI54" s="14" t="e">
        <f>IF(AND('Mapa final'!#REF!="Muy Baja",'Mapa final'!#REF!="Catastrófico"),CONCATENATE("R3C",'Mapa final'!#REF!),"")</f>
        <v>#REF!</v>
      </c>
      <c r="AJ54" s="14" t="e">
        <f>IF(AND('Mapa final'!#REF!="Muy Baja",'Mapa final'!#REF!="Catastrófico"),CONCATENATE("R3C",'Mapa final'!#REF!),"")</f>
        <v>#REF!</v>
      </c>
      <c r="AK54" s="14" t="e">
        <f>IF(AND('Mapa final'!#REF!="Muy Baja",'Mapa final'!#REF!="Catastrófico"),CONCATENATE("R3C",'Mapa final'!#REF!),"")</f>
        <v>#REF!</v>
      </c>
      <c r="AL54" s="14" t="e">
        <f>IF(AND('Mapa final'!#REF!="Muy Baja",'Mapa final'!#REF!="Catastrófico"),CONCATENATE("R3C",'Mapa final'!#REF!),"")</f>
        <v>#REF!</v>
      </c>
      <c r="AM54" s="15" t="e">
        <f>IF(AND('Mapa final'!#REF!="Muy Baja",'Mapa final'!#REF!="Catastrófico"),CONCATENATE("R3C",'Mapa final'!#REF!),"")</f>
        <v>#REF!</v>
      </c>
      <c r="AN54" s="41"/>
      <c r="AO54" s="41"/>
      <c r="AP54" s="41"/>
      <c r="AQ54" s="41"/>
      <c r="AR54" s="41"/>
      <c r="AS54" s="41"/>
      <c r="AT54" s="41"/>
      <c r="AU54" s="41"/>
      <c r="AV54" s="41"/>
      <c r="AW54" s="41"/>
      <c r="AX54" s="41"/>
      <c r="AY54" s="41"/>
      <c r="AZ54" s="41"/>
      <c r="BA54" s="41"/>
      <c r="BB54" s="41"/>
      <c r="BC54" s="41"/>
      <c r="BD54" s="41"/>
      <c r="BE54" s="41"/>
      <c r="BF54" s="41"/>
      <c r="BG54" s="41"/>
      <c r="BH54" s="41"/>
      <c r="BI54" s="41"/>
      <c r="BJ54" s="41"/>
      <c r="BK54" s="41"/>
      <c r="BL54" s="41"/>
      <c r="BM54" s="41"/>
      <c r="BN54" s="41"/>
      <c r="BO54" s="41"/>
      <c r="BP54" s="41"/>
      <c r="BQ54" s="41"/>
      <c r="BR54" s="41"/>
      <c r="BS54" s="41"/>
      <c r="BT54" s="41"/>
      <c r="BU54" s="41"/>
      <c r="BV54" s="41"/>
      <c r="BW54" s="41"/>
      <c r="BX54" s="41"/>
      <c r="BY54" s="41"/>
      <c r="BZ54" s="41"/>
      <c r="CA54" s="41"/>
      <c r="CB54" s="41"/>
    </row>
    <row r="55" spans="1:80" ht="15" customHeight="1" x14ac:dyDescent="0.25">
      <c r="A55" s="41"/>
      <c r="B55" s="685"/>
      <c r="C55" s="685"/>
      <c r="D55" s="686"/>
      <c r="E55" s="784"/>
      <c r="F55" s="783"/>
      <c r="G55" s="783"/>
      <c r="H55" s="783"/>
      <c r="I55" s="799"/>
      <c r="J55" s="34" t="e">
        <f>IF(AND('Mapa final'!#REF!="Muy Baja",'Mapa final'!#REF!="Leve"),CONCATENATE("R4C",'Mapa final'!#REF!),"")</f>
        <v>#REF!</v>
      </c>
      <c r="K55" s="35" t="e">
        <f>IF(AND('Mapa final'!#REF!="Muy Baja",'Mapa final'!#REF!="Leve"),CONCATENATE("R4C",'Mapa final'!#REF!),"")</f>
        <v>#REF!</v>
      </c>
      <c r="L55" s="35" t="e">
        <f>IF(AND('Mapa final'!#REF!="Muy Baja",'Mapa final'!#REF!="Leve"),CONCATENATE("R4C",'Mapa final'!#REF!),"")</f>
        <v>#REF!</v>
      </c>
      <c r="M55" s="35" t="e">
        <f>IF(AND('Mapa final'!#REF!="Muy Baja",'Mapa final'!#REF!="Leve"),CONCATENATE("R4C",'Mapa final'!#REF!),"")</f>
        <v>#REF!</v>
      </c>
      <c r="N55" s="35" t="e">
        <f>IF(AND('Mapa final'!#REF!="Muy Baja",'Mapa final'!#REF!="Leve"),CONCATENATE("R4C",'Mapa final'!#REF!),"")</f>
        <v>#REF!</v>
      </c>
      <c r="O55" s="36" t="e">
        <f>IF(AND('Mapa final'!#REF!="Muy Baja",'Mapa final'!#REF!="Leve"),CONCATENATE("R4C",'Mapa final'!#REF!),"")</f>
        <v>#REF!</v>
      </c>
      <c r="P55" s="34" t="e">
        <f>IF(AND('Mapa final'!#REF!="Muy Baja",'Mapa final'!#REF!="Menor"),CONCATENATE("R4C",'Mapa final'!#REF!),"")</f>
        <v>#REF!</v>
      </c>
      <c r="Q55" s="35" t="e">
        <f>IF(AND('Mapa final'!#REF!="Muy Baja",'Mapa final'!#REF!="Menor"),CONCATENATE("R4C",'Mapa final'!#REF!),"")</f>
        <v>#REF!</v>
      </c>
      <c r="R55" s="35" t="e">
        <f>IF(AND('Mapa final'!#REF!="Muy Baja",'Mapa final'!#REF!="Menor"),CONCATENATE("R4C",'Mapa final'!#REF!),"")</f>
        <v>#REF!</v>
      </c>
      <c r="S55" s="35" t="e">
        <f>IF(AND('Mapa final'!#REF!="Muy Baja",'Mapa final'!#REF!="Menor"),CONCATENATE("R4C",'Mapa final'!#REF!),"")</f>
        <v>#REF!</v>
      </c>
      <c r="T55" s="35" t="e">
        <f>IF(AND('Mapa final'!#REF!="Muy Baja",'Mapa final'!#REF!="Menor"),CONCATENATE("R4C",'Mapa final'!#REF!),"")</f>
        <v>#REF!</v>
      </c>
      <c r="U55" s="36" t="e">
        <f>IF(AND('Mapa final'!#REF!="Muy Baja",'Mapa final'!#REF!="Menor"),CONCATENATE("R4C",'Mapa final'!#REF!),"")</f>
        <v>#REF!</v>
      </c>
      <c r="V55" s="25" t="e">
        <f>IF(AND('Mapa final'!#REF!="Muy Baja",'Mapa final'!#REF!="Moderado"),CONCATENATE("R4C",'Mapa final'!#REF!),"")</f>
        <v>#REF!</v>
      </c>
      <c r="W55" s="26" t="e">
        <f>IF(AND('Mapa final'!#REF!="Muy Baja",'Mapa final'!#REF!="Moderado"),CONCATENATE("R4C",'Mapa final'!#REF!),"")</f>
        <v>#REF!</v>
      </c>
      <c r="X55" s="26" t="e">
        <f>IF(AND('Mapa final'!#REF!="Muy Baja",'Mapa final'!#REF!="Moderado"),CONCATENATE("R4C",'Mapa final'!#REF!),"")</f>
        <v>#REF!</v>
      </c>
      <c r="Y55" s="26" t="e">
        <f>IF(AND('Mapa final'!#REF!="Muy Baja",'Mapa final'!#REF!="Moderado"),CONCATENATE("R4C",'Mapa final'!#REF!),"")</f>
        <v>#REF!</v>
      </c>
      <c r="Z55" s="26" t="e">
        <f>IF(AND('Mapa final'!#REF!="Muy Baja",'Mapa final'!#REF!="Moderado"),CONCATENATE("R4C",'Mapa final'!#REF!),"")</f>
        <v>#REF!</v>
      </c>
      <c r="AA55" s="27" t="e">
        <f>IF(AND('Mapa final'!#REF!="Muy Baja",'Mapa final'!#REF!="Moderado"),CONCATENATE("R4C",'Mapa final'!#REF!),"")</f>
        <v>#REF!</v>
      </c>
      <c r="AB55" s="10" t="e">
        <f>IF(AND('Mapa final'!#REF!="Muy Baja",'Mapa final'!#REF!="Mayor"),CONCATENATE("R4C",'Mapa final'!#REF!),"")</f>
        <v>#REF!</v>
      </c>
      <c r="AC55" s="11" t="e">
        <f>IF(AND('Mapa final'!#REF!="Muy Baja",'Mapa final'!#REF!="Mayor"),CONCATENATE("R4C",'Mapa final'!#REF!),"")</f>
        <v>#REF!</v>
      </c>
      <c r="AD55" s="11" t="e">
        <f>IF(AND('Mapa final'!#REF!="Muy Baja",'Mapa final'!#REF!="Mayor"),CONCATENATE("R4C",'Mapa final'!#REF!),"")</f>
        <v>#REF!</v>
      </c>
      <c r="AE55" s="11" t="e">
        <f>IF(AND('Mapa final'!#REF!="Muy Baja",'Mapa final'!#REF!="Mayor"),CONCATENATE("R4C",'Mapa final'!#REF!),"")</f>
        <v>#REF!</v>
      </c>
      <c r="AF55" s="11" t="e">
        <f>IF(AND('Mapa final'!#REF!="Muy Baja",'Mapa final'!#REF!="Mayor"),CONCATENATE("R4C",'Mapa final'!#REF!),"")</f>
        <v>#REF!</v>
      </c>
      <c r="AG55" s="12" t="e">
        <f>IF(AND('Mapa final'!#REF!="Muy Baja",'Mapa final'!#REF!="Mayor"),CONCATENATE("R4C",'Mapa final'!#REF!),"")</f>
        <v>#REF!</v>
      </c>
      <c r="AH55" s="13" t="e">
        <f>IF(AND('Mapa final'!#REF!="Muy Baja",'Mapa final'!#REF!="Catastrófico"),CONCATENATE("R4C",'Mapa final'!#REF!),"")</f>
        <v>#REF!</v>
      </c>
      <c r="AI55" s="14" t="e">
        <f>IF(AND('Mapa final'!#REF!="Muy Baja",'Mapa final'!#REF!="Catastrófico"),CONCATENATE("R4C",'Mapa final'!#REF!),"")</f>
        <v>#REF!</v>
      </c>
      <c r="AJ55" s="14" t="e">
        <f>IF(AND('Mapa final'!#REF!="Muy Baja",'Mapa final'!#REF!="Catastrófico"),CONCATENATE("R4C",'Mapa final'!#REF!),"")</f>
        <v>#REF!</v>
      </c>
      <c r="AK55" s="14" t="e">
        <f>IF(AND('Mapa final'!#REF!="Muy Baja",'Mapa final'!#REF!="Catastrófico"),CONCATENATE("R4C",'Mapa final'!#REF!),"")</f>
        <v>#REF!</v>
      </c>
      <c r="AL55" s="14" t="e">
        <f>IF(AND('Mapa final'!#REF!="Muy Baja",'Mapa final'!#REF!="Catastrófico"),CONCATENATE("R4C",'Mapa final'!#REF!),"")</f>
        <v>#REF!</v>
      </c>
      <c r="AM55" s="15" t="e">
        <f>IF(AND('Mapa final'!#REF!="Muy Baja",'Mapa final'!#REF!="Catastrófico"),CONCATENATE("R4C",'Mapa final'!#REF!),"")</f>
        <v>#REF!</v>
      </c>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row>
    <row r="56" spans="1:80" ht="15" customHeight="1" x14ac:dyDescent="0.25">
      <c r="A56" s="41"/>
      <c r="B56" s="685"/>
      <c r="C56" s="685"/>
      <c r="D56" s="686"/>
      <c r="E56" s="784"/>
      <c r="F56" s="783"/>
      <c r="G56" s="783"/>
      <c r="H56" s="783"/>
      <c r="I56" s="799"/>
      <c r="J56" s="34" t="e">
        <f>IF(AND('Mapa final'!#REF!="Muy Baja",'Mapa final'!#REF!="Leve"),CONCATENATE("R5C",'Mapa final'!#REF!),"")</f>
        <v>#REF!</v>
      </c>
      <c r="K56" s="35" t="e">
        <f>IF(AND('Mapa final'!#REF!="Muy Baja",'Mapa final'!#REF!="Leve"),CONCATENATE("R5C",'Mapa final'!#REF!),"")</f>
        <v>#REF!</v>
      </c>
      <c r="L56" s="35" t="e">
        <f>IF(AND('Mapa final'!#REF!="Muy Baja",'Mapa final'!#REF!="Leve"),CONCATENATE("R5C",'Mapa final'!#REF!),"")</f>
        <v>#REF!</v>
      </c>
      <c r="M56" s="35" t="e">
        <f>IF(AND('Mapa final'!#REF!="Muy Baja",'Mapa final'!#REF!="Leve"),CONCATENATE("R5C",'Mapa final'!#REF!),"")</f>
        <v>#REF!</v>
      </c>
      <c r="N56" s="35" t="e">
        <f>IF(AND('Mapa final'!#REF!="Muy Baja",'Mapa final'!#REF!="Leve"),CONCATENATE("R5C",'Mapa final'!#REF!),"")</f>
        <v>#REF!</v>
      </c>
      <c r="O56" s="36" t="e">
        <f>IF(AND('Mapa final'!#REF!="Muy Baja",'Mapa final'!#REF!="Leve"),CONCATENATE("R5C",'Mapa final'!#REF!),"")</f>
        <v>#REF!</v>
      </c>
      <c r="P56" s="34" t="e">
        <f>IF(AND('Mapa final'!#REF!="Muy Baja",'Mapa final'!#REF!="Menor"),CONCATENATE("R5C",'Mapa final'!#REF!),"")</f>
        <v>#REF!</v>
      </c>
      <c r="Q56" s="35" t="e">
        <f>IF(AND('Mapa final'!#REF!="Muy Baja",'Mapa final'!#REF!="Menor"),CONCATENATE("R5C",'Mapa final'!#REF!),"")</f>
        <v>#REF!</v>
      </c>
      <c r="R56" s="35" t="e">
        <f>IF(AND('Mapa final'!#REF!="Muy Baja",'Mapa final'!#REF!="Menor"),CONCATENATE("R5C",'Mapa final'!#REF!),"")</f>
        <v>#REF!</v>
      </c>
      <c r="S56" s="35" t="e">
        <f>IF(AND('Mapa final'!#REF!="Muy Baja",'Mapa final'!#REF!="Menor"),CONCATENATE("R5C",'Mapa final'!#REF!),"")</f>
        <v>#REF!</v>
      </c>
      <c r="T56" s="35" t="e">
        <f>IF(AND('Mapa final'!#REF!="Muy Baja",'Mapa final'!#REF!="Menor"),CONCATENATE("R5C",'Mapa final'!#REF!),"")</f>
        <v>#REF!</v>
      </c>
      <c r="U56" s="36" t="e">
        <f>IF(AND('Mapa final'!#REF!="Muy Baja",'Mapa final'!#REF!="Menor"),CONCATENATE("R5C",'Mapa final'!#REF!),"")</f>
        <v>#REF!</v>
      </c>
      <c r="V56" s="25" t="e">
        <f>IF(AND('Mapa final'!#REF!="Muy Baja",'Mapa final'!#REF!="Moderado"),CONCATENATE("R5C",'Mapa final'!#REF!),"")</f>
        <v>#REF!</v>
      </c>
      <c r="W56" s="26" t="e">
        <f>IF(AND('Mapa final'!#REF!="Muy Baja",'Mapa final'!#REF!="Moderado"),CONCATENATE("R5C",'Mapa final'!#REF!),"")</f>
        <v>#REF!</v>
      </c>
      <c r="X56" s="26" t="e">
        <f>IF(AND('Mapa final'!#REF!="Muy Baja",'Mapa final'!#REF!="Moderado"),CONCATENATE("R5C",'Mapa final'!#REF!),"")</f>
        <v>#REF!</v>
      </c>
      <c r="Y56" s="26" t="e">
        <f>IF(AND('Mapa final'!#REF!="Muy Baja",'Mapa final'!#REF!="Moderado"),CONCATENATE("R5C",'Mapa final'!#REF!),"")</f>
        <v>#REF!</v>
      </c>
      <c r="Z56" s="26" t="e">
        <f>IF(AND('Mapa final'!#REF!="Muy Baja",'Mapa final'!#REF!="Moderado"),CONCATENATE("R5C",'Mapa final'!#REF!),"")</f>
        <v>#REF!</v>
      </c>
      <c r="AA56" s="27" t="e">
        <f>IF(AND('Mapa final'!#REF!="Muy Baja",'Mapa final'!#REF!="Moderado"),CONCATENATE("R5C",'Mapa final'!#REF!),"")</f>
        <v>#REF!</v>
      </c>
      <c r="AB56" s="10" t="e">
        <f>IF(AND('Mapa final'!#REF!="Muy Baja",'Mapa final'!#REF!="Mayor"),CONCATENATE("R5C",'Mapa final'!#REF!),"")</f>
        <v>#REF!</v>
      </c>
      <c r="AC56" s="11" t="e">
        <f>IF(AND('Mapa final'!#REF!="Muy Baja",'Mapa final'!#REF!="Mayor"),CONCATENATE("R5C",'Mapa final'!#REF!),"")</f>
        <v>#REF!</v>
      </c>
      <c r="AD56" s="11" t="e">
        <f>IF(AND('Mapa final'!#REF!="Muy Baja",'Mapa final'!#REF!="Mayor"),CONCATENATE("R5C",'Mapa final'!#REF!),"")</f>
        <v>#REF!</v>
      </c>
      <c r="AE56" s="11" t="e">
        <f>IF(AND('Mapa final'!#REF!="Muy Baja",'Mapa final'!#REF!="Mayor"),CONCATENATE("R5C",'Mapa final'!#REF!),"")</f>
        <v>#REF!</v>
      </c>
      <c r="AF56" s="11" t="e">
        <f>IF(AND('Mapa final'!#REF!="Muy Baja",'Mapa final'!#REF!="Mayor"),CONCATENATE("R5C",'Mapa final'!#REF!),"")</f>
        <v>#REF!</v>
      </c>
      <c r="AG56" s="12" t="e">
        <f>IF(AND('Mapa final'!#REF!="Muy Baja",'Mapa final'!#REF!="Mayor"),CONCATENATE("R5C",'Mapa final'!#REF!),"")</f>
        <v>#REF!</v>
      </c>
      <c r="AH56" s="13" t="e">
        <f>IF(AND('Mapa final'!#REF!="Muy Baja",'Mapa final'!#REF!="Catastrófico"),CONCATENATE("R5C",'Mapa final'!#REF!),"")</f>
        <v>#REF!</v>
      </c>
      <c r="AI56" s="14" t="e">
        <f>IF(AND('Mapa final'!#REF!="Muy Baja",'Mapa final'!#REF!="Catastrófico"),CONCATENATE("R5C",'Mapa final'!#REF!),"")</f>
        <v>#REF!</v>
      </c>
      <c r="AJ56" s="14" t="e">
        <f>IF(AND('Mapa final'!#REF!="Muy Baja",'Mapa final'!#REF!="Catastrófico"),CONCATENATE("R5C",'Mapa final'!#REF!),"")</f>
        <v>#REF!</v>
      </c>
      <c r="AK56" s="14" t="e">
        <f>IF(AND('Mapa final'!#REF!="Muy Baja",'Mapa final'!#REF!="Catastrófico"),CONCATENATE("R5C",'Mapa final'!#REF!),"")</f>
        <v>#REF!</v>
      </c>
      <c r="AL56" s="14" t="e">
        <f>IF(AND('Mapa final'!#REF!="Muy Baja",'Mapa final'!#REF!="Catastrófico"),CONCATENATE("R5C",'Mapa final'!#REF!),"")</f>
        <v>#REF!</v>
      </c>
      <c r="AM56" s="15" t="e">
        <f>IF(AND('Mapa final'!#REF!="Muy Baja",'Mapa final'!#REF!="Catastrófico"),CONCATENATE("R5C",'Mapa final'!#REF!),"")</f>
        <v>#REF!</v>
      </c>
      <c r="AN56" s="41"/>
      <c r="AO56" s="41"/>
      <c r="AP56" s="41"/>
      <c r="AQ56" s="41"/>
      <c r="AR56" s="41"/>
      <c r="AS56" s="41"/>
      <c r="AT56" s="41"/>
      <c r="AU56" s="41"/>
      <c r="AV56" s="41"/>
      <c r="AW56" s="41"/>
      <c r="AX56" s="41"/>
      <c r="AY56" s="41"/>
      <c r="AZ56" s="41"/>
      <c r="BA56" s="41"/>
      <c r="BB56" s="41"/>
      <c r="BC56" s="41"/>
      <c r="BD56" s="41"/>
      <c r="BE56" s="41"/>
      <c r="BF56" s="41"/>
      <c r="BG56" s="41"/>
      <c r="BH56" s="41"/>
      <c r="BI56" s="41"/>
      <c r="BJ56" s="41"/>
      <c r="BK56" s="41"/>
      <c r="BL56" s="41"/>
      <c r="BM56" s="41"/>
      <c r="BN56" s="41"/>
      <c r="BO56" s="41"/>
      <c r="BP56" s="41"/>
      <c r="BQ56" s="41"/>
      <c r="BR56" s="41"/>
      <c r="BS56" s="41"/>
      <c r="BT56" s="41"/>
      <c r="BU56" s="41"/>
      <c r="BV56" s="41"/>
      <c r="BW56" s="41"/>
      <c r="BX56" s="41"/>
      <c r="BY56" s="41"/>
      <c r="BZ56" s="41"/>
      <c r="CA56" s="41"/>
      <c r="CB56" s="41"/>
    </row>
    <row r="57" spans="1:80" ht="15" customHeight="1" x14ac:dyDescent="0.25">
      <c r="A57" s="41"/>
      <c r="B57" s="685"/>
      <c r="C57" s="685"/>
      <c r="D57" s="686"/>
      <c r="E57" s="784"/>
      <c r="F57" s="783"/>
      <c r="G57" s="783"/>
      <c r="H57" s="783"/>
      <c r="I57" s="799"/>
      <c r="J57" s="34" t="e">
        <f>IF(AND('Mapa final'!#REF!="Muy Baja",'Mapa final'!#REF!="Leve"),CONCATENATE("R6C",'Mapa final'!#REF!),"")</f>
        <v>#REF!</v>
      </c>
      <c r="K57" s="35" t="e">
        <f>IF(AND('Mapa final'!#REF!="Muy Baja",'Mapa final'!#REF!="Leve"),CONCATENATE("R6C",'Mapa final'!#REF!),"")</f>
        <v>#REF!</v>
      </c>
      <c r="L57" s="35" t="e">
        <f>IF(AND('Mapa final'!#REF!="Muy Baja",'Mapa final'!#REF!="Leve"),CONCATENATE("R6C",'Mapa final'!#REF!),"")</f>
        <v>#REF!</v>
      </c>
      <c r="M57" s="35" t="e">
        <f>IF(AND('Mapa final'!#REF!="Muy Baja",'Mapa final'!#REF!="Leve"),CONCATENATE("R6C",'Mapa final'!#REF!),"")</f>
        <v>#REF!</v>
      </c>
      <c r="N57" s="35" t="e">
        <f>IF(AND('Mapa final'!#REF!="Muy Baja",'Mapa final'!#REF!="Leve"),CONCATENATE("R6C",'Mapa final'!#REF!),"")</f>
        <v>#REF!</v>
      </c>
      <c r="O57" s="36" t="e">
        <f>IF(AND('Mapa final'!#REF!="Muy Baja",'Mapa final'!#REF!="Leve"),CONCATENATE("R6C",'Mapa final'!#REF!),"")</f>
        <v>#REF!</v>
      </c>
      <c r="P57" s="34" t="e">
        <f>IF(AND('Mapa final'!#REF!="Muy Baja",'Mapa final'!#REF!="Menor"),CONCATENATE("R6C",'Mapa final'!#REF!),"")</f>
        <v>#REF!</v>
      </c>
      <c r="Q57" s="35" t="e">
        <f>IF(AND('Mapa final'!#REF!="Muy Baja",'Mapa final'!#REF!="Menor"),CONCATENATE("R6C",'Mapa final'!#REF!),"")</f>
        <v>#REF!</v>
      </c>
      <c r="R57" s="35" t="e">
        <f>IF(AND('Mapa final'!#REF!="Muy Baja",'Mapa final'!#REF!="Menor"),CONCATENATE("R6C",'Mapa final'!#REF!),"")</f>
        <v>#REF!</v>
      </c>
      <c r="S57" s="35" t="e">
        <f>IF(AND('Mapa final'!#REF!="Muy Baja",'Mapa final'!#REF!="Menor"),CONCATENATE("R6C",'Mapa final'!#REF!),"")</f>
        <v>#REF!</v>
      </c>
      <c r="T57" s="35" t="e">
        <f>IF(AND('Mapa final'!#REF!="Muy Baja",'Mapa final'!#REF!="Menor"),CONCATENATE("R6C",'Mapa final'!#REF!),"")</f>
        <v>#REF!</v>
      </c>
      <c r="U57" s="36" t="e">
        <f>IF(AND('Mapa final'!#REF!="Muy Baja",'Mapa final'!#REF!="Menor"),CONCATENATE("R6C",'Mapa final'!#REF!),"")</f>
        <v>#REF!</v>
      </c>
      <c r="V57" s="25" t="e">
        <f>IF(AND('Mapa final'!#REF!="Muy Baja",'Mapa final'!#REF!="Moderado"),CONCATENATE("R6C",'Mapa final'!#REF!),"")</f>
        <v>#REF!</v>
      </c>
      <c r="W57" s="26" t="e">
        <f>IF(AND('Mapa final'!#REF!="Muy Baja",'Mapa final'!#REF!="Moderado"),CONCATENATE("R6C",'Mapa final'!#REF!),"")</f>
        <v>#REF!</v>
      </c>
      <c r="X57" s="26" t="e">
        <f>IF(AND('Mapa final'!#REF!="Muy Baja",'Mapa final'!#REF!="Moderado"),CONCATENATE("R6C",'Mapa final'!#REF!),"")</f>
        <v>#REF!</v>
      </c>
      <c r="Y57" s="26" t="e">
        <f>IF(AND('Mapa final'!#REF!="Muy Baja",'Mapa final'!#REF!="Moderado"),CONCATENATE("R6C",'Mapa final'!#REF!),"")</f>
        <v>#REF!</v>
      </c>
      <c r="Z57" s="26" t="e">
        <f>IF(AND('Mapa final'!#REF!="Muy Baja",'Mapa final'!#REF!="Moderado"),CONCATENATE("R6C",'Mapa final'!#REF!),"")</f>
        <v>#REF!</v>
      </c>
      <c r="AA57" s="27" t="e">
        <f>IF(AND('Mapa final'!#REF!="Muy Baja",'Mapa final'!#REF!="Moderado"),CONCATENATE("R6C",'Mapa final'!#REF!),"")</f>
        <v>#REF!</v>
      </c>
      <c r="AB57" s="10" t="e">
        <f>IF(AND('Mapa final'!#REF!="Muy Baja",'Mapa final'!#REF!="Mayor"),CONCATENATE("R6C",'Mapa final'!#REF!),"")</f>
        <v>#REF!</v>
      </c>
      <c r="AC57" s="11" t="e">
        <f>IF(AND('Mapa final'!#REF!="Muy Baja",'Mapa final'!#REF!="Mayor"),CONCATENATE("R6C",'Mapa final'!#REF!),"")</f>
        <v>#REF!</v>
      </c>
      <c r="AD57" s="11" t="e">
        <f>IF(AND('Mapa final'!#REF!="Muy Baja",'Mapa final'!#REF!="Mayor"),CONCATENATE("R6C",'Mapa final'!#REF!),"")</f>
        <v>#REF!</v>
      </c>
      <c r="AE57" s="11" t="e">
        <f>IF(AND('Mapa final'!#REF!="Muy Baja",'Mapa final'!#REF!="Mayor"),CONCATENATE("R6C",'Mapa final'!#REF!),"")</f>
        <v>#REF!</v>
      </c>
      <c r="AF57" s="11" t="e">
        <f>IF(AND('Mapa final'!#REF!="Muy Baja",'Mapa final'!#REF!="Mayor"),CONCATENATE("R6C",'Mapa final'!#REF!),"")</f>
        <v>#REF!</v>
      </c>
      <c r="AG57" s="12" t="e">
        <f>IF(AND('Mapa final'!#REF!="Muy Baja",'Mapa final'!#REF!="Mayor"),CONCATENATE("R6C",'Mapa final'!#REF!),"")</f>
        <v>#REF!</v>
      </c>
      <c r="AH57" s="13" t="e">
        <f>IF(AND('Mapa final'!#REF!="Muy Baja",'Mapa final'!#REF!="Catastrófico"),CONCATENATE("R6C",'Mapa final'!#REF!),"")</f>
        <v>#REF!</v>
      </c>
      <c r="AI57" s="14" t="e">
        <f>IF(AND('Mapa final'!#REF!="Muy Baja",'Mapa final'!#REF!="Catastrófico"),CONCATENATE("R6C",'Mapa final'!#REF!),"")</f>
        <v>#REF!</v>
      </c>
      <c r="AJ57" s="14" t="e">
        <f>IF(AND('Mapa final'!#REF!="Muy Baja",'Mapa final'!#REF!="Catastrófico"),CONCATENATE("R6C",'Mapa final'!#REF!),"")</f>
        <v>#REF!</v>
      </c>
      <c r="AK57" s="14" t="e">
        <f>IF(AND('Mapa final'!#REF!="Muy Baja",'Mapa final'!#REF!="Catastrófico"),CONCATENATE("R6C",'Mapa final'!#REF!),"")</f>
        <v>#REF!</v>
      </c>
      <c r="AL57" s="14" t="e">
        <f>IF(AND('Mapa final'!#REF!="Muy Baja",'Mapa final'!#REF!="Catastrófico"),CONCATENATE("R6C",'Mapa final'!#REF!),"")</f>
        <v>#REF!</v>
      </c>
      <c r="AM57" s="15" t="e">
        <f>IF(AND('Mapa final'!#REF!="Muy Baja",'Mapa final'!#REF!="Catastrófico"),CONCATENATE("R6C",'Mapa final'!#REF!),"")</f>
        <v>#REF!</v>
      </c>
      <c r="AN57" s="41"/>
      <c r="AO57" s="41"/>
      <c r="AP57" s="41"/>
      <c r="AQ57" s="41"/>
      <c r="AR57" s="41"/>
      <c r="AS57" s="41"/>
      <c r="AT57" s="41"/>
      <c r="AU57" s="41"/>
      <c r="AV57" s="41"/>
      <c r="AW57" s="41"/>
      <c r="AX57" s="41"/>
      <c r="AY57" s="41"/>
      <c r="AZ57" s="41"/>
      <c r="BA57" s="41"/>
      <c r="BB57" s="41"/>
      <c r="BC57" s="41"/>
      <c r="BD57" s="41"/>
      <c r="BE57" s="41"/>
      <c r="BF57" s="41"/>
      <c r="BG57" s="41"/>
      <c r="BH57" s="41"/>
      <c r="BI57" s="41"/>
      <c r="BJ57" s="41"/>
      <c r="BK57" s="41"/>
      <c r="BL57" s="41"/>
      <c r="BM57" s="41"/>
      <c r="BN57" s="41"/>
      <c r="BO57" s="41"/>
      <c r="BP57" s="41"/>
      <c r="BQ57" s="41"/>
      <c r="BR57" s="41"/>
      <c r="BS57" s="41"/>
      <c r="BT57" s="41"/>
      <c r="BU57" s="41"/>
      <c r="BV57" s="41"/>
      <c r="BW57" s="41"/>
      <c r="BX57" s="41"/>
      <c r="BY57" s="41"/>
      <c r="BZ57" s="41"/>
      <c r="CA57" s="41"/>
      <c r="CB57" s="41"/>
    </row>
    <row r="58" spans="1:80" ht="15" customHeight="1" x14ac:dyDescent="0.25">
      <c r="A58" s="41"/>
      <c r="B58" s="685"/>
      <c r="C58" s="685"/>
      <c r="D58" s="686"/>
      <c r="E58" s="784"/>
      <c r="F58" s="783"/>
      <c r="G58" s="783"/>
      <c r="H58" s="783"/>
      <c r="I58" s="799"/>
      <c r="J58" s="34" t="e">
        <f>IF(AND('Mapa final'!#REF!="Muy Baja",'Mapa final'!#REF!="Leve"),CONCATENATE("R7C",'Mapa final'!#REF!),"")</f>
        <v>#REF!</v>
      </c>
      <c r="K58" s="35" t="e">
        <f>IF(AND('Mapa final'!#REF!="Muy Baja",'Mapa final'!#REF!="Leve"),CONCATENATE("R7C",'Mapa final'!#REF!),"")</f>
        <v>#REF!</v>
      </c>
      <c r="L58" s="35" t="e">
        <f>IF(AND('Mapa final'!#REF!="Muy Baja",'Mapa final'!#REF!="Leve"),CONCATENATE("R7C",'Mapa final'!#REF!),"")</f>
        <v>#REF!</v>
      </c>
      <c r="M58" s="35" t="e">
        <f>IF(AND('Mapa final'!#REF!="Muy Baja",'Mapa final'!#REF!="Leve"),CONCATENATE("R7C",'Mapa final'!#REF!),"")</f>
        <v>#REF!</v>
      </c>
      <c r="N58" s="35" t="e">
        <f>IF(AND('Mapa final'!#REF!="Muy Baja",'Mapa final'!#REF!="Leve"),CONCATENATE("R7C",'Mapa final'!#REF!),"")</f>
        <v>#REF!</v>
      </c>
      <c r="O58" s="36" t="e">
        <f>IF(AND('Mapa final'!#REF!="Muy Baja",'Mapa final'!#REF!="Leve"),CONCATENATE("R7C",'Mapa final'!#REF!),"")</f>
        <v>#REF!</v>
      </c>
      <c r="P58" s="34" t="e">
        <f>IF(AND('Mapa final'!#REF!="Muy Baja",'Mapa final'!#REF!="Menor"),CONCATENATE("R7C",'Mapa final'!#REF!),"")</f>
        <v>#REF!</v>
      </c>
      <c r="Q58" s="35" t="e">
        <f>IF(AND('Mapa final'!#REF!="Muy Baja",'Mapa final'!#REF!="Menor"),CONCATENATE("R7C",'Mapa final'!#REF!),"")</f>
        <v>#REF!</v>
      </c>
      <c r="R58" s="35" t="e">
        <f>IF(AND('Mapa final'!#REF!="Muy Baja",'Mapa final'!#REF!="Menor"),CONCATENATE("R7C",'Mapa final'!#REF!),"")</f>
        <v>#REF!</v>
      </c>
      <c r="S58" s="35" t="e">
        <f>IF(AND('Mapa final'!#REF!="Muy Baja",'Mapa final'!#REF!="Menor"),CONCATENATE("R7C",'Mapa final'!#REF!),"")</f>
        <v>#REF!</v>
      </c>
      <c r="T58" s="35" t="e">
        <f>IF(AND('Mapa final'!#REF!="Muy Baja",'Mapa final'!#REF!="Menor"),CONCATENATE("R7C",'Mapa final'!#REF!),"")</f>
        <v>#REF!</v>
      </c>
      <c r="U58" s="36" t="e">
        <f>IF(AND('Mapa final'!#REF!="Muy Baja",'Mapa final'!#REF!="Menor"),CONCATENATE("R7C",'Mapa final'!#REF!),"")</f>
        <v>#REF!</v>
      </c>
      <c r="V58" s="25" t="e">
        <f>IF(AND('Mapa final'!#REF!="Muy Baja",'Mapa final'!#REF!="Moderado"),CONCATENATE("R7C",'Mapa final'!#REF!),"")</f>
        <v>#REF!</v>
      </c>
      <c r="W58" s="26" t="e">
        <f>IF(AND('Mapa final'!#REF!="Muy Baja",'Mapa final'!#REF!="Moderado"),CONCATENATE("R7C",'Mapa final'!#REF!),"")</f>
        <v>#REF!</v>
      </c>
      <c r="X58" s="26" t="e">
        <f>IF(AND('Mapa final'!#REF!="Muy Baja",'Mapa final'!#REF!="Moderado"),CONCATENATE("R7C",'Mapa final'!#REF!),"")</f>
        <v>#REF!</v>
      </c>
      <c r="Y58" s="26" t="e">
        <f>IF(AND('Mapa final'!#REF!="Muy Baja",'Mapa final'!#REF!="Moderado"),CONCATENATE("R7C",'Mapa final'!#REF!),"")</f>
        <v>#REF!</v>
      </c>
      <c r="Z58" s="26" t="e">
        <f>IF(AND('Mapa final'!#REF!="Muy Baja",'Mapa final'!#REF!="Moderado"),CONCATENATE("R7C",'Mapa final'!#REF!),"")</f>
        <v>#REF!</v>
      </c>
      <c r="AA58" s="27" t="e">
        <f>IF(AND('Mapa final'!#REF!="Muy Baja",'Mapa final'!#REF!="Moderado"),CONCATENATE("R7C",'Mapa final'!#REF!),"")</f>
        <v>#REF!</v>
      </c>
      <c r="AB58" s="10" t="e">
        <f>IF(AND('Mapa final'!#REF!="Muy Baja",'Mapa final'!#REF!="Mayor"),CONCATENATE("R7C",'Mapa final'!#REF!),"")</f>
        <v>#REF!</v>
      </c>
      <c r="AC58" s="11" t="e">
        <f>IF(AND('Mapa final'!#REF!="Muy Baja",'Mapa final'!#REF!="Mayor"),CONCATENATE("R7C",'Mapa final'!#REF!),"")</f>
        <v>#REF!</v>
      </c>
      <c r="AD58" s="11" t="e">
        <f>IF(AND('Mapa final'!#REF!="Muy Baja",'Mapa final'!#REF!="Mayor"),CONCATENATE("R7C",'Mapa final'!#REF!),"")</f>
        <v>#REF!</v>
      </c>
      <c r="AE58" s="11" t="e">
        <f>IF(AND('Mapa final'!#REF!="Muy Baja",'Mapa final'!#REF!="Mayor"),CONCATENATE("R7C",'Mapa final'!#REF!),"")</f>
        <v>#REF!</v>
      </c>
      <c r="AF58" s="11" t="e">
        <f>IF(AND('Mapa final'!#REF!="Muy Baja",'Mapa final'!#REF!="Mayor"),CONCATENATE("R7C",'Mapa final'!#REF!),"")</f>
        <v>#REF!</v>
      </c>
      <c r="AG58" s="12" t="e">
        <f>IF(AND('Mapa final'!#REF!="Muy Baja",'Mapa final'!#REF!="Mayor"),CONCATENATE("R7C",'Mapa final'!#REF!),"")</f>
        <v>#REF!</v>
      </c>
      <c r="AH58" s="13" t="e">
        <f>IF(AND('Mapa final'!#REF!="Muy Baja",'Mapa final'!#REF!="Catastrófico"),CONCATENATE("R7C",'Mapa final'!#REF!),"")</f>
        <v>#REF!</v>
      </c>
      <c r="AI58" s="14" t="e">
        <f>IF(AND('Mapa final'!#REF!="Muy Baja",'Mapa final'!#REF!="Catastrófico"),CONCATENATE("R7C",'Mapa final'!#REF!),"")</f>
        <v>#REF!</v>
      </c>
      <c r="AJ58" s="14" t="e">
        <f>IF(AND('Mapa final'!#REF!="Muy Baja",'Mapa final'!#REF!="Catastrófico"),CONCATENATE("R7C",'Mapa final'!#REF!),"")</f>
        <v>#REF!</v>
      </c>
      <c r="AK58" s="14" t="e">
        <f>IF(AND('Mapa final'!#REF!="Muy Baja",'Mapa final'!#REF!="Catastrófico"),CONCATENATE("R7C",'Mapa final'!#REF!),"")</f>
        <v>#REF!</v>
      </c>
      <c r="AL58" s="14" t="e">
        <f>IF(AND('Mapa final'!#REF!="Muy Baja",'Mapa final'!#REF!="Catastrófico"),CONCATENATE("R7C",'Mapa final'!#REF!),"")</f>
        <v>#REF!</v>
      </c>
      <c r="AM58" s="15" t="e">
        <f>IF(AND('Mapa final'!#REF!="Muy Baja",'Mapa final'!#REF!="Catastrófico"),CONCATENATE("R7C",'Mapa final'!#REF!),"")</f>
        <v>#REF!</v>
      </c>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row>
    <row r="59" spans="1:80" ht="15" customHeight="1" x14ac:dyDescent="0.25">
      <c r="A59" s="41"/>
      <c r="B59" s="685"/>
      <c r="C59" s="685"/>
      <c r="D59" s="686"/>
      <c r="E59" s="784"/>
      <c r="F59" s="783"/>
      <c r="G59" s="783"/>
      <c r="H59" s="783"/>
      <c r="I59" s="799"/>
      <c r="J59" s="34" t="e">
        <f>IF(AND('Mapa final'!#REF!="Muy Baja",'Mapa final'!#REF!="Leve"),CONCATENATE("R8C",'Mapa final'!#REF!),"")</f>
        <v>#REF!</v>
      </c>
      <c r="K59" s="35" t="e">
        <f>IF(AND('Mapa final'!#REF!="Muy Baja",'Mapa final'!#REF!="Leve"),CONCATENATE("R8C",'Mapa final'!#REF!),"")</f>
        <v>#REF!</v>
      </c>
      <c r="L59" s="35" t="e">
        <f>IF(AND('Mapa final'!#REF!="Muy Baja",'Mapa final'!#REF!="Leve"),CONCATENATE("R8C",'Mapa final'!#REF!),"")</f>
        <v>#REF!</v>
      </c>
      <c r="M59" s="35" t="e">
        <f>IF(AND('Mapa final'!#REF!="Muy Baja",'Mapa final'!#REF!="Leve"),CONCATENATE("R8C",'Mapa final'!#REF!),"")</f>
        <v>#REF!</v>
      </c>
      <c r="N59" s="35" t="e">
        <f>IF(AND('Mapa final'!#REF!="Muy Baja",'Mapa final'!#REF!="Leve"),CONCATENATE("R8C",'Mapa final'!#REF!),"")</f>
        <v>#REF!</v>
      </c>
      <c r="O59" s="36" t="e">
        <f>IF(AND('Mapa final'!#REF!="Muy Baja",'Mapa final'!#REF!="Leve"),CONCATENATE("R8C",'Mapa final'!#REF!),"")</f>
        <v>#REF!</v>
      </c>
      <c r="P59" s="34" t="e">
        <f>IF(AND('Mapa final'!#REF!="Muy Baja",'Mapa final'!#REF!="Menor"),CONCATENATE("R8C",'Mapa final'!#REF!),"")</f>
        <v>#REF!</v>
      </c>
      <c r="Q59" s="35" t="e">
        <f>IF(AND('Mapa final'!#REF!="Muy Baja",'Mapa final'!#REF!="Menor"),CONCATENATE("R8C",'Mapa final'!#REF!),"")</f>
        <v>#REF!</v>
      </c>
      <c r="R59" s="35" t="e">
        <f>IF(AND('Mapa final'!#REF!="Muy Baja",'Mapa final'!#REF!="Menor"),CONCATENATE("R8C",'Mapa final'!#REF!),"")</f>
        <v>#REF!</v>
      </c>
      <c r="S59" s="35" t="e">
        <f>IF(AND('Mapa final'!#REF!="Muy Baja",'Mapa final'!#REF!="Menor"),CONCATENATE("R8C",'Mapa final'!#REF!),"")</f>
        <v>#REF!</v>
      </c>
      <c r="T59" s="35" t="e">
        <f>IF(AND('Mapa final'!#REF!="Muy Baja",'Mapa final'!#REF!="Menor"),CONCATENATE("R8C",'Mapa final'!#REF!),"")</f>
        <v>#REF!</v>
      </c>
      <c r="U59" s="36" t="e">
        <f>IF(AND('Mapa final'!#REF!="Muy Baja",'Mapa final'!#REF!="Menor"),CONCATENATE("R8C",'Mapa final'!#REF!),"")</f>
        <v>#REF!</v>
      </c>
      <c r="V59" s="25" t="e">
        <f>IF(AND('Mapa final'!#REF!="Muy Baja",'Mapa final'!#REF!="Moderado"),CONCATENATE("R8C",'Mapa final'!#REF!),"")</f>
        <v>#REF!</v>
      </c>
      <c r="W59" s="26" t="e">
        <f>IF(AND('Mapa final'!#REF!="Muy Baja",'Mapa final'!#REF!="Moderado"),CONCATENATE("R8C",'Mapa final'!#REF!),"")</f>
        <v>#REF!</v>
      </c>
      <c r="X59" s="26" t="e">
        <f>IF(AND('Mapa final'!#REF!="Muy Baja",'Mapa final'!#REF!="Moderado"),CONCATENATE("R8C",'Mapa final'!#REF!),"")</f>
        <v>#REF!</v>
      </c>
      <c r="Y59" s="26" t="e">
        <f>IF(AND('Mapa final'!#REF!="Muy Baja",'Mapa final'!#REF!="Moderado"),CONCATENATE("R8C",'Mapa final'!#REF!),"")</f>
        <v>#REF!</v>
      </c>
      <c r="Z59" s="26" t="e">
        <f>IF(AND('Mapa final'!#REF!="Muy Baja",'Mapa final'!#REF!="Moderado"),CONCATENATE("R8C",'Mapa final'!#REF!),"")</f>
        <v>#REF!</v>
      </c>
      <c r="AA59" s="27" t="e">
        <f>IF(AND('Mapa final'!#REF!="Muy Baja",'Mapa final'!#REF!="Moderado"),CONCATENATE("R8C",'Mapa final'!#REF!),"")</f>
        <v>#REF!</v>
      </c>
      <c r="AB59" s="10" t="e">
        <f>IF(AND('Mapa final'!#REF!="Muy Baja",'Mapa final'!#REF!="Mayor"),CONCATENATE("R8C",'Mapa final'!#REF!),"")</f>
        <v>#REF!</v>
      </c>
      <c r="AC59" s="11" t="e">
        <f>IF(AND('Mapa final'!#REF!="Muy Baja",'Mapa final'!#REF!="Mayor"),CONCATENATE("R8C",'Mapa final'!#REF!),"")</f>
        <v>#REF!</v>
      </c>
      <c r="AD59" s="11" t="e">
        <f>IF(AND('Mapa final'!#REF!="Muy Baja",'Mapa final'!#REF!="Mayor"),CONCATENATE("R8C",'Mapa final'!#REF!),"")</f>
        <v>#REF!</v>
      </c>
      <c r="AE59" s="11" t="e">
        <f>IF(AND('Mapa final'!#REF!="Muy Baja",'Mapa final'!#REF!="Mayor"),CONCATENATE("R8C",'Mapa final'!#REF!),"")</f>
        <v>#REF!</v>
      </c>
      <c r="AF59" s="11" t="e">
        <f>IF(AND('Mapa final'!#REF!="Muy Baja",'Mapa final'!#REF!="Mayor"),CONCATENATE("R8C",'Mapa final'!#REF!),"")</f>
        <v>#REF!</v>
      </c>
      <c r="AG59" s="12" t="e">
        <f>IF(AND('Mapa final'!#REF!="Muy Baja",'Mapa final'!#REF!="Mayor"),CONCATENATE("R8C",'Mapa final'!#REF!),"")</f>
        <v>#REF!</v>
      </c>
      <c r="AH59" s="13" t="e">
        <f>IF(AND('Mapa final'!#REF!="Muy Baja",'Mapa final'!#REF!="Catastrófico"),CONCATENATE("R8C",'Mapa final'!#REF!),"")</f>
        <v>#REF!</v>
      </c>
      <c r="AI59" s="14" t="e">
        <f>IF(AND('Mapa final'!#REF!="Muy Baja",'Mapa final'!#REF!="Catastrófico"),CONCATENATE("R8C",'Mapa final'!#REF!),"")</f>
        <v>#REF!</v>
      </c>
      <c r="AJ59" s="14" t="e">
        <f>IF(AND('Mapa final'!#REF!="Muy Baja",'Mapa final'!#REF!="Catastrófico"),CONCATENATE("R8C",'Mapa final'!#REF!),"")</f>
        <v>#REF!</v>
      </c>
      <c r="AK59" s="14" t="e">
        <f>IF(AND('Mapa final'!#REF!="Muy Baja",'Mapa final'!#REF!="Catastrófico"),CONCATENATE("R8C",'Mapa final'!#REF!),"")</f>
        <v>#REF!</v>
      </c>
      <c r="AL59" s="14" t="e">
        <f>IF(AND('Mapa final'!#REF!="Muy Baja",'Mapa final'!#REF!="Catastrófico"),CONCATENATE("R8C",'Mapa final'!#REF!),"")</f>
        <v>#REF!</v>
      </c>
      <c r="AM59" s="15" t="e">
        <f>IF(AND('Mapa final'!#REF!="Muy Baja",'Mapa final'!#REF!="Catastrófico"),CONCATENATE("R8C",'Mapa final'!#REF!),"")</f>
        <v>#REF!</v>
      </c>
      <c r="AN59" s="41"/>
      <c r="AO59" s="41"/>
      <c r="AP59" s="41"/>
      <c r="AQ59" s="41"/>
      <c r="AR59" s="41"/>
      <c r="AS59" s="41"/>
      <c r="AT59" s="41"/>
      <c r="AU59" s="41"/>
      <c r="AV59" s="41"/>
      <c r="AW59" s="41"/>
      <c r="AX59" s="41"/>
      <c r="AY59" s="41"/>
      <c r="AZ59" s="41"/>
      <c r="BA59" s="41"/>
      <c r="BB59" s="41"/>
      <c r="BC59" s="41"/>
      <c r="BD59" s="41"/>
      <c r="BE59" s="41"/>
      <c r="BF59" s="41"/>
      <c r="BG59" s="41"/>
      <c r="BH59" s="41"/>
      <c r="BI59" s="41"/>
      <c r="BJ59" s="41"/>
      <c r="BK59" s="41"/>
      <c r="BL59" s="41"/>
      <c r="BM59" s="41"/>
      <c r="BN59" s="41"/>
      <c r="BO59" s="41"/>
      <c r="BP59" s="41"/>
      <c r="BQ59" s="41"/>
      <c r="BR59" s="41"/>
      <c r="BS59" s="41"/>
      <c r="BT59" s="41"/>
      <c r="BU59" s="41"/>
      <c r="BV59" s="41"/>
      <c r="BW59" s="41"/>
      <c r="BX59" s="41"/>
      <c r="BY59" s="41"/>
      <c r="BZ59" s="41"/>
      <c r="CA59" s="41"/>
      <c r="CB59" s="41"/>
    </row>
    <row r="60" spans="1:80" ht="15" customHeight="1" x14ac:dyDescent="0.25">
      <c r="A60" s="41"/>
      <c r="B60" s="685"/>
      <c r="C60" s="685"/>
      <c r="D60" s="686"/>
      <c r="E60" s="784"/>
      <c r="F60" s="783"/>
      <c r="G60" s="783"/>
      <c r="H60" s="783"/>
      <c r="I60" s="799"/>
      <c r="J60" s="34" t="e">
        <f>IF(AND('Mapa final'!#REF!="Muy Baja",'Mapa final'!#REF!="Leve"),CONCATENATE("R9C",'Mapa final'!#REF!),"")</f>
        <v>#REF!</v>
      </c>
      <c r="K60" s="35" t="e">
        <f>IF(AND('Mapa final'!#REF!="Muy Baja",'Mapa final'!#REF!="Leve"),CONCATENATE("R9C",'Mapa final'!#REF!),"")</f>
        <v>#REF!</v>
      </c>
      <c r="L60" s="35" t="e">
        <f>IF(AND('Mapa final'!#REF!="Muy Baja",'Mapa final'!#REF!="Leve"),CONCATENATE("R9C",'Mapa final'!#REF!),"")</f>
        <v>#REF!</v>
      </c>
      <c r="M60" s="35" t="e">
        <f>IF(AND('Mapa final'!#REF!="Muy Baja",'Mapa final'!#REF!="Leve"),CONCATENATE("R9C",'Mapa final'!#REF!),"")</f>
        <v>#REF!</v>
      </c>
      <c r="N60" s="35" t="e">
        <f>IF(AND('Mapa final'!#REF!="Muy Baja",'Mapa final'!#REF!="Leve"),CONCATENATE("R9C",'Mapa final'!#REF!),"")</f>
        <v>#REF!</v>
      </c>
      <c r="O60" s="36" t="e">
        <f>IF(AND('Mapa final'!#REF!="Muy Baja",'Mapa final'!#REF!="Leve"),CONCATENATE("R9C",'Mapa final'!#REF!),"")</f>
        <v>#REF!</v>
      </c>
      <c r="P60" s="34" t="e">
        <f>IF(AND('Mapa final'!#REF!="Muy Baja",'Mapa final'!#REF!="Menor"),CONCATENATE("R9C",'Mapa final'!#REF!),"")</f>
        <v>#REF!</v>
      </c>
      <c r="Q60" s="35" t="e">
        <f>IF(AND('Mapa final'!#REF!="Muy Baja",'Mapa final'!#REF!="Menor"),CONCATENATE("R9C",'Mapa final'!#REF!),"")</f>
        <v>#REF!</v>
      </c>
      <c r="R60" s="35" t="e">
        <f>IF(AND('Mapa final'!#REF!="Muy Baja",'Mapa final'!#REF!="Menor"),CONCATENATE("R9C",'Mapa final'!#REF!),"")</f>
        <v>#REF!</v>
      </c>
      <c r="S60" s="35" t="e">
        <f>IF(AND('Mapa final'!#REF!="Muy Baja",'Mapa final'!#REF!="Menor"),CONCATENATE("R9C",'Mapa final'!#REF!),"")</f>
        <v>#REF!</v>
      </c>
      <c r="T60" s="35" t="e">
        <f>IF(AND('Mapa final'!#REF!="Muy Baja",'Mapa final'!#REF!="Menor"),CONCATENATE("R9C",'Mapa final'!#REF!),"")</f>
        <v>#REF!</v>
      </c>
      <c r="U60" s="36" t="e">
        <f>IF(AND('Mapa final'!#REF!="Muy Baja",'Mapa final'!#REF!="Menor"),CONCATENATE("R9C",'Mapa final'!#REF!),"")</f>
        <v>#REF!</v>
      </c>
      <c r="V60" s="25" t="e">
        <f>IF(AND('Mapa final'!#REF!="Muy Baja",'Mapa final'!#REF!="Moderado"),CONCATENATE("R9C",'Mapa final'!#REF!),"")</f>
        <v>#REF!</v>
      </c>
      <c r="W60" s="26" t="e">
        <f>IF(AND('Mapa final'!#REF!="Muy Baja",'Mapa final'!#REF!="Moderado"),CONCATENATE("R9C",'Mapa final'!#REF!),"")</f>
        <v>#REF!</v>
      </c>
      <c r="X60" s="26" t="e">
        <f>IF(AND('Mapa final'!#REF!="Muy Baja",'Mapa final'!#REF!="Moderado"),CONCATENATE("R9C",'Mapa final'!#REF!),"")</f>
        <v>#REF!</v>
      </c>
      <c r="Y60" s="26" t="e">
        <f>IF(AND('Mapa final'!#REF!="Muy Baja",'Mapa final'!#REF!="Moderado"),CONCATENATE("R9C",'Mapa final'!#REF!),"")</f>
        <v>#REF!</v>
      </c>
      <c r="Z60" s="26" t="e">
        <f>IF(AND('Mapa final'!#REF!="Muy Baja",'Mapa final'!#REF!="Moderado"),CONCATENATE("R9C",'Mapa final'!#REF!),"")</f>
        <v>#REF!</v>
      </c>
      <c r="AA60" s="27" t="e">
        <f>IF(AND('Mapa final'!#REF!="Muy Baja",'Mapa final'!#REF!="Moderado"),CONCATENATE("R9C",'Mapa final'!#REF!),"")</f>
        <v>#REF!</v>
      </c>
      <c r="AB60" s="10" t="e">
        <f>IF(AND('Mapa final'!#REF!="Muy Baja",'Mapa final'!#REF!="Mayor"),CONCATENATE("R9C",'Mapa final'!#REF!),"")</f>
        <v>#REF!</v>
      </c>
      <c r="AC60" s="11" t="e">
        <f>IF(AND('Mapa final'!#REF!="Muy Baja",'Mapa final'!#REF!="Mayor"),CONCATENATE("R9C",'Mapa final'!#REF!),"")</f>
        <v>#REF!</v>
      </c>
      <c r="AD60" s="11" t="e">
        <f>IF(AND('Mapa final'!#REF!="Muy Baja",'Mapa final'!#REF!="Mayor"),CONCATENATE("R9C",'Mapa final'!#REF!),"")</f>
        <v>#REF!</v>
      </c>
      <c r="AE60" s="11" t="e">
        <f>IF(AND('Mapa final'!#REF!="Muy Baja",'Mapa final'!#REF!="Mayor"),CONCATENATE("R9C",'Mapa final'!#REF!),"")</f>
        <v>#REF!</v>
      </c>
      <c r="AF60" s="11" t="e">
        <f>IF(AND('Mapa final'!#REF!="Muy Baja",'Mapa final'!#REF!="Mayor"),CONCATENATE("R9C",'Mapa final'!#REF!),"")</f>
        <v>#REF!</v>
      </c>
      <c r="AG60" s="12" t="e">
        <f>IF(AND('Mapa final'!#REF!="Muy Baja",'Mapa final'!#REF!="Mayor"),CONCATENATE("R9C",'Mapa final'!#REF!),"")</f>
        <v>#REF!</v>
      </c>
      <c r="AH60" s="13" t="e">
        <f>IF(AND('Mapa final'!#REF!="Muy Baja",'Mapa final'!#REF!="Catastrófico"),CONCATENATE("R9C",'Mapa final'!#REF!),"")</f>
        <v>#REF!</v>
      </c>
      <c r="AI60" s="14" t="e">
        <f>IF(AND('Mapa final'!#REF!="Muy Baja",'Mapa final'!#REF!="Catastrófico"),CONCATENATE("R9C",'Mapa final'!#REF!),"")</f>
        <v>#REF!</v>
      </c>
      <c r="AJ60" s="14" t="e">
        <f>IF(AND('Mapa final'!#REF!="Muy Baja",'Mapa final'!#REF!="Catastrófico"),CONCATENATE("R9C",'Mapa final'!#REF!),"")</f>
        <v>#REF!</v>
      </c>
      <c r="AK60" s="14" t="e">
        <f>IF(AND('Mapa final'!#REF!="Muy Baja",'Mapa final'!#REF!="Catastrófico"),CONCATENATE("R9C",'Mapa final'!#REF!),"")</f>
        <v>#REF!</v>
      </c>
      <c r="AL60" s="14" t="e">
        <f>IF(AND('Mapa final'!#REF!="Muy Baja",'Mapa final'!#REF!="Catastrófico"),CONCATENATE("R9C",'Mapa final'!#REF!),"")</f>
        <v>#REF!</v>
      </c>
      <c r="AM60" s="15" t="e">
        <f>IF(AND('Mapa final'!#REF!="Muy Baja",'Mapa final'!#REF!="Catastrófico"),CONCATENATE("R9C",'Mapa final'!#REF!),"")</f>
        <v>#REF!</v>
      </c>
      <c r="AN60" s="41"/>
      <c r="AO60" s="41"/>
      <c r="AP60" s="41"/>
      <c r="AQ60" s="41"/>
      <c r="AR60" s="41"/>
      <c r="AS60" s="41"/>
      <c r="AT60" s="41"/>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row>
    <row r="61" spans="1:80" ht="15.75" customHeight="1" thickBot="1" x14ac:dyDescent="0.3">
      <c r="A61" s="41"/>
      <c r="B61" s="685"/>
      <c r="C61" s="685"/>
      <c r="D61" s="686"/>
      <c r="E61" s="785"/>
      <c r="F61" s="786"/>
      <c r="G61" s="786"/>
      <c r="H61" s="786"/>
      <c r="I61" s="800"/>
      <c r="J61" s="37" t="e">
        <f>IF(AND('Mapa final'!#REF!="Muy Baja",'Mapa final'!#REF!="Leve"),CONCATENATE("R10C",'Mapa final'!#REF!),"")</f>
        <v>#REF!</v>
      </c>
      <c r="K61" s="38" t="e">
        <f>IF(AND('Mapa final'!#REF!="Muy Baja",'Mapa final'!#REF!="Leve"),CONCATENATE("R10C",'Mapa final'!#REF!),"")</f>
        <v>#REF!</v>
      </c>
      <c r="L61" s="38" t="e">
        <f>IF(AND('Mapa final'!#REF!="Muy Baja",'Mapa final'!#REF!="Leve"),CONCATENATE("R10C",'Mapa final'!#REF!),"")</f>
        <v>#REF!</v>
      </c>
      <c r="M61" s="38" t="e">
        <f>IF(AND('Mapa final'!#REF!="Muy Baja",'Mapa final'!#REF!="Leve"),CONCATENATE("R10C",'Mapa final'!#REF!),"")</f>
        <v>#REF!</v>
      </c>
      <c r="N61" s="38" t="e">
        <f>IF(AND('Mapa final'!#REF!="Muy Baja",'Mapa final'!#REF!="Leve"),CONCATENATE("R10C",'Mapa final'!#REF!),"")</f>
        <v>#REF!</v>
      </c>
      <c r="O61" s="39" t="e">
        <f>IF(AND('Mapa final'!#REF!="Muy Baja",'Mapa final'!#REF!="Leve"),CONCATENATE("R10C",'Mapa final'!#REF!),"")</f>
        <v>#REF!</v>
      </c>
      <c r="P61" s="37" t="e">
        <f>IF(AND('Mapa final'!#REF!="Muy Baja",'Mapa final'!#REF!="Menor"),CONCATENATE("R10C",'Mapa final'!#REF!),"")</f>
        <v>#REF!</v>
      </c>
      <c r="Q61" s="38" t="e">
        <f>IF(AND('Mapa final'!#REF!="Muy Baja",'Mapa final'!#REF!="Menor"),CONCATENATE("R10C",'Mapa final'!#REF!),"")</f>
        <v>#REF!</v>
      </c>
      <c r="R61" s="38" t="e">
        <f>IF(AND('Mapa final'!#REF!="Muy Baja",'Mapa final'!#REF!="Menor"),CONCATENATE("R10C",'Mapa final'!#REF!),"")</f>
        <v>#REF!</v>
      </c>
      <c r="S61" s="38" t="e">
        <f>IF(AND('Mapa final'!#REF!="Muy Baja",'Mapa final'!#REF!="Menor"),CONCATENATE("R10C",'Mapa final'!#REF!),"")</f>
        <v>#REF!</v>
      </c>
      <c r="T61" s="38" t="e">
        <f>IF(AND('Mapa final'!#REF!="Muy Baja",'Mapa final'!#REF!="Menor"),CONCATENATE("R10C",'Mapa final'!#REF!),"")</f>
        <v>#REF!</v>
      </c>
      <c r="U61" s="39" t="e">
        <f>IF(AND('Mapa final'!#REF!="Muy Baja",'Mapa final'!#REF!="Menor"),CONCATENATE("R10C",'Mapa final'!#REF!),"")</f>
        <v>#REF!</v>
      </c>
      <c r="V61" s="28" t="e">
        <f>IF(AND('Mapa final'!#REF!="Muy Baja",'Mapa final'!#REF!="Moderado"),CONCATENATE("R10C",'Mapa final'!#REF!),"")</f>
        <v>#REF!</v>
      </c>
      <c r="W61" s="29" t="e">
        <f>IF(AND('Mapa final'!#REF!="Muy Baja",'Mapa final'!#REF!="Moderado"),CONCATENATE("R10C",'Mapa final'!#REF!),"")</f>
        <v>#REF!</v>
      </c>
      <c r="X61" s="29" t="e">
        <f>IF(AND('Mapa final'!#REF!="Muy Baja",'Mapa final'!#REF!="Moderado"),CONCATENATE("R10C",'Mapa final'!#REF!),"")</f>
        <v>#REF!</v>
      </c>
      <c r="Y61" s="29" t="e">
        <f>IF(AND('Mapa final'!#REF!="Muy Baja",'Mapa final'!#REF!="Moderado"),CONCATENATE("R10C",'Mapa final'!#REF!),"")</f>
        <v>#REF!</v>
      </c>
      <c r="Z61" s="29" t="e">
        <f>IF(AND('Mapa final'!#REF!="Muy Baja",'Mapa final'!#REF!="Moderado"),CONCATENATE("R10C",'Mapa final'!#REF!),"")</f>
        <v>#REF!</v>
      </c>
      <c r="AA61" s="30" t="e">
        <f>IF(AND('Mapa final'!#REF!="Muy Baja",'Mapa final'!#REF!="Moderado"),CONCATENATE("R10C",'Mapa final'!#REF!),"")</f>
        <v>#REF!</v>
      </c>
      <c r="AB61" s="16" t="e">
        <f>IF(AND('Mapa final'!#REF!="Muy Baja",'Mapa final'!#REF!="Mayor"),CONCATENATE("R10C",'Mapa final'!#REF!),"")</f>
        <v>#REF!</v>
      </c>
      <c r="AC61" s="17" t="e">
        <f>IF(AND('Mapa final'!#REF!="Muy Baja",'Mapa final'!#REF!="Mayor"),CONCATENATE("R10C",'Mapa final'!#REF!),"")</f>
        <v>#REF!</v>
      </c>
      <c r="AD61" s="17" t="e">
        <f>IF(AND('Mapa final'!#REF!="Muy Baja",'Mapa final'!#REF!="Mayor"),CONCATENATE("R10C",'Mapa final'!#REF!),"")</f>
        <v>#REF!</v>
      </c>
      <c r="AE61" s="17" t="e">
        <f>IF(AND('Mapa final'!#REF!="Muy Baja",'Mapa final'!#REF!="Mayor"),CONCATENATE("R10C",'Mapa final'!#REF!),"")</f>
        <v>#REF!</v>
      </c>
      <c r="AF61" s="17" t="e">
        <f>IF(AND('Mapa final'!#REF!="Muy Baja",'Mapa final'!#REF!="Mayor"),CONCATENATE("R10C",'Mapa final'!#REF!),"")</f>
        <v>#REF!</v>
      </c>
      <c r="AG61" s="18" t="e">
        <f>IF(AND('Mapa final'!#REF!="Muy Baja",'Mapa final'!#REF!="Mayor"),CONCATENATE("R10C",'Mapa final'!#REF!),"")</f>
        <v>#REF!</v>
      </c>
      <c r="AH61" s="19" t="e">
        <f>IF(AND('Mapa final'!#REF!="Muy Baja",'Mapa final'!#REF!="Catastrófico"),CONCATENATE("R10C",'Mapa final'!#REF!),"")</f>
        <v>#REF!</v>
      </c>
      <c r="AI61" s="20" t="e">
        <f>IF(AND('Mapa final'!#REF!="Muy Baja",'Mapa final'!#REF!="Catastrófico"),CONCATENATE("R10C",'Mapa final'!#REF!),"")</f>
        <v>#REF!</v>
      </c>
      <c r="AJ61" s="20" t="e">
        <f>IF(AND('Mapa final'!#REF!="Muy Baja",'Mapa final'!#REF!="Catastrófico"),CONCATENATE("R10C",'Mapa final'!#REF!),"")</f>
        <v>#REF!</v>
      </c>
      <c r="AK61" s="20" t="e">
        <f>IF(AND('Mapa final'!#REF!="Muy Baja",'Mapa final'!#REF!="Catastrófico"),CONCATENATE("R10C",'Mapa final'!#REF!),"")</f>
        <v>#REF!</v>
      </c>
      <c r="AL61" s="20" t="e">
        <f>IF(AND('Mapa final'!#REF!="Muy Baja",'Mapa final'!#REF!="Catastrófico"),CONCATENATE("R10C",'Mapa final'!#REF!),"")</f>
        <v>#REF!</v>
      </c>
      <c r="AM61" s="21" t="e">
        <f>IF(AND('Mapa final'!#REF!="Muy Baja",'Mapa final'!#REF!="Catastrófico"),CONCATENATE("R10C",'Mapa final'!#REF!),"")</f>
        <v>#REF!</v>
      </c>
      <c r="AN61" s="41"/>
      <c r="AO61" s="41"/>
      <c r="AP61" s="41"/>
      <c r="AQ61" s="41"/>
      <c r="AR61" s="41"/>
      <c r="AS61" s="41"/>
      <c r="AT61" s="41"/>
      <c r="AU61" s="41"/>
      <c r="AV61" s="41"/>
      <c r="AW61" s="41"/>
      <c r="AX61" s="41"/>
      <c r="AY61" s="41"/>
      <c r="AZ61" s="41"/>
      <c r="BA61" s="41"/>
      <c r="BB61" s="41"/>
      <c r="BC61" s="41"/>
      <c r="BD61" s="41"/>
      <c r="BE61" s="41"/>
      <c r="BF61" s="41"/>
      <c r="BG61" s="41"/>
      <c r="BH61" s="41"/>
      <c r="BI61" s="41"/>
      <c r="BJ61" s="41"/>
      <c r="BK61" s="41"/>
      <c r="BL61" s="41"/>
      <c r="BM61" s="41"/>
      <c r="BN61" s="41"/>
      <c r="BO61" s="41"/>
      <c r="BP61" s="41"/>
      <c r="BQ61" s="41"/>
      <c r="BR61" s="41"/>
      <c r="BS61" s="41"/>
      <c r="BT61" s="41"/>
      <c r="BU61" s="41"/>
      <c r="BV61" s="41"/>
      <c r="BW61" s="41"/>
      <c r="BX61" s="41"/>
      <c r="BY61" s="41"/>
      <c r="BZ61" s="41"/>
      <c r="CA61" s="41"/>
      <c r="CB61" s="41"/>
    </row>
    <row r="62" spans="1:80" x14ac:dyDescent="0.25">
      <c r="A62" s="41"/>
      <c r="B62" s="41"/>
      <c r="C62" s="41"/>
      <c r="D62" s="41"/>
      <c r="E62" s="41"/>
      <c r="F62" s="41"/>
      <c r="G62" s="41"/>
      <c r="H62" s="41"/>
      <c r="I62" s="41"/>
      <c r="J62" s="780" t="s">
        <v>292</v>
      </c>
      <c r="K62" s="781"/>
      <c r="L62" s="781"/>
      <c r="M62" s="781"/>
      <c r="N62" s="781"/>
      <c r="O62" s="798"/>
      <c r="P62" s="780" t="s">
        <v>293</v>
      </c>
      <c r="Q62" s="781"/>
      <c r="R62" s="781"/>
      <c r="S62" s="781"/>
      <c r="T62" s="781"/>
      <c r="U62" s="798"/>
      <c r="V62" s="780" t="s">
        <v>294</v>
      </c>
      <c r="W62" s="781"/>
      <c r="X62" s="781"/>
      <c r="Y62" s="781"/>
      <c r="Z62" s="781"/>
      <c r="AA62" s="798"/>
      <c r="AB62" s="780" t="s">
        <v>295</v>
      </c>
      <c r="AC62" s="819"/>
      <c r="AD62" s="781"/>
      <c r="AE62" s="781"/>
      <c r="AF62" s="781"/>
      <c r="AG62" s="798"/>
      <c r="AH62" s="780" t="s">
        <v>296</v>
      </c>
      <c r="AI62" s="781"/>
      <c r="AJ62" s="781"/>
      <c r="AK62" s="781"/>
      <c r="AL62" s="781"/>
      <c r="AM62" s="798"/>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row>
    <row r="63" spans="1:80" x14ac:dyDescent="0.25">
      <c r="A63" s="41"/>
      <c r="B63" s="41"/>
      <c r="C63" s="41"/>
      <c r="D63" s="41"/>
      <c r="E63" s="41"/>
      <c r="F63" s="41"/>
      <c r="G63" s="41"/>
      <c r="H63" s="41"/>
      <c r="I63" s="41"/>
      <c r="J63" s="784"/>
      <c r="K63" s="783"/>
      <c r="L63" s="783"/>
      <c r="M63" s="783"/>
      <c r="N63" s="783"/>
      <c r="O63" s="799"/>
      <c r="P63" s="784"/>
      <c r="Q63" s="783"/>
      <c r="R63" s="783"/>
      <c r="S63" s="783"/>
      <c r="T63" s="783"/>
      <c r="U63" s="799"/>
      <c r="V63" s="784"/>
      <c r="W63" s="783"/>
      <c r="X63" s="783"/>
      <c r="Y63" s="783"/>
      <c r="Z63" s="783"/>
      <c r="AA63" s="799"/>
      <c r="AB63" s="784"/>
      <c r="AC63" s="783"/>
      <c r="AD63" s="783"/>
      <c r="AE63" s="783"/>
      <c r="AF63" s="783"/>
      <c r="AG63" s="799"/>
      <c r="AH63" s="784"/>
      <c r="AI63" s="783"/>
      <c r="AJ63" s="783"/>
      <c r="AK63" s="783"/>
      <c r="AL63" s="783"/>
      <c r="AM63" s="799"/>
      <c r="AN63" s="41"/>
      <c r="AO63" s="41"/>
      <c r="AP63" s="41"/>
      <c r="AQ63" s="41"/>
      <c r="AR63" s="41"/>
      <c r="AS63" s="41"/>
      <c r="AT63" s="41"/>
      <c r="AU63" s="41"/>
      <c r="AV63" s="41"/>
      <c r="AW63" s="41"/>
      <c r="AX63" s="41"/>
      <c r="AY63" s="41"/>
      <c r="AZ63" s="41"/>
      <c r="BA63" s="41"/>
      <c r="BB63" s="41"/>
      <c r="BC63" s="41"/>
      <c r="BD63" s="41"/>
      <c r="BE63" s="41"/>
      <c r="BF63" s="41"/>
      <c r="BG63" s="41"/>
      <c r="BH63" s="41"/>
      <c r="BI63" s="41"/>
      <c r="BJ63" s="41"/>
      <c r="BK63" s="41"/>
      <c r="BL63" s="41"/>
      <c r="BM63" s="41"/>
      <c r="BN63" s="41"/>
      <c r="BO63" s="41"/>
      <c r="BP63" s="41"/>
      <c r="BQ63" s="41"/>
      <c r="BR63" s="41"/>
      <c r="BS63" s="41"/>
      <c r="BT63" s="41"/>
      <c r="BU63" s="41"/>
      <c r="BV63" s="41"/>
      <c r="BW63" s="41"/>
      <c r="BX63" s="41"/>
      <c r="BY63" s="41"/>
      <c r="BZ63" s="41"/>
      <c r="CA63" s="41"/>
      <c r="CB63" s="41"/>
    </row>
    <row r="64" spans="1:80" x14ac:dyDescent="0.25">
      <c r="A64" s="41"/>
      <c r="B64" s="41"/>
      <c r="C64" s="41"/>
      <c r="D64" s="41"/>
      <c r="E64" s="41"/>
      <c r="F64" s="41"/>
      <c r="G64" s="41"/>
      <c r="H64" s="41"/>
      <c r="I64" s="41"/>
      <c r="J64" s="784"/>
      <c r="K64" s="783"/>
      <c r="L64" s="783"/>
      <c r="M64" s="783"/>
      <c r="N64" s="783"/>
      <c r="O64" s="799"/>
      <c r="P64" s="784"/>
      <c r="Q64" s="783"/>
      <c r="R64" s="783"/>
      <c r="S64" s="783"/>
      <c r="T64" s="783"/>
      <c r="U64" s="799"/>
      <c r="V64" s="784"/>
      <c r="W64" s="783"/>
      <c r="X64" s="783"/>
      <c r="Y64" s="783"/>
      <c r="Z64" s="783"/>
      <c r="AA64" s="799"/>
      <c r="AB64" s="784"/>
      <c r="AC64" s="783"/>
      <c r="AD64" s="783"/>
      <c r="AE64" s="783"/>
      <c r="AF64" s="783"/>
      <c r="AG64" s="799"/>
      <c r="AH64" s="784"/>
      <c r="AI64" s="783"/>
      <c r="AJ64" s="783"/>
      <c r="AK64" s="783"/>
      <c r="AL64" s="783"/>
      <c r="AM64" s="799"/>
      <c r="AN64" s="41"/>
      <c r="AO64" s="41"/>
      <c r="AP64" s="41"/>
      <c r="AQ64" s="41"/>
      <c r="AR64" s="41"/>
      <c r="AS64" s="41"/>
      <c r="AT64" s="41"/>
      <c r="AU64" s="41"/>
      <c r="AV64" s="41"/>
      <c r="AW64" s="41"/>
      <c r="AX64" s="41"/>
      <c r="AY64" s="41"/>
      <c r="AZ64" s="41"/>
      <c r="BA64" s="41"/>
      <c r="BB64" s="41"/>
      <c r="BC64" s="41"/>
      <c r="BD64" s="41"/>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row>
    <row r="65" spans="1:80" x14ac:dyDescent="0.25">
      <c r="A65" s="41"/>
      <c r="B65" s="41"/>
      <c r="C65" s="41"/>
      <c r="D65" s="41"/>
      <c r="E65" s="41"/>
      <c r="F65" s="41"/>
      <c r="G65" s="41"/>
      <c r="H65" s="41"/>
      <c r="I65" s="41"/>
      <c r="J65" s="784"/>
      <c r="K65" s="783"/>
      <c r="L65" s="783"/>
      <c r="M65" s="783"/>
      <c r="N65" s="783"/>
      <c r="O65" s="799"/>
      <c r="P65" s="784"/>
      <c r="Q65" s="783"/>
      <c r="R65" s="783"/>
      <c r="S65" s="783"/>
      <c r="T65" s="783"/>
      <c r="U65" s="799"/>
      <c r="V65" s="784"/>
      <c r="W65" s="783"/>
      <c r="X65" s="783"/>
      <c r="Y65" s="783"/>
      <c r="Z65" s="783"/>
      <c r="AA65" s="799"/>
      <c r="AB65" s="784"/>
      <c r="AC65" s="783"/>
      <c r="AD65" s="783"/>
      <c r="AE65" s="783"/>
      <c r="AF65" s="783"/>
      <c r="AG65" s="799"/>
      <c r="AH65" s="784"/>
      <c r="AI65" s="783"/>
      <c r="AJ65" s="783"/>
      <c r="AK65" s="783"/>
      <c r="AL65" s="783"/>
      <c r="AM65" s="799"/>
      <c r="AN65" s="41"/>
      <c r="AO65" s="41"/>
      <c r="AP65" s="41"/>
      <c r="AQ65" s="41"/>
      <c r="AR65" s="41"/>
      <c r="AS65" s="41"/>
      <c r="AT65" s="41"/>
      <c r="AU65" s="41"/>
      <c r="AV65" s="41"/>
      <c r="AW65" s="41"/>
      <c r="AX65" s="41"/>
      <c r="AY65" s="41"/>
      <c r="AZ65" s="41"/>
      <c r="BA65" s="41"/>
      <c r="BB65" s="41"/>
      <c r="BC65" s="41"/>
      <c r="BD65" s="41"/>
      <c r="BE65" s="41"/>
      <c r="BF65" s="41"/>
      <c r="BG65" s="41"/>
      <c r="BH65" s="41"/>
      <c r="BI65" s="41"/>
      <c r="BJ65" s="41"/>
      <c r="BK65" s="41"/>
      <c r="BL65" s="41"/>
      <c r="BM65" s="41"/>
      <c r="BN65" s="41"/>
      <c r="BO65" s="41"/>
      <c r="BP65" s="41"/>
      <c r="BQ65" s="41"/>
      <c r="BR65" s="41"/>
      <c r="BS65" s="41"/>
      <c r="BT65" s="41"/>
      <c r="BU65" s="41"/>
      <c r="BV65" s="41"/>
      <c r="BW65" s="41"/>
      <c r="BX65" s="41"/>
      <c r="BY65" s="41"/>
      <c r="BZ65" s="41"/>
      <c r="CA65" s="41"/>
      <c r="CB65" s="41"/>
    </row>
    <row r="66" spans="1:80" x14ac:dyDescent="0.25">
      <c r="A66" s="41"/>
      <c r="B66" s="41"/>
      <c r="C66" s="41"/>
      <c r="D66" s="41"/>
      <c r="E66" s="41"/>
      <c r="F66" s="41"/>
      <c r="G66" s="41"/>
      <c r="H66" s="41"/>
      <c r="I66" s="41"/>
      <c r="J66" s="784"/>
      <c r="K66" s="783"/>
      <c r="L66" s="783"/>
      <c r="M66" s="783"/>
      <c r="N66" s="783"/>
      <c r="O66" s="799"/>
      <c r="P66" s="784"/>
      <c r="Q66" s="783"/>
      <c r="R66" s="783"/>
      <c r="S66" s="783"/>
      <c r="T66" s="783"/>
      <c r="U66" s="799"/>
      <c r="V66" s="784"/>
      <c r="W66" s="783"/>
      <c r="X66" s="783"/>
      <c r="Y66" s="783"/>
      <c r="Z66" s="783"/>
      <c r="AA66" s="799"/>
      <c r="AB66" s="784"/>
      <c r="AC66" s="783"/>
      <c r="AD66" s="783"/>
      <c r="AE66" s="783"/>
      <c r="AF66" s="783"/>
      <c r="AG66" s="799"/>
      <c r="AH66" s="784"/>
      <c r="AI66" s="783"/>
      <c r="AJ66" s="783"/>
      <c r="AK66" s="783"/>
      <c r="AL66" s="783"/>
      <c r="AM66" s="799"/>
      <c r="AN66" s="41"/>
      <c r="AO66" s="41"/>
      <c r="AP66" s="41"/>
      <c r="AQ66" s="41"/>
      <c r="AR66" s="41"/>
      <c r="AS66" s="41"/>
      <c r="AT66" s="41"/>
      <c r="AU66" s="41"/>
      <c r="AV66" s="41"/>
      <c r="AW66" s="41"/>
      <c r="AX66" s="41"/>
      <c r="AY66" s="41"/>
      <c r="AZ66" s="41"/>
      <c r="BA66" s="41"/>
      <c r="BB66" s="41"/>
      <c r="BC66" s="41"/>
      <c r="BD66" s="41"/>
      <c r="BE66" s="41"/>
      <c r="BF66" s="41"/>
      <c r="BG66" s="41"/>
      <c r="BH66" s="41"/>
      <c r="BI66" s="41"/>
      <c r="BJ66" s="41"/>
      <c r="BK66" s="41"/>
      <c r="BL66" s="41"/>
      <c r="BM66" s="41"/>
      <c r="BN66" s="41"/>
      <c r="BO66" s="41"/>
      <c r="BP66" s="41"/>
      <c r="BQ66" s="41"/>
      <c r="BR66" s="41"/>
      <c r="BS66" s="41"/>
      <c r="BT66" s="41"/>
      <c r="BU66" s="41"/>
      <c r="BV66" s="41"/>
      <c r="BW66" s="41"/>
      <c r="BX66" s="41"/>
      <c r="BY66" s="41"/>
      <c r="BZ66" s="41"/>
      <c r="CA66" s="41"/>
      <c r="CB66" s="41"/>
    </row>
    <row r="67" spans="1:80" ht="15.75" thickBot="1" x14ac:dyDescent="0.3">
      <c r="A67" s="41"/>
      <c r="B67" s="41"/>
      <c r="C67" s="41"/>
      <c r="D67" s="41"/>
      <c r="E67" s="41"/>
      <c r="F67" s="41"/>
      <c r="G67" s="41"/>
      <c r="H67" s="41"/>
      <c r="I67" s="41"/>
      <c r="J67" s="785"/>
      <c r="K67" s="786"/>
      <c r="L67" s="786"/>
      <c r="M67" s="786"/>
      <c r="N67" s="786"/>
      <c r="O67" s="800"/>
      <c r="P67" s="785"/>
      <c r="Q67" s="786"/>
      <c r="R67" s="786"/>
      <c r="S67" s="786"/>
      <c r="T67" s="786"/>
      <c r="U67" s="800"/>
      <c r="V67" s="785"/>
      <c r="W67" s="786"/>
      <c r="X67" s="786"/>
      <c r="Y67" s="786"/>
      <c r="Z67" s="786"/>
      <c r="AA67" s="800"/>
      <c r="AB67" s="785"/>
      <c r="AC67" s="786"/>
      <c r="AD67" s="786"/>
      <c r="AE67" s="786"/>
      <c r="AF67" s="786"/>
      <c r="AG67" s="800"/>
      <c r="AH67" s="785"/>
      <c r="AI67" s="786"/>
      <c r="AJ67" s="786"/>
      <c r="AK67" s="786"/>
      <c r="AL67" s="786"/>
      <c r="AM67" s="800"/>
      <c r="AN67" s="41"/>
      <c r="AO67" s="41"/>
      <c r="AP67" s="41"/>
      <c r="AQ67" s="41"/>
      <c r="AR67" s="41"/>
      <c r="AS67" s="41"/>
      <c r="AT67" s="41"/>
      <c r="AU67" s="41"/>
      <c r="AV67" s="41"/>
      <c r="AW67" s="41"/>
      <c r="AX67" s="41"/>
      <c r="AY67" s="41"/>
      <c r="AZ67" s="41"/>
      <c r="BA67" s="41"/>
      <c r="BB67" s="41"/>
      <c r="BC67" s="41"/>
      <c r="BD67" s="41"/>
      <c r="BE67" s="41"/>
      <c r="BF67" s="41"/>
      <c r="BG67" s="41"/>
      <c r="BH67" s="41"/>
      <c r="BI67" s="41"/>
      <c r="BJ67" s="41"/>
      <c r="BK67" s="41"/>
      <c r="BL67" s="41"/>
      <c r="BM67" s="41"/>
      <c r="BN67" s="41"/>
      <c r="BO67" s="41"/>
      <c r="BP67" s="41"/>
      <c r="BQ67" s="41"/>
      <c r="BR67" s="41"/>
      <c r="BS67" s="41"/>
      <c r="BT67" s="41"/>
      <c r="BU67" s="41"/>
      <c r="BV67" s="41"/>
      <c r="BW67" s="41"/>
      <c r="BX67" s="41"/>
      <c r="BY67" s="41"/>
      <c r="BZ67" s="41"/>
      <c r="CA67" s="41"/>
      <c r="CB67" s="41"/>
    </row>
    <row r="68" spans="1:80" hidden="1" x14ac:dyDescent="0.25">
      <c r="A68" s="41"/>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c r="BG68" s="41"/>
      <c r="BH68" s="41"/>
    </row>
    <row r="69" spans="1:80" ht="15" hidden="1" customHeight="1" x14ac:dyDescent="0.25">
      <c r="A69" s="41"/>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1"/>
      <c r="AV69" s="41"/>
      <c r="AW69" s="41"/>
      <c r="AX69" s="41"/>
      <c r="AY69" s="41"/>
      <c r="AZ69" s="41"/>
      <c r="BA69" s="41"/>
      <c r="BB69" s="41"/>
      <c r="BC69" s="41"/>
      <c r="BD69" s="41"/>
      <c r="BE69" s="41"/>
      <c r="BF69" s="41"/>
      <c r="BG69" s="41"/>
      <c r="BH69" s="41"/>
    </row>
    <row r="70" spans="1:80" ht="15" hidden="1" customHeight="1" x14ac:dyDescent="0.25">
      <c r="A70" s="41"/>
      <c r="B70" s="42"/>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1"/>
      <c r="AV70" s="41"/>
      <c r="AW70" s="41"/>
      <c r="AX70" s="41"/>
      <c r="AY70" s="41"/>
      <c r="AZ70" s="41"/>
      <c r="BA70" s="41"/>
      <c r="BB70" s="41"/>
      <c r="BC70" s="41"/>
      <c r="BD70" s="41"/>
      <c r="BE70" s="41"/>
      <c r="BF70" s="41"/>
      <c r="BG70" s="41"/>
      <c r="BH70" s="41"/>
    </row>
    <row r="71" spans="1:80" hidden="1" x14ac:dyDescent="0.25">
      <c r="A71" s="41"/>
      <c r="B71" s="41"/>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c r="BG71" s="41"/>
      <c r="BH71" s="41"/>
    </row>
    <row r="72" spans="1:80" hidden="1" x14ac:dyDescent="0.25">
      <c r="A72" s="41"/>
      <c r="B72" s="41"/>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c r="BG72" s="41"/>
      <c r="BH72" s="41"/>
    </row>
    <row r="73" spans="1:80" hidden="1" x14ac:dyDescent="0.25">
      <c r="A73" s="41"/>
      <c r="B73" s="4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row>
    <row r="74" spans="1:80" hidden="1" x14ac:dyDescent="0.25">
      <c r="A74" s="41"/>
      <c r="B74" s="4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row>
    <row r="75" spans="1:80" hidden="1" x14ac:dyDescent="0.25">
      <c r="A75" s="41"/>
      <c r="B75" s="41"/>
      <c r="C75" s="41"/>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row>
    <row r="76" spans="1:80" hidden="1" x14ac:dyDescent="0.25">
      <c r="A76" s="41"/>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row>
    <row r="77" spans="1:80" hidden="1" x14ac:dyDescent="0.25">
      <c r="A77" s="41"/>
      <c r="B77" s="41"/>
      <c r="C77" s="41"/>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row>
    <row r="78" spans="1:80" hidden="1" x14ac:dyDescent="0.25">
      <c r="A78" s="41"/>
      <c r="B78" s="41"/>
      <c r="C78" s="41"/>
      <c r="D78" s="41"/>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row>
    <row r="79" spans="1:80" hidden="1" x14ac:dyDescent="0.25">
      <c r="A79" s="41"/>
      <c r="B79" s="41"/>
      <c r="C79" s="41"/>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row>
    <row r="80" spans="1:80" hidden="1" x14ac:dyDescent="0.25">
      <c r="A80" s="41"/>
      <c r="B80" s="41"/>
      <c r="C80" s="41"/>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row>
    <row r="81" spans="1:60" hidden="1" x14ac:dyDescent="0.25">
      <c r="A81" s="41"/>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row>
    <row r="82" spans="1:60" hidden="1" x14ac:dyDescent="0.25">
      <c r="A82" s="41"/>
      <c r="B82" s="41"/>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row>
    <row r="83" spans="1:60" hidden="1" x14ac:dyDescent="0.25">
      <c r="A83" s="41"/>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row>
    <row r="84" spans="1:60" hidden="1" x14ac:dyDescent="0.25">
      <c r="A84" s="41"/>
      <c r="B84" s="41"/>
      <c r="C84" s="41"/>
      <c r="D84" s="41"/>
      <c r="E84" s="41"/>
      <c r="F84" s="41"/>
      <c r="G84" s="41"/>
      <c r="H84" s="41"/>
      <c r="I84" s="41"/>
      <c r="J84" s="41"/>
      <c r="K84" s="41"/>
      <c r="L84" s="41"/>
      <c r="M84" s="41"/>
      <c r="N84" s="41"/>
      <c r="O84" s="41"/>
      <c r="P84" s="41"/>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row>
    <row r="85" spans="1:60" hidden="1" x14ac:dyDescent="0.25">
      <c r="A85" s="41"/>
      <c r="B85" s="41"/>
      <c r="C85" s="41"/>
      <c r="D85" s="41"/>
      <c r="E85" s="41"/>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row>
    <row r="86" spans="1:60" hidden="1" x14ac:dyDescent="0.25">
      <c r="A86" s="41"/>
      <c r="B86" s="41"/>
      <c r="C86" s="41"/>
      <c r="D86" s="41"/>
      <c r="E86" s="41"/>
      <c r="F86" s="41"/>
      <c r="G86" s="41"/>
      <c r="H86" s="41"/>
      <c r="I86" s="41"/>
      <c r="J86" s="41"/>
      <c r="K86" s="41"/>
      <c r="L86" s="41"/>
      <c r="M86" s="41"/>
      <c r="N86" s="41"/>
      <c r="O86" s="41"/>
      <c r="P86" s="41"/>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row>
    <row r="87" spans="1:60" hidden="1" x14ac:dyDescent="0.25">
      <c r="A87" s="41"/>
      <c r="B87" s="41"/>
      <c r="C87" s="41"/>
      <c r="D87" s="41"/>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c r="BG87" s="41"/>
      <c r="BH87" s="41"/>
    </row>
    <row r="88" spans="1:60" hidden="1" x14ac:dyDescent="0.25">
      <c r="A88" s="41"/>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1"/>
      <c r="BG88" s="41"/>
      <c r="BH88" s="41"/>
    </row>
    <row r="89" spans="1:60" hidden="1" x14ac:dyDescent="0.25">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row>
    <row r="90" spans="1:60" hidden="1" x14ac:dyDescent="0.25">
      <c r="A90" s="41"/>
      <c r="B90" s="41"/>
      <c r="C90" s="41"/>
      <c r="D90" s="41"/>
      <c r="E90" s="41"/>
      <c r="F90" s="41"/>
      <c r="G90" s="41"/>
      <c r="H90" s="41"/>
      <c r="I90" s="41"/>
      <c r="J90" s="41"/>
      <c r="K90" s="41"/>
      <c r="L90" s="41"/>
      <c r="M90" s="41"/>
      <c r="N90" s="41"/>
      <c r="O90" s="41"/>
      <c r="P90" s="41"/>
      <c r="Q90" s="41"/>
      <c r="R90" s="41"/>
      <c r="S90" s="41"/>
      <c r="T90" s="41"/>
      <c r="U90" s="41"/>
      <c r="V90" s="41"/>
      <c r="W90" s="41"/>
      <c r="X90" s="41"/>
      <c r="Y90" s="41"/>
      <c r="Z90" s="41"/>
      <c r="AA90" s="41"/>
      <c r="AB90" s="41"/>
      <c r="AC90" s="41"/>
      <c r="AD90" s="41"/>
      <c r="AE90" s="41"/>
      <c r="AF90" s="41"/>
      <c r="AG90" s="41"/>
      <c r="AH90" s="41"/>
      <c r="AI90" s="41"/>
      <c r="AJ90" s="41"/>
      <c r="AK90" s="41"/>
      <c r="AL90" s="41"/>
      <c r="AM90" s="41"/>
      <c r="AN90" s="41"/>
      <c r="AO90" s="41"/>
      <c r="AP90" s="41"/>
      <c r="AQ90" s="41"/>
      <c r="AR90" s="41"/>
      <c r="AS90" s="41"/>
      <c r="AT90" s="41"/>
      <c r="AU90" s="41"/>
      <c r="AV90" s="41"/>
      <c r="AW90" s="41"/>
      <c r="AX90" s="41"/>
      <c r="AY90" s="41"/>
      <c r="AZ90" s="41"/>
      <c r="BA90" s="41"/>
      <c r="BB90" s="41"/>
      <c r="BC90" s="41"/>
      <c r="BD90" s="41"/>
      <c r="BE90" s="41"/>
      <c r="BF90" s="41"/>
      <c r="BG90" s="41"/>
      <c r="BH90" s="41"/>
    </row>
    <row r="91" spans="1:60" hidden="1" x14ac:dyDescent="0.25">
      <c r="A91" s="41"/>
      <c r="B91" s="41"/>
      <c r="C91" s="41"/>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c r="BG91" s="41"/>
      <c r="BH91" s="41"/>
    </row>
    <row r="92" spans="1:60" hidden="1" x14ac:dyDescent="0.25">
      <c r="A92" s="41"/>
      <c r="B92" s="41"/>
      <c r="C92" s="41"/>
      <c r="D92" s="41"/>
      <c r="E92" s="41"/>
      <c r="F92" s="41"/>
      <c r="G92" s="41"/>
      <c r="H92" s="41"/>
      <c r="I92" s="41"/>
      <c r="J92" s="41"/>
      <c r="K92" s="41"/>
      <c r="L92" s="41"/>
      <c r="M92" s="41"/>
      <c r="N92" s="41"/>
      <c r="O92" s="41"/>
      <c r="P92" s="41"/>
      <c r="Q92" s="41"/>
      <c r="R92" s="41"/>
      <c r="S92" s="41"/>
      <c r="T92" s="41"/>
      <c r="U92" s="41"/>
      <c r="V92" s="41"/>
      <c r="W92" s="41"/>
      <c r="X92" s="41"/>
      <c r="Y92" s="41"/>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41"/>
      <c r="BA92" s="41"/>
      <c r="BB92" s="41"/>
      <c r="BC92" s="41"/>
      <c r="BD92" s="41"/>
      <c r="BE92" s="41"/>
      <c r="BF92" s="41"/>
      <c r="BG92" s="41"/>
      <c r="BH92" s="41"/>
    </row>
    <row r="93" spans="1:60" hidden="1" x14ac:dyDescent="0.25">
      <c r="A93" s="41"/>
      <c r="B93" s="41"/>
      <c r="C93" s="41"/>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1"/>
      <c r="BD93" s="41"/>
      <c r="BE93" s="41"/>
      <c r="BF93" s="41"/>
      <c r="BG93" s="41"/>
      <c r="BH93" s="41"/>
    </row>
    <row r="94" spans="1:60" hidden="1" x14ac:dyDescent="0.25">
      <c r="A94" s="41"/>
      <c r="B94" s="41"/>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row>
    <row r="95" spans="1:60" hidden="1" x14ac:dyDescent="0.25">
      <c r="A95" s="41"/>
      <c r="B95" s="41"/>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c r="BF95" s="41"/>
      <c r="BG95" s="41"/>
      <c r="BH95" s="41"/>
    </row>
    <row r="96" spans="1:60" hidden="1" x14ac:dyDescent="0.25">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row>
    <row r="97" spans="1:60" hidden="1" x14ac:dyDescent="0.25">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row>
    <row r="98" spans="1:60" hidden="1" x14ac:dyDescent="0.25">
      <c r="A98" s="41"/>
      <c r="B98" s="41"/>
      <c r="C98" s="41"/>
      <c r="D98" s="41"/>
      <c r="E98" s="41"/>
      <c r="F98" s="41"/>
      <c r="G98" s="41"/>
      <c r="H98" s="41"/>
      <c r="I98" s="41"/>
      <c r="J98" s="41"/>
      <c r="K98" s="41"/>
      <c r="L98" s="41"/>
      <c r="M98" s="41"/>
      <c r="N98" s="41"/>
      <c r="O98" s="41"/>
      <c r="P98" s="41"/>
      <c r="Q98" s="41"/>
      <c r="R98" s="41"/>
      <c r="S98" s="41"/>
      <c r="T98" s="41"/>
      <c r="U98" s="41"/>
      <c r="V98" s="41"/>
      <c r="W98" s="41"/>
      <c r="X98" s="41"/>
      <c r="Y98" s="41"/>
      <c r="Z98" s="41"/>
      <c r="AA98" s="41"/>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row>
    <row r="99" spans="1:60" hidden="1" x14ac:dyDescent="0.25">
      <c r="A99" s="41"/>
      <c r="B99" s="41"/>
      <c r="C99" s="41"/>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row>
    <row r="100" spans="1:60" hidden="1" x14ac:dyDescent="0.25">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row>
    <row r="101" spans="1:60" hidden="1" x14ac:dyDescent="0.25">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1"/>
    </row>
    <row r="102" spans="1:60" hidden="1" x14ac:dyDescent="0.25">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row>
    <row r="103" spans="1:60" hidden="1" x14ac:dyDescent="0.25">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row>
    <row r="104" spans="1:60" hidden="1" x14ac:dyDescent="0.25">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row>
    <row r="105" spans="1:60" hidden="1" x14ac:dyDescent="0.25">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row>
    <row r="106" spans="1:60" hidden="1" x14ac:dyDescent="0.25">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row>
    <row r="107" spans="1:60" hidden="1" x14ac:dyDescent="0.25">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row>
    <row r="108" spans="1:60" hidden="1" x14ac:dyDescent="0.25">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c r="Z108" s="41"/>
      <c r="AA108" s="41"/>
      <c r="AB108" s="41"/>
      <c r="AC108" s="41"/>
      <c r="AD108" s="41"/>
      <c r="AE108" s="41"/>
      <c r="AF108" s="41"/>
      <c r="AG108" s="41"/>
      <c r="AH108" s="41"/>
      <c r="AI108" s="41"/>
      <c r="AJ108" s="41"/>
      <c r="AK108" s="41"/>
      <c r="AL108" s="41"/>
      <c r="AM108" s="41"/>
      <c r="AN108" s="41"/>
      <c r="AO108" s="41"/>
      <c r="AP108" s="41"/>
      <c r="AQ108" s="41"/>
      <c r="AR108" s="41"/>
      <c r="AS108" s="41"/>
      <c r="AT108" s="41"/>
      <c r="AU108" s="41"/>
      <c r="AV108" s="41"/>
      <c r="AW108" s="41"/>
      <c r="AX108" s="41"/>
      <c r="AY108" s="41"/>
      <c r="AZ108" s="41"/>
      <c r="BA108" s="41"/>
      <c r="BB108" s="41"/>
      <c r="BC108" s="41"/>
      <c r="BD108" s="41"/>
      <c r="BE108" s="41"/>
      <c r="BF108" s="41"/>
      <c r="BG108" s="41"/>
      <c r="BH108" s="41"/>
    </row>
    <row r="109" spans="1:60" hidden="1" x14ac:dyDescent="0.25">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row>
    <row r="110" spans="1:60" hidden="1" x14ac:dyDescent="0.25">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row>
    <row r="111" spans="1:60" hidden="1" x14ac:dyDescent="0.25">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c r="BG111" s="41"/>
      <c r="BH111" s="41"/>
    </row>
    <row r="112" spans="1:60" hidden="1" x14ac:dyDescent="0.25">
      <c r="A112" s="41"/>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row>
    <row r="113" spans="1:60" hidden="1" x14ac:dyDescent="0.25">
      <c r="A113" s="41"/>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c r="BF113" s="41"/>
      <c r="BG113" s="41"/>
      <c r="BH113" s="41"/>
    </row>
    <row r="114" spans="1:60" hidden="1" x14ac:dyDescent="0.25">
      <c r="A114" s="41"/>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1"/>
      <c r="BA114" s="41"/>
      <c r="BB114" s="41"/>
      <c r="BC114" s="41"/>
      <c r="BD114" s="41"/>
      <c r="BE114" s="41"/>
      <c r="BF114" s="41"/>
      <c r="BG114" s="41"/>
      <c r="BH114" s="41"/>
    </row>
    <row r="115" spans="1:60" hidden="1" x14ac:dyDescent="0.25">
      <c r="A115" s="41"/>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row>
    <row r="116" spans="1:60" hidden="1" x14ac:dyDescent="0.25">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41"/>
    </row>
    <row r="117" spans="1:60" hidden="1" x14ac:dyDescent="0.25">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row>
    <row r="118" spans="1:60" hidden="1" x14ac:dyDescent="0.25">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row>
    <row r="119" spans="1:60" hidden="1" x14ac:dyDescent="0.25">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row>
    <row r="120" spans="1:60" hidden="1" x14ac:dyDescent="0.25">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c r="AU120" s="41"/>
      <c r="AV120" s="41"/>
      <c r="AW120" s="41"/>
      <c r="AX120" s="41"/>
      <c r="AY120" s="41"/>
      <c r="AZ120" s="41"/>
      <c r="BA120" s="41"/>
      <c r="BB120" s="41"/>
      <c r="BC120" s="41"/>
      <c r="BD120" s="41"/>
      <c r="BE120" s="41"/>
      <c r="BF120" s="41"/>
      <c r="BG120" s="41"/>
      <c r="BH120" s="41"/>
    </row>
    <row r="121" spans="1:60" hidden="1" x14ac:dyDescent="0.25">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c r="AU121" s="41"/>
      <c r="AV121" s="41"/>
      <c r="AW121" s="41"/>
      <c r="AX121" s="41"/>
      <c r="AY121" s="41"/>
      <c r="AZ121" s="41"/>
      <c r="BA121" s="41"/>
      <c r="BB121" s="41"/>
      <c r="BC121" s="41"/>
      <c r="BD121" s="41"/>
      <c r="BE121" s="41"/>
      <c r="BF121" s="41"/>
      <c r="BG121" s="41"/>
      <c r="BH121" s="41"/>
    </row>
    <row r="122" spans="1:60" hidden="1" x14ac:dyDescent="0.25">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1"/>
      <c r="BF122" s="41"/>
      <c r="BG122" s="41"/>
      <c r="BH122" s="41"/>
    </row>
    <row r="123" spans="1:60" hidden="1" x14ac:dyDescent="0.25">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row>
    <row r="124" spans="1:60" hidden="1" x14ac:dyDescent="0.25">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1"/>
      <c r="AZ124" s="41"/>
      <c r="BA124" s="41"/>
      <c r="BB124" s="41"/>
      <c r="BC124" s="41"/>
      <c r="BD124" s="41"/>
      <c r="BE124" s="41"/>
      <c r="BF124" s="41"/>
      <c r="BG124" s="41"/>
      <c r="BH124" s="41"/>
    </row>
    <row r="125" spans="1:60" hidden="1" x14ac:dyDescent="0.25">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c r="AU125" s="41"/>
      <c r="AV125" s="41"/>
      <c r="AW125" s="41"/>
      <c r="AX125" s="41"/>
      <c r="AY125" s="41"/>
      <c r="AZ125" s="41"/>
      <c r="BA125" s="41"/>
      <c r="BB125" s="41"/>
      <c r="BC125" s="41"/>
      <c r="BD125" s="41"/>
      <c r="BE125" s="41"/>
      <c r="BF125" s="41"/>
      <c r="BG125" s="41"/>
      <c r="BH125" s="41"/>
    </row>
    <row r="126" spans="1:60" hidden="1" x14ac:dyDescent="0.25">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c r="BG126" s="41"/>
      <c r="BH126" s="41"/>
    </row>
    <row r="127" spans="1:60" hidden="1" x14ac:dyDescent="0.25">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1"/>
      <c r="AZ127" s="41"/>
      <c r="BA127" s="41"/>
      <c r="BB127" s="41"/>
      <c r="BC127" s="41"/>
      <c r="BD127" s="41"/>
      <c r="BE127" s="41"/>
      <c r="BF127" s="41"/>
      <c r="BG127" s="41"/>
      <c r="BH127" s="41"/>
    </row>
    <row r="128" spans="1:60" hidden="1" x14ac:dyDescent="0.25">
      <c r="A128" s="41"/>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c r="BF128" s="41"/>
      <c r="BG128" s="41"/>
      <c r="BH128" s="41"/>
    </row>
    <row r="129" spans="1:60" hidden="1" x14ac:dyDescent="0.25">
      <c r="A129" s="41"/>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row>
    <row r="130" spans="1:60" hidden="1" x14ac:dyDescent="0.25">
      <c r="A130" s="41"/>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row>
    <row r="131" spans="1:60" hidden="1" x14ac:dyDescent="0.25">
      <c r="A131" s="41"/>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row>
    <row r="132" spans="1:60" hidden="1" x14ac:dyDescent="0.25">
      <c r="A132" s="41"/>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row>
    <row r="133" spans="1:60" hidden="1" x14ac:dyDescent="0.25">
      <c r="A133" s="41"/>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row>
    <row r="134" spans="1:60" hidden="1" x14ac:dyDescent="0.25">
      <c r="A134" s="41"/>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row>
    <row r="135" spans="1:60" hidden="1" x14ac:dyDescent="0.25">
      <c r="A135" s="41"/>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row>
    <row r="136" spans="1:60" hidden="1" x14ac:dyDescent="0.25">
      <c r="A136" s="41"/>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row>
    <row r="137" spans="1:60" hidden="1" x14ac:dyDescent="0.25">
      <c r="A137" s="41"/>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row>
    <row r="138" spans="1:60" hidden="1" x14ac:dyDescent="0.25">
      <c r="A138" s="41"/>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row>
    <row r="139" spans="1:60" hidden="1" x14ac:dyDescent="0.25">
      <c r="A139" s="41"/>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row>
    <row r="140" spans="1:60" hidden="1" x14ac:dyDescent="0.25">
      <c r="A140" s="41"/>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row>
    <row r="141" spans="1:60" hidden="1" x14ac:dyDescent="0.25">
      <c r="A141" s="41"/>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row>
    <row r="142" spans="1:60" hidden="1" x14ac:dyDescent="0.25">
      <c r="A142" s="41"/>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row>
    <row r="143" spans="1:60" hidden="1" x14ac:dyDescent="0.25">
      <c r="A143" s="41"/>
      <c r="B143" s="41"/>
      <c r="C143" s="41"/>
      <c r="D143" s="41"/>
      <c r="E143" s="41"/>
      <c r="F143" s="41"/>
      <c r="G143" s="41"/>
      <c r="H143" s="41"/>
      <c r="I143" s="41"/>
      <c r="J143" s="41"/>
      <c r="K143" s="41"/>
      <c r="L143" s="41"/>
      <c r="M143" s="41"/>
      <c r="N143" s="41"/>
      <c r="O143" s="41"/>
      <c r="P143" s="41"/>
      <c r="Q143" s="41"/>
      <c r="R143" s="41"/>
      <c r="S143" s="41"/>
      <c r="T143" s="41"/>
      <c r="U143" s="41"/>
      <c r="V143" s="41"/>
      <c r="W143" s="41"/>
      <c r="X143" s="41"/>
      <c r="Y143" s="41"/>
      <c r="Z143" s="41"/>
      <c r="AA143" s="41"/>
      <c r="AB143" s="41"/>
      <c r="AC143" s="41"/>
      <c r="AD143" s="41"/>
      <c r="AE143" s="41"/>
      <c r="AF143" s="41"/>
      <c r="AG143" s="41"/>
      <c r="AH143" s="41"/>
      <c r="AI143" s="41"/>
      <c r="AJ143" s="41"/>
      <c r="AK143" s="41"/>
      <c r="AL143" s="41"/>
      <c r="AM143" s="41"/>
      <c r="AN143" s="41"/>
      <c r="AO143" s="41"/>
      <c r="AP143" s="41"/>
      <c r="AQ143" s="41"/>
      <c r="AR143" s="41"/>
      <c r="AS143" s="41"/>
      <c r="AT143" s="41"/>
      <c r="AU143" s="41"/>
      <c r="AV143" s="41"/>
      <c r="AW143" s="41"/>
      <c r="AX143" s="41"/>
      <c r="AY143" s="41"/>
      <c r="AZ143" s="41"/>
      <c r="BA143" s="41"/>
      <c r="BB143" s="41"/>
      <c r="BC143" s="41"/>
      <c r="BD143" s="41"/>
      <c r="BE143" s="41"/>
      <c r="BF143" s="41"/>
      <c r="BG143" s="41"/>
      <c r="BH143" s="41"/>
    </row>
    <row r="144" spans="1:60" hidden="1" x14ac:dyDescent="0.25">
      <c r="A144" s="41"/>
      <c r="B144" s="41"/>
      <c r="C144" s="41"/>
      <c r="D144" s="41"/>
      <c r="E144" s="41"/>
      <c r="F144" s="41"/>
      <c r="G144" s="41"/>
      <c r="H144" s="41"/>
      <c r="I144" s="41"/>
      <c r="J144" s="41"/>
      <c r="K144" s="41"/>
      <c r="L144" s="41"/>
      <c r="M144" s="41"/>
      <c r="N144" s="41"/>
      <c r="O144" s="41"/>
      <c r="P144" s="41"/>
      <c r="Q144" s="41"/>
      <c r="R144" s="41"/>
      <c r="S144" s="41"/>
      <c r="T144" s="41"/>
      <c r="U144" s="41"/>
      <c r="V144" s="41"/>
      <c r="W144" s="41"/>
      <c r="X144" s="41"/>
      <c r="Y144" s="41"/>
      <c r="Z144" s="41"/>
      <c r="AA144" s="41"/>
      <c r="AB144" s="41"/>
      <c r="AC144" s="41"/>
      <c r="AD144" s="41"/>
      <c r="AE144" s="41"/>
      <c r="AF144" s="41"/>
      <c r="AG144" s="41"/>
      <c r="AH144" s="41"/>
      <c r="AI144" s="41"/>
      <c r="AJ144" s="41"/>
      <c r="AK144" s="41"/>
      <c r="AL144" s="41"/>
      <c r="AM144" s="41"/>
      <c r="AN144" s="41"/>
      <c r="AO144" s="41"/>
      <c r="AP144" s="41"/>
      <c r="AQ144" s="41"/>
      <c r="AR144" s="41"/>
      <c r="AS144" s="41"/>
      <c r="AT144" s="41"/>
      <c r="AU144" s="41"/>
      <c r="AV144" s="41"/>
      <c r="AW144" s="41"/>
      <c r="AX144" s="41"/>
      <c r="AY144" s="41"/>
      <c r="AZ144" s="41"/>
      <c r="BA144" s="41"/>
      <c r="BB144" s="41"/>
      <c r="BC144" s="41"/>
      <c r="BD144" s="41"/>
      <c r="BE144" s="41"/>
      <c r="BF144" s="41"/>
      <c r="BG144" s="41"/>
      <c r="BH144" s="41"/>
    </row>
    <row r="145" spans="1:60" hidden="1" x14ac:dyDescent="0.25">
      <c r="A145" s="41"/>
      <c r="B145" s="41"/>
      <c r="C145" s="41"/>
      <c r="D145" s="41"/>
      <c r="E145" s="41"/>
      <c r="F145" s="41"/>
      <c r="G145" s="41"/>
      <c r="H145" s="41"/>
      <c r="I145" s="41"/>
      <c r="J145" s="41"/>
      <c r="K145" s="41"/>
      <c r="L145" s="41"/>
      <c r="M145" s="41"/>
      <c r="N145" s="41"/>
      <c r="O145" s="41"/>
      <c r="P145" s="41"/>
      <c r="Q145" s="41"/>
      <c r="R145" s="41"/>
      <c r="S145" s="41"/>
      <c r="T145" s="41"/>
      <c r="U145" s="41"/>
      <c r="V145" s="41"/>
      <c r="W145" s="41"/>
      <c r="X145" s="41"/>
      <c r="Y145" s="41"/>
      <c r="Z145" s="41"/>
      <c r="AA145" s="41"/>
      <c r="AB145" s="41"/>
      <c r="AC145" s="41"/>
      <c r="AD145" s="41"/>
      <c r="AE145" s="41"/>
      <c r="AF145" s="41"/>
      <c r="AG145" s="41"/>
      <c r="AH145" s="41"/>
      <c r="AI145" s="41"/>
      <c r="AJ145" s="41"/>
      <c r="AK145" s="41"/>
      <c r="AL145" s="41"/>
      <c r="AM145" s="41"/>
      <c r="AN145" s="41"/>
      <c r="AO145" s="41"/>
      <c r="AP145" s="41"/>
      <c r="AQ145" s="41"/>
      <c r="AR145" s="41"/>
      <c r="AS145" s="41"/>
      <c r="AT145" s="41"/>
      <c r="AU145" s="41"/>
      <c r="AV145" s="41"/>
      <c r="AW145" s="41"/>
      <c r="AX145" s="41"/>
      <c r="AY145" s="41"/>
      <c r="AZ145" s="41"/>
      <c r="BA145" s="41"/>
      <c r="BB145" s="41"/>
      <c r="BC145" s="41"/>
      <c r="BD145" s="41"/>
      <c r="BE145" s="41"/>
      <c r="BF145" s="41"/>
      <c r="BG145" s="41"/>
      <c r="BH145" s="41"/>
    </row>
    <row r="146" spans="1:60" hidden="1" x14ac:dyDescent="0.25">
      <c r="A146" s="41"/>
      <c r="B146" s="41"/>
      <c r="C146" s="41"/>
      <c r="D146" s="41"/>
      <c r="E146" s="41"/>
      <c r="F146" s="41"/>
      <c r="G146" s="41"/>
      <c r="H146" s="41"/>
      <c r="I146" s="41"/>
      <c r="J146" s="41"/>
      <c r="K146" s="41"/>
      <c r="L146" s="41"/>
      <c r="M146" s="41"/>
      <c r="N146" s="41"/>
      <c r="O146" s="41"/>
      <c r="P146" s="41"/>
      <c r="Q146" s="41"/>
      <c r="R146" s="41"/>
      <c r="S146" s="41"/>
      <c r="T146" s="41"/>
      <c r="U146" s="41"/>
      <c r="V146" s="41"/>
      <c r="W146" s="41"/>
      <c r="X146" s="41"/>
      <c r="Y146" s="41"/>
      <c r="Z146" s="41"/>
      <c r="AA146" s="41"/>
      <c r="AB146" s="41"/>
      <c r="AC146" s="41"/>
      <c r="AD146" s="41"/>
      <c r="AE146" s="41"/>
      <c r="AF146" s="41"/>
      <c r="AG146" s="41"/>
      <c r="AH146" s="41"/>
      <c r="AI146" s="41"/>
      <c r="AJ146" s="41"/>
      <c r="AK146" s="41"/>
      <c r="AL146" s="41"/>
      <c r="AM146" s="41"/>
      <c r="AN146" s="41"/>
      <c r="AO146" s="41"/>
      <c r="AP146" s="41"/>
      <c r="AQ146" s="41"/>
      <c r="AR146" s="41"/>
      <c r="AS146" s="41"/>
      <c r="AT146" s="41"/>
      <c r="AU146" s="41"/>
      <c r="AV146" s="41"/>
      <c r="AW146" s="41"/>
      <c r="AX146" s="41"/>
      <c r="AY146" s="41"/>
      <c r="AZ146" s="41"/>
      <c r="BA146" s="41"/>
      <c r="BB146" s="41"/>
      <c r="BC146" s="41"/>
      <c r="BD146" s="41"/>
      <c r="BE146" s="41"/>
      <c r="BF146" s="41"/>
      <c r="BG146" s="41"/>
      <c r="BH146" s="41"/>
    </row>
    <row r="147" spans="1:60" hidden="1" x14ac:dyDescent="0.25">
      <c r="A147" s="41"/>
      <c r="B147" s="41"/>
      <c r="C147" s="41"/>
      <c r="D147" s="41"/>
      <c r="E147" s="41"/>
      <c r="F147" s="41"/>
      <c r="G147" s="41"/>
      <c r="H147" s="41"/>
      <c r="I147" s="41"/>
      <c r="J147" s="41"/>
      <c r="K147" s="41"/>
      <c r="L147" s="41"/>
      <c r="M147" s="41"/>
      <c r="N147" s="41"/>
      <c r="O147" s="41"/>
      <c r="P147" s="41"/>
      <c r="Q147" s="41"/>
      <c r="R147" s="41"/>
      <c r="S147" s="41"/>
      <c r="T147" s="41"/>
      <c r="U147" s="41"/>
      <c r="V147" s="41"/>
      <c r="W147" s="41"/>
      <c r="X147" s="41"/>
      <c r="Y147" s="41"/>
      <c r="Z147" s="41"/>
      <c r="AA147" s="41"/>
      <c r="AB147" s="41"/>
      <c r="AC147" s="41"/>
      <c r="AD147" s="41"/>
      <c r="AE147" s="41"/>
      <c r="AF147" s="41"/>
      <c r="AG147" s="41"/>
      <c r="AH147" s="41"/>
      <c r="AI147" s="41"/>
      <c r="AJ147" s="41"/>
      <c r="AK147" s="41"/>
      <c r="AL147" s="41"/>
      <c r="AM147" s="41"/>
      <c r="AN147" s="41"/>
      <c r="AO147" s="41"/>
      <c r="AP147" s="41"/>
      <c r="AQ147" s="41"/>
      <c r="AR147" s="41"/>
      <c r="AS147" s="41"/>
      <c r="AT147" s="41"/>
      <c r="AU147" s="41"/>
      <c r="AV147" s="41"/>
      <c r="AW147" s="41"/>
      <c r="AX147" s="41"/>
      <c r="AY147" s="41"/>
      <c r="AZ147" s="41"/>
      <c r="BA147" s="41"/>
      <c r="BB147" s="41"/>
      <c r="BC147" s="41"/>
      <c r="BD147" s="41"/>
      <c r="BE147" s="41"/>
      <c r="BF147" s="41"/>
      <c r="BG147" s="41"/>
      <c r="BH147" s="41"/>
    </row>
    <row r="148" spans="1:60" hidden="1" x14ac:dyDescent="0.25">
      <c r="A148" s="41"/>
      <c r="B148" s="41"/>
      <c r="C148" s="41"/>
      <c r="D148" s="41"/>
      <c r="E148" s="41"/>
      <c r="F148" s="41"/>
      <c r="G148" s="41"/>
      <c r="H148" s="41"/>
      <c r="I148" s="41"/>
      <c r="J148" s="41"/>
      <c r="K148" s="41"/>
      <c r="L148" s="41"/>
      <c r="M148" s="41"/>
      <c r="N148" s="41"/>
      <c r="O148" s="41"/>
      <c r="P148" s="41"/>
      <c r="Q148" s="41"/>
      <c r="R148" s="41"/>
      <c r="S148" s="41"/>
      <c r="T148" s="41"/>
      <c r="U148" s="41"/>
      <c r="V148" s="41"/>
      <c r="W148" s="41"/>
      <c r="X148" s="41"/>
      <c r="Y148" s="41"/>
      <c r="Z148" s="41"/>
      <c r="AA148" s="41"/>
      <c r="AB148" s="41"/>
      <c r="AC148" s="41"/>
      <c r="AD148" s="41"/>
      <c r="AE148" s="41"/>
      <c r="AF148" s="41"/>
      <c r="AG148" s="41"/>
      <c r="AH148" s="41"/>
      <c r="AI148" s="41"/>
      <c r="AJ148" s="41"/>
      <c r="AK148" s="41"/>
      <c r="AL148" s="41"/>
      <c r="AM148" s="41"/>
      <c r="AN148" s="41"/>
      <c r="AO148" s="41"/>
      <c r="AP148" s="41"/>
      <c r="AQ148" s="41"/>
      <c r="AR148" s="41"/>
      <c r="AS148" s="41"/>
      <c r="AT148" s="41"/>
      <c r="AU148" s="41"/>
      <c r="AV148" s="41"/>
      <c r="AW148" s="41"/>
      <c r="AX148" s="41"/>
      <c r="AY148" s="41"/>
      <c r="AZ148" s="41"/>
      <c r="BA148" s="41"/>
      <c r="BB148" s="41"/>
      <c r="BC148" s="41"/>
      <c r="BD148" s="41"/>
      <c r="BE148" s="41"/>
      <c r="BF148" s="41"/>
      <c r="BG148" s="41"/>
      <c r="BH148" s="41"/>
    </row>
    <row r="149" spans="1:60" hidden="1" x14ac:dyDescent="0.25">
      <c r="A149" s="41"/>
      <c r="B149" s="41"/>
      <c r="C149" s="41"/>
      <c r="D149" s="41"/>
      <c r="E149" s="41"/>
      <c r="F149" s="41"/>
      <c r="G149" s="41"/>
      <c r="H149" s="41"/>
      <c r="I149" s="41"/>
      <c r="J149" s="41"/>
      <c r="K149" s="41"/>
      <c r="L149" s="41"/>
      <c r="M149" s="41"/>
      <c r="N149" s="41"/>
      <c r="O149" s="41"/>
      <c r="P149" s="41"/>
      <c r="Q149" s="41"/>
      <c r="R149" s="41"/>
      <c r="S149" s="41"/>
      <c r="T149" s="41"/>
      <c r="U149" s="41"/>
      <c r="V149" s="41"/>
      <c r="W149" s="41"/>
      <c r="X149" s="41"/>
      <c r="Y149" s="41"/>
      <c r="Z149" s="41"/>
      <c r="AA149" s="41"/>
      <c r="AB149" s="41"/>
      <c r="AC149" s="41"/>
      <c r="AD149" s="41"/>
      <c r="AE149" s="41"/>
      <c r="AF149" s="41"/>
      <c r="AG149" s="41"/>
      <c r="AH149" s="41"/>
      <c r="AI149" s="41"/>
      <c r="AJ149" s="41"/>
      <c r="AK149" s="41"/>
      <c r="AL149" s="41"/>
      <c r="AM149" s="41"/>
      <c r="AN149" s="41"/>
      <c r="AO149" s="41"/>
      <c r="AP149" s="41"/>
      <c r="AQ149" s="41"/>
      <c r="AR149" s="41"/>
      <c r="AS149" s="41"/>
      <c r="AT149" s="41"/>
      <c r="AU149" s="41"/>
      <c r="AV149" s="41"/>
      <c r="AW149" s="41"/>
      <c r="AX149" s="41"/>
      <c r="AY149" s="41"/>
      <c r="AZ149" s="41"/>
      <c r="BA149" s="41"/>
      <c r="BB149" s="41"/>
      <c r="BC149" s="41"/>
      <c r="BD149" s="41"/>
      <c r="BE149" s="41"/>
      <c r="BF149" s="41"/>
      <c r="BG149" s="41"/>
      <c r="BH149" s="41"/>
    </row>
    <row r="150" spans="1:60" hidden="1" x14ac:dyDescent="0.25">
      <c r="A150" s="41"/>
      <c r="B150" s="41"/>
      <c r="C150" s="41"/>
      <c r="D150" s="41"/>
      <c r="E150" s="41"/>
      <c r="F150" s="41"/>
      <c r="G150" s="41"/>
      <c r="H150" s="41"/>
      <c r="I150" s="41"/>
      <c r="J150" s="41"/>
      <c r="K150" s="41"/>
      <c r="L150" s="41"/>
      <c r="M150" s="41"/>
      <c r="N150" s="41"/>
      <c r="O150" s="41"/>
      <c r="P150" s="41"/>
      <c r="Q150" s="41"/>
      <c r="R150" s="41"/>
      <c r="S150" s="41"/>
      <c r="T150" s="41"/>
      <c r="U150" s="41"/>
      <c r="V150" s="41"/>
      <c r="W150" s="41"/>
      <c r="X150" s="41"/>
      <c r="Y150" s="41"/>
      <c r="Z150" s="41"/>
      <c r="AA150" s="41"/>
      <c r="AB150" s="41"/>
      <c r="AC150" s="41"/>
      <c r="AD150" s="41"/>
      <c r="AE150" s="41"/>
      <c r="AF150" s="41"/>
      <c r="AG150" s="41"/>
      <c r="AH150" s="41"/>
      <c r="AI150" s="41"/>
      <c r="AJ150" s="41"/>
      <c r="AK150" s="41"/>
      <c r="AL150" s="41"/>
      <c r="AM150" s="41"/>
      <c r="AN150" s="41"/>
      <c r="AO150" s="41"/>
      <c r="AP150" s="41"/>
      <c r="AQ150" s="41"/>
      <c r="AR150" s="41"/>
      <c r="AS150" s="41"/>
      <c r="AT150" s="41"/>
      <c r="AU150" s="41"/>
      <c r="AV150" s="41"/>
      <c r="AW150" s="41"/>
      <c r="AX150" s="41"/>
      <c r="AY150" s="41"/>
      <c r="AZ150" s="41"/>
      <c r="BA150" s="41"/>
      <c r="BB150" s="41"/>
      <c r="BC150" s="41"/>
      <c r="BD150" s="41"/>
      <c r="BE150" s="41"/>
      <c r="BF150" s="41"/>
      <c r="BG150" s="41"/>
      <c r="BH150" s="41"/>
    </row>
    <row r="151" spans="1:60" hidden="1" x14ac:dyDescent="0.25">
      <c r="A151" s="41"/>
      <c r="B151" s="41"/>
      <c r="C151" s="41"/>
      <c r="D151" s="41"/>
      <c r="E151" s="41"/>
      <c r="F151" s="41"/>
      <c r="G151" s="41"/>
      <c r="H151" s="41"/>
      <c r="I151" s="41"/>
      <c r="J151" s="41"/>
      <c r="K151" s="41"/>
      <c r="L151" s="41"/>
      <c r="M151" s="41"/>
      <c r="N151" s="41"/>
      <c r="O151" s="41"/>
      <c r="P151" s="41"/>
      <c r="Q151" s="41"/>
      <c r="R151" s="41"/>
      <c r="S151" s="41"/>
      <c r="T151" s="41"/>
      <c r="U151" s="41"/>
      <c r="V151" s="41"/>
      <c r="W151" s="41"/>
      <c r="X151" s="41"/>
      <c r="Y151" s="41"/>
      <c r="Z151" s="41"/>
      <c r="AA151" s="41"/>
      <c r="AB151" s="41"/>
      <c r="AC151" s="41"/>
      <c r="AD151" s="41"/>
      <c r="AE151" s="41"/>
      <c r="AF151" s="41"/>
      <c r="AG151" s="41"/>
      <c r="AH151" s="41"/>
      <c r="AI151" s="41"/>
      <c r="AJ151" s="41"/>
      <c r="AK151" s="41"/>
      <c r="AL151" s="41"/>
      <c r="AM151" s="41"/>
      <c r="AN151" s="41"/>
      <c r="AO151" s="41"/>
      <c r="AP151" s="41"/>
      <c r="AQ151" s="41"/>
      <c r="AR151" s="41"/>
      <c r="AS151" s="41"/>
      <c r="AT151" s="41"/>
      <c r="AU151" s="41"/>
      <c r="AV151" s="41"/>
      <c r="AW151" s="41"/>
      <c r="AX151" s="41"/>
      <c r="AY151" s="41"/>
      <c r="AZ151" s="41"/>
      <c r="BA151" s="41"/>
      <c r="BB151" s="41"/>
      <c r="BC151" s="41"/>
      <c r="BD151" s="41"/>
      <c r="BE151" s="41"/>
      <c r="BF151" s="41"/>
      <c r="BG151" s="41"/>
      <c r="BH151" s="41"/>
    </row>
    <row r="152" spans="1:60" hidden="1" x14ac:dyDescent="0.25">
      <c r="A152" s="41"/>
      <c r="B152" s="41"/>
      <c r="C152" s="41"/>
      <c r="D152" s="41"/>
      <c r="E152" s="41"/>
      <c r="F152" s="41"/>
      <c r="G152" s="41"/>
      <c r="H152" s="41"/>
      <c r="I152" s="41"/>
      <c r="J152" s="41"/>
      <c r="K152" s="41"/>
      <c r="L152" s="41"/>
      <c r="M152" s="41"/>
      <c r="N152" s="41"/>
      <c r="O152" s="41"/>
      <c r="P152" s="41"/>
      <c r="Q152" s="41"/>
      <c r="R152" s="41"/>
      <c r="S152" s="41"/>
      <c r="T152" s="41"/>
      <c r="U152" s="41"/>
      <c r="V152" s="41"/>
      <c r="W152" s="41"/>
      <c r="X152" s="41"/>
      <c r="Y152" s="41"/>
      <c r="Z152" s="41"/>
      <c r="AA152" s="41"/>
      <c r="AB152" s="41"/>
      <c r="AC152" s="41"/>
      <c r="AD152" s="41"/>
      <c r="AE152" s="41"/>
      <c r="AF152" s="41"/>
      <c r="AG152" s="41"/>
      <c r="AH152" s="41"/>
      <c r="AI152" s="41"/>
      <c r="AJ152" s="41"/>
      <c r="AK152" s="41"/>
      <c r="AL152" s="41"/>
      <c r="AM152" s="41"/>
      <c r="AN152" s="41"/>
      <c r="AO152" s="41"/>
      <c r="AP152" s="41"/>
      <c r="AQ152" s="41"/>
      <c r="AR152" s="41"/>
      <c r="AS152" s="41"/>
      <c r="AT152" s="41"/>
      <c r="AU152" s="41"/>
      <c r="AV152" s="41"/>
      <c r="AW152" s="41"/>
      <c r="AX152" s="41"/>
      <c r="AY152" s="41"/>
      <c r="AZ152" s="41"/>
      <c r="BA152" s="41"/>
      <c r="BB152" s="41"/>
      <c r="BC152" s="41"/>
      <c r="BD152" s="41"/>
      <c r="BE152" s="41"/>
      <c r="BF152" s="41"/>
      <c r="BG152" s="41"/>
      <c r="BH152" s="41"/>
    </row>
    <row r="153" spans="1:60" hidden="1" x14ac:dyDescent="0.25">
      <c r="A153" s="41"/>
      <c r="B153" s="41"/>
      <c r="C153" s="41"/>
      <c r="D153" s="41"/>
      <c r="E153" s="41"/>
      <c r="F153" s="41"/>
      <c r="G153" s="41"/>
      <c r="H153" s="41"/>
      <c r="I153" s="41"/>
      <c r="J153" s="41"/>
      <c r="K153" s="41"/>
      <c r="L153" s="41"/>
      <c r="M153" s="41"/>
      <c r="N153" s="41"/>
      <c r="O153" s="41"/>
      <c r="P153" s="41"/>
      <c r="Q153" s="41"/>
      <c r="R153" s="41"/>
      <c r="S153" s="41"/>
      <c r="T153" s="41"/>
      <c r="U153" s="41"/>
      <c r="V153" s="41"/>
      <c r="W153" s="41"/>
      <c r="X153" s="41"/>
      <c r="Y153" s="41"/>
      <c r="Z153" s="41"/>
      <c r="AA153" s="41"/>
      <c r="AB153" s="41"/>
      <c r="AC153" s="41"/>
      <c r="AD153" s="41"/>
      <c r="AE153" s="41"/>
      <c r="AF153" s="41"/>
      <c r="AG153" s="41"/>
      <c r="AH153" s="41"/>
      <c r="AI153" s="41"/>
      <c r="AJ153" s="41"/>
      <c r="AK153" s="41"/>
      <c r="AL153" s="41"/>
      <c r="AM153" s="41"/>
      <c r="AN153" s="41"/>
      <c r="AO153" s="41"/>
      <c r="AP153" s="41"/>
      <c r="AQ153" s="41"/>
      <c r="AR153" s="41"/>
      <c r="AS153" s="41"/>
      <c r="AT153" s="41"/>
      <c r="AU153" s="41"/>
      <c r="AV153" s="41"/>
      <c r="AW153" s="41"/>
      <c r="AX153" s="41"/>
      <c r="AY153" s="41"/>
      <c r="AZ153" s="41"/>
      <c r="BA153" s="41"/>
      <c r="BB153" s="41"/>
      <c r="BC153" s="41"/>
      <c r="BD153" s="41"/>
      <c r="BE153" s="41"/>
      <c r="BF153" s="41"/>
      <c r="BG153" s="41"/>
      <c r="BH153" s="41"/>
    </row>
    <row r="154" spans="1:60" hidden="1" x14ac:dyDescent="0.25">
      <c r="A154" s="41"/>
      <c r="B154" s="41"/>
      <c r="C154" s="41"/>
      <c r="D154" s="41"/>
      <c r="E154" s="41"/>
      <c r="F154" s="41"/>
      <c r="G154" s="41"/>
      <c r="H154" s="41"/>
      <c r="I154" s="41"/>
      <c r="J154" s="41"/>
      <c r="K154" s="41"/>
      <c r="L154" s="41"/>
      <c r="M154" s="41"/>
      <c r="N154" s="41"/>
      <c r="O154" s="41"/>
      <c r="P154" s="41"/>
      <c r="Q154" s="41"/>
      <c r="R154" s="41"/>
      <c r="S154" s="41"/>
      <c r="T154" s="41"/>
      <c r="U154" s="41"/>
      <c r="V154" s="41"/>
      <c r="W154" s="41"/>
      <c r="X154" s="41"/>
      <c r="Y154" s="41"/>
      <c r="Z154" s="41"/>
      <c r="AA154" s="41"/>
      <c r="AB154" s="41"/>
      <c r="AC154" s="41"/>
      <c r="AD154" s="41"/>
      <c r="AE154" s="41"/>
      <c r="AF154" s="41"/>
      <c r="AG154" s="41"/>
      <c r="AH154" s="41"/>
      <c r="AI154" s="41"/>
      <c r="AJ154" s="41"/>
      <c r="AK154" s="41"/>
      <c r="AL154" s="41"/>
      <c r="AM154" s="41"/>
      <c r="AN154" s="41"/>
      <c r="AO154" s="41"/>
      <c r="AP154" s="41"/>
      <c r="AQ154" s="41"/>
      <c r="AR154" s="41"/>
      <c r="AS154" s="41"/>
      <c r="AT154" s="41"/>
      <c r="AU154" s="41"/>
      <c r="AV154" s="41"/>
      <c r="AW154" s="41"/>
      <c r="AX154" s="41"/>
      <c r="AY154" s="41"/>
      <c r="AZ154" s="41"/>
      <c r="BA154" s="41"/>
      <c r="BB154" s="41"/>
      <c r="BC154" s="41"/>
      <c r="BD154" s="41"/>
      <c r="BE154" s="41"/>
      <c r="BF154" s="41"/>
      <c r="BG154" s="41"/>
      <c r="BH154" s="41"/>
    </row>
    <row r="155" spans="1:60" hidden="1" x14ac:dyDescent="0.25">
      <c r="A155" s="41"/>
      <c r="B155" s="41"/>
      <c r="C155" s="41"/>
      <c r="D155" s="41"/>
      <c r="E155" s="41"/>
      <c r="F155" s="41"/>
      <c r="G155" s="41"/>
      <c r="H155" s="41"/>
      <c r="I155" s="41"/>
      <c r="J155" s="41"/>
      <c r="K155" s="41"/>
      <c r="L155" s="41"/>
      <c r="M155" s="41"/>
      <c r="N155" s="41"/>
      <c r="O155" s="41"/>
      <c r="P155" s="41"/>
      <c r="Q155" s="41"/>
      <c r="R155" s="41"/>
      <c r="S155" s="41"/>
      <c r="T155" s="41"/>
      <c r="U155" s="41"/>
      <c r="V155" s="41"/>
      <c r="W155" s="41"/>
      <c r="X155" s="41"/>
      <c r="Y155" s="41"/>
      <c r="Z155" s="41"/>
      <c r="AA155" s="41"/>
      <c r="AB155" s="41"/>
      <c r="AC155" s="41"/>
      <c r="AD155" s="41"/>
      <c r="AE155" s="41"/>
      <c r="AF155" s="41"/>
      <c r="AG155" s="41"/>
      <c r="AH155" s="41"/>
      <c r="AI155" s="41"/>
      <c r="AJ155" s="41"/>
      <c r="AK155" s="41"/>
      <c r="AL155" s="41"/>
      <c r="AM155" s="41"/>
      <c r="AN155" s="41"/>
      <c r="AO155" s="41"/>
      <c r="AP155" s="41"/>
      <c r="AQ155" s="41"/>
      <c r="AR155" s="41"/>
      <c r="AS155" s="41"/>
      <c r="AT155" s="41"/>
      <c r="AU155" s="41"/>
      <c r="AV155" s="41"/>
      <c r="AW155" s="41"/>
      <c r="AX155" s="41"/>
      <c r="AY155" s="41"/>
      <c r="AZ155" s="41"/>
      <c r="BA155" s="41"/>
      <c r="BB155" s="41"/>
      <c r="BC155" s="41"/>
      <c r="BD155" s="41"/>
      <c r="BE155" s="41"/>
      <c r="BF155" s="41"/>
      <c r="BG155" s="41"/>
      <c r="BH155" s="41"/>
    </row>
    <row r="156" spans="1:60" hidden="1" x14ac:dyDescent="0.25">
      <c r="A156" s="41"/>
      <c r="B156" s="41"/>
      <c r="C156" s="41"/>
      <c r="D156" s="41"/>
      <c r="E156" s="41"/>
      <c r="F156" s="41"/>
      <c r="G156" s="41"/>
      <c r="H156" s="41"/>
      <c r="I156" s="41"/>
      <c r="J156" s="41"/>
      <c r="K156" s="41"/>
      <c r="L156" s="41"/>
      <c r="M156" s="41"/>
      <c r="N156" s="41"/>
      <c r="O156" s="41"/>
      <c r="P156" s="41"/>
      <c r="Q156" s="41"/>
      <c r="R156" s="41"/>
      <c r="S156" s="41"/>
      <c r="T156" s="41"/>
      <c r="U156" s="41"/>
      <c r="V156" s="41"/>
      <c r="W156" s="41"/>
      <c r="X156" s="41"/>
      <c r="Y156" s="41"/>
      <c r="Z156" s="41"/>
      <c r="AA156" s="41"/>
      <c r="AB156" s="41"/>
      <c r="AC156" s="41"/>
      <c r="AD156" s="41"/>
      <c r="AE156" s="41"/>
      <c r="AF156" s="41"/>
      <c r="AG156" s="41"/>
      <c r="AH156" s="41"/>
      <c r="AI156" s="41"/>
      <c r="AJ156" s="41"/>
      <c r="AK156" s="41"/>
      <c r="AL156" s="41"/>
      <c r="AM156" s="41"/>
      <c r="AN156" s="41"/>
      <c r="AO156" s="41"/>
      <c r="AP156" s="41"/>
      <c r="AQ156" s="41"/>
      <c r="AR156" s="41"/>
      <c r="AS156" s="41"/>
      <c r="AT156" s="41"/>
      <c r="AU156" s="41"/>
      <c r="AV156" s="41"/>
      <c r="AW156" s="41"/>
      <c r="AX156" s="41"/>
      <c r="AY156" s="41"/>
      <c r="AZ156" s="41"/>
      <c r="BA156" s="41"/>
      <c r="BB156" s="41"/>
      <c r="BC156" s="41"/>
      <c r="BD156" s="41"/>
      <c r="BE156" s="41"/>
      <c r="BF156" s="41"/>
      <c r="BG156" s="41"/>
      <c r="BH156" s="41"/>
    </row>
    <row r="157" spans="1:60" hidden="1" x14ac:dyDescent="0.25">
      <c r="A157" s="41"/>
      <c r="B157" s="41"/>
      <c r="C157" s="41"/>
      <c r="D157" s="41"/>
      <c r="E157" s="41"/>
      <c r="F157" s="41"/>
      <c r="G157" s="41"/>
      <c r="H157" s="41"/>
      <c r="I157" s="41"/>
      <c r="J157" s="41"/>
      <c r="K157" s="41"/>
      <c r="L157" s="41"/>
      <c r="M157" s="41"/>
      <c r="N157" s="41"/>
      <c r="O157" s="41"/>
      <c r="P157" s="41"/>
      <c r="Q157" s="41"/>
      <c r="R157" s="41"/>
      <c r="S157" s="41"/>
      <c r="T157" s="41"/>
      <c r="U157" s="41"/>
      <c r="V157" s="41"/>
      <c r="W157" s="41"/>
      <c r="X157" s="41"/>
      <c r="Y157" s="41"/>
      <c r="Z157" s="41"/>
      <c r="AA157" s="41"/>
      <c r="AB157" s="41"/>
      <c r="AC157" s="41"/>
      <c r="AD157" s="41"/>
      <c r="AE157" s="41"/>
      <c r="AF157" s="41"/>
      <c r="AG157" s="41"/>
      <c r="AH157" s="41"/>
      <c r="AI157" s="41"/>
      <c r="AJ157" s="41"/>
      <c r="AK157" s="41"/>
      <c r="AL157" s="41"/>
      <c r="AM157" s="41"/>
      <c r="AN157" s="41"/>
      <c r="AO157" s="41"/>
      <c r="AP157" s="41"/>
      <c r="AQ157" s="41"/>
      <c r="AR157" s="41"/>
      <c r="AS157" s="41"/>
      <c r="AT157" s="41"/>
      <c r="AU157" s="41"/>
      <c r="AV157" s="41"/>
      <c r="AW157" s="41"/>
      <c r="AX157" s="41"/>
      <c r="AY157" s="41"/>
      <c r="AZ157" s="41"/>
      <c r="BA157" s="41"/>
      <c r="BB157" s="41"/>
      <c r="BC157" s="41"/>
      <c r="BD157" s="41"/>
      <c r="BE157" s="41"/>
      <c r="BF157" s="41"/>
      <c r="BG157" s="41"/>
      <c r="BH157" s="41"/>
    </row>
    <row r="158" spans="1:60" hidden="1" x14ac:dyDescent="0.25">
      <c r="A158" s="41"/>
      <c r="B158" s="41"/>
      <c r="C158" s="41"/>
      <c r="D158" s="41"/>
      <c r="E158" s="41"/>
      <c r="F158" s="41"/>
      <c r="G158" s="41"/>
      <c r="H158" s="41"/>
      <c r="I158" s="41"/>
      <c r="J158" s="41"/>
      <c r="K158" s="41"/>
      <c r="L158" s="41"/>
      <c r="M158" s="41"/>
      <c r="N158" s="41"/>
      <c r="O158" s="41"/>
      <c r="P158" s="41"/>
      <c r="Q158" s="41"/>
      <c r="R158" s="41"/>
      <c r="S158" s="41"/>
      <c r="T158" s="41"/>
      <c r="U158" s="41"/>
      <c r="V158" s="41"/>
      <c r="W158" s="41"/>
      <c r="X158" s="41"/>
      <c r="Y158" s="41"/>
      <c r="Z158" s="41"/>
      <c r="AA158" s="41"/>
      <c r="AB158" s="41"/>
      <c r="AC158" s="41"/>
      <c r="AD158" s="41"/>
      <c r="AE158" s="41"/>
      <c r="AF158" s="41"/>
      <c r="AG158" s="41"/>
      <c r="AH158" s="41"/>
      <c r="AI158" s="41"/>
      <c r="AJ158" s="41"/>
      <c r="AK158" s="41"/>
      <c r="AL158" s="41"/>
      <c r="AM158" s="41"/>
      <c r="AN158" s="41"/>
      <c r="AO158" s="41"/>
      <c r="AP158" s="41"/>
      <c r="AQ158" s="41"/>
      <c r="AR158" s="41"/>
      <c r="AS158" s="41"/>
      <c r="AT158" s="41"/>
      <c r="AU158" s="41"/>
      <c r="AV158" s="41"/>
      <c r="AW158" s="41"/>
      <c r="AX158" s="41"/>
      <c r="AY158" s="41"/>
      <c r="AZ158" s="41"/>
      <c r="BA158" s="41"/>
      <c r="BB158" s="41"/>
      <c r="BC158" s="41"/>
      <c r="BD158" s="41"/>
      <c r="BE158" s="41"/>
      <c r="BF158" s="41"/>
      <c r="BG158" s="41"/>
      <c r="BH158" s="41"/>
    </row>
    <row r="159" spans="1:60" hidden="1" x14ac:dyDescent="0.25">
      <c r="A159" s="41"/>
      <c r="B159" s="41"/>
      <c r="C159" s="41"/>
      <c r="D159" s="41"/>
      <c r="E159" s="41"/>
      <c r="F159" s="41"/>
      <c r="G159" s="41"/>
      <c r="H159" s="41"/>
      <c r="I159" s="41"/>
      <c r="J159" s="41"/>
      <c r="K159" s="41"/>
      <c r="L159" s="41"/>
      <c r="M159" s="41"/>
      <c r="N159" s="41"/>
      <c r="O159" s="41"/>
      <c r="P159" s="41"/>
      <c r="Q159" s="41"/>
      <c r="R159" s="41"/>
      <c r="S159" s="41"/>
      <c r="T159" s="41"/>
      <c r="U159" s="41"/>
      <c r="V159" s="41"/>
      <c r="W159" s="41"/>
      <c r="X159" s="41"/>
      <c r="Y159" s="41"/>
      <c r="Z159" s="41"/>
      <c r="AA159" s="41"/>
      <c r="AB159" s="41"/>
      <c r="AC159" s="41"/>
      <c r="AD159" s="41"/>
      <c r="AE159" s="41"/>
      <c r="AF159" s="41"/>
      <c r="AG159" s="41"/>
      <c r="AH159" s="41"/>
      <c r="AI159" s="41"/>
      <c r="AJ159" s="41"/>
      <c r="AK159" s="41"/>
      <c r="AL159" s="41"/>
      <c r="AM159" s="41"/>
      <c r="AN159" s="41"/>
      <c r="AO159" s="41"/>
      <c r="AP159" s="41"/>
      <c r="AQ159" s="41"/>
      <c r="AR159" s="41"/>
      <c r="AS159" s="41"/>
      <c r="AT159" s="41"/>
      <c r="AU159" s="41"/>
      <c r="AV159" s="41"/>
      <c r="AW159" s="41"/>
      <c r="AX159" s="41"/>
      <c r="AY159" s="41"/>
      <c r="AZ159" s="41"/>
      <c r="BA159" s="41"/>
      <c r="BB159" s="41"/>
      <c r="BC159" s="41"/>
      <c r="BD159" s="41"/>
      <c r="BE159" s="41"/>
      <c r="BF159" s="41"/>
      <c r="BG159" s="41"/>
      <c r="BH159" s="41"/>
    </row>
    <row r="160" spans="1:60" hidden="1" x14ac:dyDescent="0.25">
      <c r="A160" s="41"/>
      <c r="B160" s="41"/>
      <c r="C160" s="41"/>
      <c r="D160" s="41"/>
      <c r="E160" s="41"/>
      <c r="F160" s="41"/>
      <c r="G160" s="41"/>
      <c r="H160" s="41"/>
      <c r="I160" s="41"/>
      <c r="J160" s="41"/>
      <c r="K160" s="41"/>
      <c r="L160" s="41"/>
      <c r="M160" s="41"/>
      <c r="N160" s="41"/>
      <c r="O160" s="41"/>
      <c r="P160" s="41"/>
      <c r="Q160" s="41"/>
      <c r="R160" s="41"/>
      <c r="S160" s="41"/>
      <c r="T160" s="41"/>
      <c r="U160" s="41"/>
      <c r="V160" s="41"/>
      <c r="W160" s="41"/>
      <c r="X160" s="41"/>
      <c r="Y160" s="41"/>
      <c r="Z160" s="41"/>
      <c r="AA160" s="41"/>
      <c r="AB160" s="41"/>
      <c r="AC160" s="41"/>
      <c r="AD160" s="41"/>
      <c r="AE160" s="41"/>
      <c r="AF160" s="41"/>
      <c r="AG160" s="41"/>
      <c r="AH160" s="41"/>
      <c r="AI160" s="41"/>
      <c r="AJ160" s="41"/>
      <c r="AK160" s="41"/>
      <c r="AL160" s="41"/>
      <c r="AM160" s="41"/>
      <c r="AN160" s="41"/>
      <c r="AO160" s="41"/>
      <c r="AP160" s="41"/>
      <c r="AQ160" s="41"/>
      <c r="AR160" s="41"/>
      <c r="AS160" s="41"/>
      <c r="AT160" s="41"/>
      <c r="AU160" s="41"/>
      <c r="AV160" s="41"/>
      <c r="AW160" s="41"/>
      <c r="AX160" s="41"/>
      <c r="AY160" s="41"/>
      <c r="AZ160" s="41"/>
      <c r="BA160" s="41"/>
      <c r="BB160" s="41"/>
      <c r="BC160" s="41"/>
      <c r="BD160" s="41"/>
      <c r="BE160" s="41"/>
      <c r="BF160" s="41"/>
      <c r="BG160" s="41"/>
      <c r="BH160" s="41"/>
    </row>
    <row r="161" spans="1:60" hidden="1" x14ac:dyDescent="0.25">
      <c r="A161" s="41"/>
      <c r="B161" s="41"/>
      <c r="C161" s="41"/>
      <c r="D161" s="41"/>
      <c r="E161" s="41"/>
      <c r="F161" s="41"/>
      <c r="G161" s="41"/>
      <c r="H161" s="41"/>
      <c r="I161" s="41"/>
      <c r="J161" s="41"/>
      <c r="K161" s="41"/>
      <c r="L161" s="41"/>
      <c r="M161" s="41"/>
      <c r="N161" s="41"/>
      <c r="O161" s="41"/>
      <c r="P161" s="41"/>
      <c r="Q161" s="41"/>
      <c r="R161" s="41"/>
      <c r="S161" s="41"/>
      <c r="T161" s="41"/>
      <c r="U161" s="41"/>
      <c r="V161" s="41"/>
      <c r="W161" s="41"/>
      <c r="X161" s="41"/>
      <c r="Y161" s="41"/>
      <c r="Z161" s="41"/>
      <c r="AA161" s="41"/>
      <c r="AB161" s="41"/>
      <c r="AC161" s="41"/>
      <c r="AD161" s="41"/>
      <c r="AE161" s="41"/>
      <c r="AF161" s="41"/>
      <c r="AG161" s="41"/>
      <c r="AH161" s="41"/>
      <c r="AI161" s="41"/>
      <c r="AJ161" s="41"/>
      <c r="AK161" s="41"/>
      <c r="AL161" s="41"/>
      <c r="AM161" s="41"/>
      <c r="AN161" s="41"/>
      <c r="AO161" s="41"/>
      <c r="AP161" s="41"/>
      <c r="AQ161" s="41"/>
      <c r="AR161" s="41"/>
      <c r="AS161" s="41"/>
      <c r="AT161" s="41"/>
      <c r="AU161" s="41"/>
      <c r="AV161" s="41"/>
      <c r="AW161" s="41"/>
      <c r="AX161" s="41"/>
      <c r="AY161" s="41"/>
      <c r="AZ161" s="41"/>
      <c r="BA161" s="41"/>
      <c r="BB161" s="41"/>
      <c r="BC161" s="41"/>
      <c r="BD161" s="41"/>
      <c r="BE161" s="41"/>
      <c r="BF161" s="41"/>
      <c r="BG161" s="41"/>
      <c r="BH161" s="41"/>
    </row>
    <row r="162" spans="1:60" hidden="1" x14ac:dyDescent="0.25">
      <c r="A162" s="41"/>
      <c r="B162" s="41"/>
      <c r="C162" s="41"/>
      <c r="D162" s="41"/>
      <c r="E162" s="41"/>
      <c r="F162" s="41"/>
      <c r="G162" s="41"/>
      <c r="H162" s="41"/>
      <c r="I162" s="41"/>
      <c r="J162" s="41"/>
      <c r="K162" s="41"/>
      <c r="L162" s="41"/>
      <c r="M162" s="41"/>
      <c r="N162" s="41"/>
      <c r="O162" s="41"/>
      <c r="P162" s="41"/>
      <c r="Q162" s="41"/>
      <c r="R162" s="41"/>
      <c r="S162" s="41"/>
      <c r="T162" s="41"/>
      <c r="U162" s="41"/>
      <c r="V162" s="41"/>
      <c r="W162" s="41"/>
      <c r="X162" s="41"/>
      <c r="Y162" s="41"/>
      <c r="Z162" s="41"/>
      <c r="AA162" s="41"/>
      <c r="AB162" s="41"/>
      <c r="AC162" s="41"/>
      <c r="AD162" s="41"/>
      <c r="AE162" s="41"/>
      <c r="AF162" s="41"/>
      <c r="AG162" s="41"/>
      <c r="AH162" s="41"/>
      <c r="AI162" s="41"/>
      <c r="AJ162" s="41"/>
      <c r="AK162" s="41"/>
      <c r="AL162" s="41"/>
      <c r="AM162" s="41"/>
      <c r="AN162" s="41"/>
      <c r="AO162" s="41"/>
      <c r="AP162" s="41"/>
      <c r="AQ162" s="41"/>
      <c r="AR162" s="41"/>
      <c r="AS162" s="41"/>
      <c r="AT162" s="41"/>
      <c r="AU162" s="41"/>
      <c r="AV162" s="41"/>
      <c r="AW162" s="41"/>
      <c r="AX162" s="41"/>
      <c r="AY162" s="41"/>
      <c r="AZ162" s="41"/>
      <c r="BA162" s="41"/>
      <c r="BB162" s="41"/>
      <c r="BC162" s="41"/>
      <c r="BD162" s="41"/>
      <c r="BE162" s="41"/>
      <c r="BF162" s="41"/>
      <c r="BG162" s="41"/>
      <c r="BH162" s="41"/>
    </row>
    <row r="163" spans="1:60" hidden="1" x14ac:dyDescent="0.25">
      <c r="A163" s="41"/>
      <c r="B163" s="41"/>
      <c r="C163" s="41"/>
      <c r="D163" s="41"/>
      <c r="E163" s="41"/>
      <c r="F163" s="41"/>
      <c r="G163" s="41"/>
      <c r="H163" s="41"/>
      <c r="I163" s="41"/>
      <c r="J163" s="41"/>
      <c r="K163" s="41"/>
      <c r="L163" s="41"/>
      <c r="M163" s="41"/>
      <c r="N163" s="41"/>
      <c r="O163" s="41"/>
      <c r="P163" s="41"/>
      <c r="Q163" s="41"/>
      <c r="R163" s="41"/>
      <c r="S163" s="41"/>
      <c r="T163" s="41"/>
      <c r="U163" s="41"/>
      <c r="V163" s="41"/>
      <c r="W163" s="41"/>
      <c r="X163" s="41"/>
      <c r="Y163" s="41"/>
      <c r="Z163" s="41"/>
      <c r="AA163" s="41"/>
      <c r="AB163" s="41"/>
      <c r="AC163" s="41"/>
      <c r="AD163" s="41"/>
      <c r="AE163" s="41"/>
      <c r="AF163" s="41"/>
      <c r="AG163" s="41"/>
      <c r="AH163" s="41"/>
      <c r="AI163" s="41"/>
      <c r="AJ163" s="41"/>
      <c r="AK163" s="41"/>
      <c r="AL163" s="41"/>
      <c r="AM163" s="41"/>
      <c r="AN163" s="41"/>
      <c r="AO163" s="41"/>
      <c r="AP163" s="41"/>
      <c r="AQ163" s="41"/>
      <c r="AR163" s="41"/>
      <c r="AS163" s="41"/>
      <c r="AT163" s="41"/>
      <c r="AU163" s="41"/>
      <c r="AV163" s="41"/>
      <c r="AW163" s="41"/>
      <c r="AX163" s="41"/>
      <c r="AY163" s="41"/>
      <c r="AZ163" s="41"/>
      <c r="BA163" s="41"/>
      <c r="BB163" s="41"/>
      <c r="BC163" s="41"/>
      <c r="BD163" s="41"/>
      <c r="BE163" s="41"/>
      <c r="BF163" s="41"/>
      <c r="BG163" s="41"/>
      <c r="BH163" s="41"/>
    </row>
    <row r="164" spans="1:60" hidden="1" x14ac:dyDescent="0.25">
      <c r="A164" s="41"/>
      <c r="B164" s="41"/>
      <c r="C164" s="41"/>
      <c r="D164" s="41"/>
      <c r="E164" s="41"/>
      <c r="F164" s="41"/>
      <c r="G164" s="41"/>
      <c r="H164" s="41"/>
      <c r="I164" s="41"/>
      <c r="J164" s="41"/>
      <c r="K164" s="41"/>
      <c r="L164" s="41"/>
      <c r="M164" s="41"/>
      <c r="N164" s="41"/>
      <c r="O164" s="41"/>
      <c r="P164" s="41"/>
      <c r="Q164" s="41"/>
      <c r="R164" s="41"/>
      <c r="S164" s="41"/>
      <c r="T164" s="41"/>
      <c r="U164" s="41"/>
      <c r="V164" s="41"/>
      <c r="W164" s="41"/>
      <c r="X164" s="41"/>
      <c r="Y164" s="41"/>
      <c r="Z164" s="41"/>
      <c r="AA164" s="41"/>
      <c r="AB164" s="41"/>
      <c r="AC164" s="41"/>
      <c r="AD164" s="41"/>
      <c r="AE164" s="41"/>
      <c r="AF164" s="41"/>
      <c r="AG164" s="41"/>
      <c r="AH164" s="41"/>
      <c r="AI164" s="41"/>
      <c r="AJ164" s="41"/>
      <c r="AK164" s="41"/>
      <c r="AL164" s="41"/>
      <c r="AM164" s="41"/>
      <c r="AN164" s="41"/>
      <c r="AO164" s="41"/>
      <c r="AP164" s="41"/>
      <c r="AQ164" s="41"/>
      <c r="AR164" s="41"/>
      <c r="AS164" s="41"/>
      <c r="AT164" s="41"/>
      <c r="AU164" s="41"/>
      <c r="AV164" s="41"/>
      <c r="AW164" s="41"/>
      <c r="AX164" s="41"/>
      <c r="AY164" s="41"/>
      <c r="AZ164" s="41"/>
      <c r="BA164" s="41"/>
      <c r="BB164" s="41"/>
      <c r="BC164" s="41"/>
      <c r="BD164" s="41"/>
      <c r="BE164" s="41"/>
      <c r="BF164" s="41"/>
      <c r="BG164" s="41"/>
      <c r="BH164" s="41"/>
    </row>
    <row r="165" spans="1:60" hidden="1" x14ac:dyDescent="0.25">
      <c r="A165" s="41"/>
      <c r="B165" s="41"/>
      <c r="C165" s="41"/>
      <c r="D165" s="41"/>
      <c r="E165" s="41"/>
      <c r="F165" s="41"/>
      <c r="G165" s="41"/>
      <c r="H165" s="41"/>
      <c r="I165" s="41"/>
      <c r="J165" s="41"/>
      <c r="K165" s="41"/>
      <c r="L165" s="41"/>
      <c r="M165" s="41"/>
      <c r="N165" s="41"/>
      <c r="O165" s="41"/>
      <c r="P165" s="41"/>
      <c r="Q165" s="41"/>
      <c r="R165" s="41"/>
      <c r="S165" s="41"/>
      <c r="T165" s="41"/>
      <c r="U165" s="41"/>
      <c r="V165" s="41"/>
      <c r="W165" s="41"/>
      <c r="X165" s="41"/>
      <c r="Y165" s="41"/>
      <c r="Z165" s="41"/>
      <c r="AA165" s="41"/>
      <c r="AB165" s="41"/>
      <c r="AC165" s="41"/>
      <c r="AD165" s="41"/>
      <c r="AE165" s="41"/>
      <c r="AF165" s="41"/>
      <c r="AG165" s="41"/>
      <c r="AH165" s="41"/>
      <c r="AI165" s="41"/>
      <c r="AJ165" s="41"/>
      <c r="AK165" s="41"/>
      <c r="AL165" s="41"/>
      <c r="AM165" s="41"/>
      <c r="AN165" s="41"/>
      <c r="AO165" s="41"/>
      <c r="AP165" s="41"/>
      <c r="AQ165" s="41"/>
      <c r="AR165" s="41"/>
      <c r="AS165" s="41"/>
      <c r="AT165" s="41"/>
      <c r="AU165" s="41"/>
      <c r="AV165" s="41"/>
      <c r="AW165" s="41"/>
      <c r="AX165" s="41"/>
      <c r="AY165" s="41"/>
      <c r="AZ165" s="41"/>
      <c r="BA165" s="41"/>
      <c r="BB165" s="41"/>
      <c r="BC165" s="41"/>
      <c r="BD165" s="41"/>
      <c r="BE165" s="41"/>
      <c r="BF165" s="41"/>
      <c r="BG165" s="41"/>
      <c r="BH165" s="41"/>
    </row>
    <row r="166" spans="1:60" hidden="1" x14ac:dyDescent="0.25">
      <c r="A166" s="41"/>
      <c r="B166" s="41"/>
      <c r="C166" s="41"/>
      <c r="D166" s="41"/>
      <c r="E166" s="41"/>
      <c r="F166" s="41"/>
      <c r="G166" s="41"/>
      <c r="H166" s="41"/>
      <c r="I166" s="41"/>
      <c r="J166" s="41"/>
      <c r="K166" s="41"/>
      <c r="L166" s="41"/>
      <c r="M166" s="41"/>
      <c r="N166" s="41"/>
      <c r="O166" s="41"/>
      <c r="P166" s="41"/>
      <c r="Q166" s="41"/>
      <c r="R166" s="41"/>
      <c r="S166" s="41"/>
      <c r="T166" s="41"/>
      <c r="U166" s="41"/>
      <c r="V166" s="41"/>
      <c r="W166" s="41"/>
      <c r="X166" s="41"/>
      <c r="Y166" s="41"/>
      <c r="Z166" s="41"/>
      <c r="AA166" s="41"/>
      <c r="AB166" s="41"/>
      <c r="AC166" s="41"/>
      <c r="AD166" s="41"/>
      <c r="AE166" s="41"/>
      <c r="AF166" s="41"/>
      <c r="AG166" s="41"/>
      <c r="AH166" s="41"/>
      <c r="AI166" s="41"/>
      <c r="AJ166" s="41"/>
      <c r="AK166" s="41"/>
      <c r="AL166" s="41"/>
      <c r="AM166" s="41"/>
      <c r="AN166" s="41"/>
      <c r="AO166" s="41"/>
      <c r="AP166" s="41"/>
      <c r="AQ166" s="41"/>
      <c r="AR166" s="41"/>
      <c r="AS166" s="41"/>
      <c r="AT166" s="41"/>
      <c r="AU166" s="41"/>
      <c r="AV166" s="41"/>
      <c r="AW166" s="41"/>
      <c r="AX166" s="41"/>
      <c r="AY166" s="41"/>
      <c r="AZ166" s="41"/>
      <c r="BA166" s="41"/>
      <c r="BB166" s="41"/>
      <c r="BC166" s="41"/>
      <c r="BD166" s="41"/>
      <c r="BE166" s="41"/>
      <c r="BF166" s="41"/>
      <c r="BG166" s="41"/>
      <c r="BH166" s="41"/>
    </row>
    <row r="167" spans="1:60" hidden="1" x14ac:dyDescent="0.25">
      <c r="A167" s="41"/>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c r="AU167" s="41"/>
      <c r="AV167" s="41"/>
      <c r="AW167" s="41"/>
      <c r="AX167" s="41"/>
      <c r="AY167" s="41"/>
      <c r="AZ167" s="41"/>
      <c r="BA167" s="41"/>
      <c r="BB167" s="41"/>
      <c r="BC167" s="41"/>
      <c r="BD167" s="41"/>
      <c r="BE167" s="41"/>
      <c r="BF167" s="41"/>
      <c r="BG167" s="41"/>
      <c r="BH167" s="41"/>
    </row>
    <row r="168" spans="1:60" hidden="1" x14ac:dyDescent="0.25">
      <c r="A168" s="41"/>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D168" s="41"/>
      <c r="BE168" s="41"/>
      <c r="BF168" s="41"/>
      <c r="BG168" s="41"/>
      <c r="BH168" s="41"/>
    </row>
    <row r="169" spans="1:60" hidden="1" x14ac:dyDescent="0.25">
      <c r="A169" s="41"/>
      <c r="B169" s="41"/>
      <c r="C169" s="41"/>
      <c r="D169" s="41"/>
      <c r="E169" s="41"/>
      <c r="F169" s="41"/>
      <c r="G169" s="41"/>
      <c r="H169" s="41"/>
      <c r="I169" s="41"/>
      <c r="J169" s="41"/>
      <c r="K169" s="41"/>
      <c r="L169" s="41"/>
      <c r="M169" s="41"/>
      <c r="N169" s="41"/>
      <c r="O169" s="41"/>
      <c r="P169" s="41"/>
      <c r="Q169" s="41"/>
      <c r="R169" s="41"/>
      <c r="S169" s="41"/>
      <c r="T169" s="41"/>
      <c r="U169" s="41"/>
      <c r="V169" s="41"/>
      <c r="W169" s="41"/>
      <c r="X169" s="41"/>
      <c r="Y169" s="41"/>
      <c r="Z169" s="41"/>
      <c r="AA169" s="41"/>
      <c r="AB169" s="41"/>
      <c r="AC169" s="41"/>
      <c r="AD169" s="41"/>
      <c r="AE169" s="41"/>
      <c r="AF169" s="41"/>
      <c r="AG169" s="41"/>
      <c r="AH169" s="41"/>
      <c r="AI169" s="41"/>
      <c r="AJ169" s="41"/>
      <c r="AK169" s="41"/>
      <c r="AL169" s="41"/>
      <c r="AM169" s="41"/>
      <c r="AN169" s="41"/>
      <c r="AO169" s="41"/>
      <c r="AP169" s="41"/>
      <c r="AQ169" s="41"/>
      <c r="AR169" s="41"/>
      <c r="AS169" s="41"/>
      <c r="AT169" s="41"/>
      <c r="AU169" s="41"/>
      <c r="AV169" s="41"/>
      <c r="AW169" s="41"/>
      <c r="AX169" s="41"/>
      <c r="AY169" s="41"/>
      <c r="AZ169" s="41"/>
      <c r="BA169" s="41"/>
      <c r="BB169" s="41"/>
      <c r="BC169" s="41"/>
      <c r="BD169" s="41"/>
      <c r="BE169" s="41"/>
      <c r="BF169" s="41"/>
      <c r="BG169" s="41"/>
      <c r="BH169" s="41"/>
    </row>
    <row r="170" spans="1:60" hidden="1" x14ac:dyDescent="0.25">
      <c r="A170" s="41"/>
      <c r="B170" s="41"/>
      <c r="C170" s="41"/>
      <c r="D170" s="41"/>
      <c r="E170" s="41"/>
      <c r="F170" s="41"/>
      <c r="G170" s="41"/>
      <c r="H170" s="41"/>
      <c r="I170" s="41"/>
      <c r="J170" s="41"/>
      <c r="K170" s="41"/>
      <c r="L170" s="41"/>
      <c r="M170" s="41"/>
      <c r="N170" s="41"/>
      <c r="O170" s="41"/>
      <c r="P170" s="41"/>
      <c r="Q170" s="41"/>
      <c r="R170" s="41"/>
      <c r="S170" s="41"/>
      <c r="T170" s="41"/>
      <c r="U170" s="41"/>
      <c r="V170" s="41"/>
      <c r="W170" s="41"/>
      <c r="X170" s="41"/>
      <c r="Y170" s="41"/>
      <c r="Z170" s="41"/>
      <c r="AA170" s="41"/>
      <c r="AB170" s="41"/>
      <c r="AC170" s="41"/>
      <c r="AD170" s="41"/>
      <c r="AE170" s="41"/>
      <c r="AF170" s="41"/>
      <c r="AG170" s="41"/>
      <c r="AH170" s="41"/>
      <c r="AI170" s="41"/>
      <c r="AJ170" s="41"/>
      <c r="AK170" s="41"/>
      <c r="AL170" s="41"/>
      <c r="AM170" s="41"/>
      <c r="AN170" s="41"/>
      <c r="AO170" s="41"/>
      <c r="AP170" s="41"/>
      <c r="AQ170" s="41"/>
      <c r="AR170" s="41"/>
      <c r="AS170" s="41"/>
      <c r="AT170" s="41"/>
      <c r="AU170" s="41"/>
      <c r="AV170" s="41"/>
      <c r="AW170" s="41"/>
      <c r="AX170" s="41"/>
      <c r="AY170" s="41"/>
      <c r="AZ170" s="41"/>
      <c r="BA170" s="41"/>
      <c r="BB170" s="41"/>
      <c r="BC170" s="41"/>
      <c r="BD170" s="41"/>
      <c r="BE170" s="41"/>
      <c r="BF170" s="41"/>
      <c r="BG170" s="41"/>
      <c r="BH170" s="41"/>
    </row>
    <row r="171" spans="1:60" hidden="1" x14ac:dyDescent="0.25">
      <c r="A171" s="41"/>
      <c r="B171" s="41"/>
      <c r="C171" s="41"/>
      <c r="D171" s="41"/>
      <c r="E171" s="41"/>
      <c r="F171" s="41"/>
      <c r="G171" s="41"/>
      <c r="H171" s="41"/>
      <c r="I171" s="41"/>
      <c r="J171" s="41"/>
      <c r="K171" s="41"/>
      <c r="L171" s="41"/>
      <c r="M171" s="41"/>
      <c r="N171" s="41"/>
      <c r="O171" s="41"/>
      <c r="P171" s="41"/>
      <c r="Q171" s="41"/>
      <c r="R171" s="41"/>
      <c r="S171" s="41"/>
      <c r="T171" s="41"/>
      <c r="U171" s="41"/>
      <c r="V171" s="41"/>
      <c r="W171" s="41"/>
      <c r="X171" s="41"/>
      <c r="Y171" s="41"/>
      <c r="Z171" s="41"/>
      <c r="AA171" s="41"/>
      <c r="AB171" s="41"/>
      <c r="AC171" s="41"/>
      <c r="AD171" s="41"/>
      <c r="AE171" s="41"/>
      <c r="AF171" s="41"/>
      <c r="AG171" s="41"/>
      <c r="AH171" s="41"/>
      <c r="AI171" s="41"/>
      <c r="AJ171" s="41"/>
      <c r="AK171" s="41"/>
      <c r="AL171" s="41"/>
      <c r="AM171" s="41"/>
      <c r="AN171" s="41"/>
      <c r="AO171" s="41"/>
      <c r="AP171" s="41"/>
      <c r="AQ171" s="41"/>
      <c r="AR171" s="41"/>
      <c r="AS171" s="41"/>
      <c r="AT171" s="41"/>
      <c r="AU171" s="41"/>
      <c r="AV171" s="41"/>
      <c r="AW171" s="41"/>
      <c r="AX171" s="41"/>
      <c r="AY171" s="41"/>
      <c r="AZ171" s="41"/>
      <c r="BA171" s="41"/>
      <c r="BB171" s="41"/>
      <c r="BC171" s="41"/>
      <c r="BD171" s="41"/>
      <c r="BE171" s="41"/>
      <c r="BF171" s="41"/>
      <c r="BG171" s="41"/>
      <c r="BH171" s="41"/>
    </row>
    <row r="172" spans="1:60" hidden="1" x14ac:dyDescent="0.25">
      <c r="A172" s="41"/>
      <c r="B172" s="41"/>
      <c r="C172" s="41"/>
      <c r="D172" s="41"/>
      <c r="E172" s="41"/>
      <c r="F172" s="41"/>
      <c r="G172" s="41"/>
      <c r="H172" s="41"/>
      <c r="I172" s="41"/>
      <c r="J172" s="41"/>
      <c r="K172" s="41"/>
      <c r="L172" s="41"/>
      <c r="M172" s="41"/>
      <c r="N172" s="41"/>
      <c r="O172" s="41"/>
      <c r="P172" s="41"/>
      <c r="Q172" s="41"/>
      <c r="R172" s="41"/>
      <c r="S172" s="41"/>
      <c r="T172" s="41"/>
      <c r="U172" s="41"/>
      <c r="V172" s="41"/>
      <c r="W172" s="41"/>
      <c r="X172" s="41"/>
      <c r="Y172" s="41"/>
      <c r="Z172" s="41"/>
      <c r="AA172" s="41"/>
      <c r="AB172" s="41"/>
      <c r="AC172" s="41"/>
      <c r="AD172" s="41"/>
      <c r="AE172" s="41"/>
      <c r="AF172" s="41"/>
      <c r="AG172" s="41"/>
      <c r="AH172" s="41"/>
      <c r="AI172" s="41"/>
      <c r="AJ172" s="41"/>
      <c r="AK172" s="41"/>
      <c r="AL172" s="41"/>
      <c r="AM172" s="41"/>
      <c r="AN172" s="41"/>
      <c r="AO172" s="41"/>
      <c r="AP172" s="41"/>
      <c r="AQ172" s="41"/>
      <c r="AR172" s="41"/>
      <c r="AS172" s="41"/>
      <c r="AT172" s="41"/>
      <c r="AU172" s="41"/>
      <c r="AV172" s="41"/>
      <c r="AW172" s="41"/>
      <c r="AX172" s="41"/>
      <c r="AY172" s="41"/>
      <c r="AZ172" s="41"/>
      <c r="BA172" s="41"/>
      <c r="BB172" s="41"/>
      <c r="BC172" s="41"/>
      <c r="BD172" s="41"/>
      <c r="BE172" s="41"/>
      <c r="BF172" s="41"/>
      <c r="BG172" s="41"/>
      <c r="BH172" s="41"/>
    </row>
    <row r="173" spans="1:60" hidden="1" x14ac:dyDescent="0.25">
      <c r="A173" s="41"/>
      <c r="B173" s="41"/>
      <c r="C173" s="41"/>
      <c r="D173" s="41"/>
      <c r="E173" s="41"/>
      <c r="F173" s="41"/>
      <c r="G173" s="41"/>
      <c r="H173" s="41"/>
      <c r="I173" s="41"/>
      <c r="J173" s="41"/>
      <c r="K173" s="41"/>
      <c r="L173" s="41"/>
      <c r="M173" s="41"/>
      <c r="N173" s="41"/>
      <c r="O173" s="41"/>
      <c r="P173" s="41"/>
      <c r="Q173" s="41"/>
      <c r="R173" s="41"/>
      <c r="S173" s="41"/>
      <c r="T173" s="41"/>
      <c r="U173" s="41"/>
      <c r="V173" s="41"/>
      <c r="W173" s="41"/>
      <c r="X173" s="41"/>
      <c r="Y173" s="41"/>
      <c r="Z173" s="41"/>
      <c r="AA173" s="41"/>
      <c r="AB173" s="41"/>
      <c r="AC173" s="41"/>
      <c r="AD173" s="41"/>
      <c r="AE173" s="41"/>
      <c r="AF173" s="41"/>
      <c r="AG173" s="41"/>
      <c r="AH173" s="41"/>
      <c r="AI173" s="41"/>
      <c r="AJ173" s="41"/>
      <c r="AK173" s="41"/>
      <c r="AL173" s="41"/>
      <c r="AM173" s="41"/>
      <c r="AN173" s="41"/>
      <c r="AO173" s="41"/>
      <c r="AP173" s="41"/>
      <c r="AQ173" s="41"/>
      <c r="AR173" s="41"/>
      <c r="AS173" s="41"/>
      <c r="AT173" s="41"/>
      <c r="AU173" s="41"/>
      <c r="AV173" s="41"/>
      <c r="AW173" s="41"/>
      <c r="AX173" s="41"/>
      <c r="AY173" s="41"/>
      <c r="AZ173" s="41"/>
      <c r="BA173" s="41"/>
      <c r="BB173" s="41"/>
      <c r="BC173" s="41"/>
      <c r="BD173" s="41"/>
      <c r="BE173" s="41"/>
      <c r="BF173" s="41"/>
      <c r="BG173" s="41"/>
      <c r="BH173" s="41"/>
    </row>
    <row r="174" spans="1:60" hidden="1" x14ac:dyDescent="0.25">
      <c r="A174" s="41"/>
      <c r="B174" s="41"/>
      <c r="C174" s="41"/>
      <c r="D174" s="41"/>
      <c r="E174" s="41"/>
      <c r="F174" s="41"/>
      <c r="G174" s="41"/>
      <c r="H174" s="41"/>
      <c r="I174" s="41"/>
      <c r="J174" s="41"/>
      <c r="K174" s="41"/>
      <c r="L174" s="41"/>
      <c r="M174" s="41"/>
      <c r="N174" s="41"/>
      <c r="O174" s="41"/>
      <c r="P174" s="41"/>
      <c r="Q174" s="41"/>
      <c r="R174" s="41"/>
      <c r="S174" s="41"/>
      <c r="T174" s="41"/>
      <c r="U174" s="41"/>
      <c r="V174" s="41"/>
      <c r="W174" s="41"/>
      <c r="X174" s="41"/>
      <c r="Y174" s="41"/>
      <c r="Z174" s="41"/>
      <c r="AA174" s="41"/>
      <c r="AB174" s="41"/>
      <c r="AC174" s="41"/>
      <c r="AD174" s="41"/>
      <c r="AE174" s="41"/>
      <c r="AF174" s="41"/>
      <c r="AG174" s="41"/>
      <c r="AH174" s="41"/>
      <c r="AI174" s="41"/>
      <c r="AJ174" s="41"/>
      <c r="AK174" s="41"/>
      <c r="AL174" s="41"/>
      <c r="AM174" s="41"/>
      <c r="AN174" s="41"/>
      <c r="AO174" s="41"/>
      <c r="AP174" s="41"/>
      <c r="AQ174" s="41"/>
      <c r="AR174" s="41"/>
      <c r="AS174" s="41"/>
      <c r="AT174" s="41"/>
      <c r="AU174" s="41"/>
      <c r="AV174" s="41"/>
      <c r="AW174" s="41"/>
      <c r="AX174" s="41"/>
      <c r="AY174" s="41"/>
      <c r="AZ174" s="41"/>
      <c r="BA174" s="41"/>
      <c r="BB174" s="41"/>
      <c r="BC174" s="41"/>
      <c r="BD174" s="41"/>
      <c r="BE174" s="41"/>
      <c r="BF174" s="41"/>
      <c r="BG174" s="41"/>
      <c r="BH174" s="41"/>
    </row>
    <row r="175" spans="1:60" hidden="1" x14ac:dyDescent="0.25">
      <c r="A175" s="41"/>
      <c r="B175" s="41"/>
      <c r="C175" s="41"/>
      <c r="D175" s="41"/>
      <c r="E175" s="41"/>
      <c r="F175" s="41"/>
      <c r="G175" s="41"/>
      <c r="H175" s="41"/>
      <c r="I175" s="41"/>
      <c r="J175" s="41"/>
      <c r="K175" s="41"/>
      <c r="L175" s="41"/>
      <c r="M175" s="41"/>
      <c r="N175" s="41"/>
      <c r="O175" s="41"/>
      <c r="P175" s="41"/>
      <c r="Q175" s="41"/>
      <c r="R175" s="41"/>
      <c r="S175" s="41"/>
      <c r="T175" s="41"/>
      <c r="U175" s="41"/>
      <c r="V175" s="41"/>
      <c r="W175" s="41"/>
      <c r="X175" s="41"/>
      <c r="Y175" s="41"/>
      <c r="Z175" s="41"/>
      <c r="AA175" s="41"/>
      <c r="AB175" s="41"/>
      <c r="AC175" s="41"/>
      <c r="AD175" s="41"/>
      <c r="AE175" s="41"/>
      <c r="AF175" s="41"/>
      <c r="AG175" s="41"/>
      <c r="AH175" s="41"/>
      <c r="AI175" s="41"/>
      <c r="AJ175" s="41"/>
      <c r="AK175" s="41"/>
      <c r="AL175" s="41"/>
      <c r="AM175" s="41"/>
      <c r="AN175" s="41"/>
      <c r="AO175" s="41"/>
      <c r="AP175" s="41"/>
      <c r="AQ175" s="41"/>
      <c r="AR175" s="41"/>
      <c r="AS175" s="41"/>
      <c r="AT175" s="41"/>
      <c r="AU175" s="41"/>
      <c r="AV175" s="41"/>
      <c r="AW175" s="41"/>
      <c r="AX175" s="41"/>
      <c r="AY175" s="41"/>
      <c r="AZ175" s="41"/>
      <c r="BA175" s="41"/>
      <c r="BB175" s="41"/>
      <c r="BC175" s="41"/>
      <c r="BD175" s="41"/>
      <c r="BE175" s="41"/>
      <c r="BF175" s="41"/>
      <c r="BG175" s="41"/>
      <c r="BH175" s="41"/>
    </row>
    <row r="176" spans="1:60" hidden="1" x14ac:dyDescent="0.25">
      <c r="A176" s="41"/>
      <c r="B176" s="41"/>
      <c r="C176" s="41"/>
      <c r="D176" s="41"/>
      <c r="E176" s="41"/>
      <c r="F176" s="41"/>
      <c r="G176" s="41"/>
      <c r="H176" s="41"/>
      <c r="I176" s="41"/>
      <c r="J176" s="41"/>
      <c r="K176" s="41"/>
      <c r="L176" s="41"/>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c r="AQ176" s="41"/>
      <c r="AR176" s="41"/>
      <c r="AS176" s="41"/>
      <c r="AT176" s="41"/>
      <c r="AU176" s="41"/>
      <c r="AV176" s="41"/>
      <c r="AW176" s="41"/>
      <c r="AX176" s="41"/>
      <c r="AY176" s="41"/>
      <c r="AZ176" s="41"/>
      <c r="BA176" s="41"/>
      <c r="BB176" s="41"/>
      <c r="BC176" s="41"/>
      <c r="BD176" s="41"/>
      <c r="BE176" s="41"/>
      <c r="BF176" s="41"/>
      <c r="BG176" s="41"/>
      <c r="BH176" s="41"/>
    </row>
    <row r="177" spans="1:60" hidden="1" x14ac:dyDescent="0.25">
      <c r="A177" s="41"/>
      <c r="B177" s="41"/>
      <c r="C177" s="41"/>
      <c r="D177" s="41"/>
      <c r="E177" s="41"/>
      <c r="F177" s="41"/>
      <c r="G177" s="41"/>
      <c r="H177" s="41"/>
      <c r="I177" s="41"/>
      <c r="J177" s="41"/>
      <c r="K177" s="41"/>
      <c r="L177" s="41"/>
      <c r="M177" s="41"/>
      <c r="N177" s="41"/>
      <c r="O177" s="41"/>
      <c r="P177" s="41"/>
      <c r="Q177" s="41"/>
      <c r="R177" s="41"/>
      <c r="S177" s="41"/>
      <c r="T177" s="41"/>
      <c r="U177" s="41"/>
      <c r="V177" s="41"/>
      <c r="W177" s="41"/>
      <c r="X177" s="41"/>
      <c r="Y177" s="41"/>
      <c r="Z177" s="41"/>
      <c r="AA177" s="41"/>
      <c r="AB177" s="41"/>
      <c r="AC177" s="41"/>
      <c r="AD177" s="41"/>
      <c r="AE177" s="41"/>
      <c r="AF177" s="41"/>
      <c r="AG177" s="41"/>
      <c r="AH177" s="41"/>
      <c r="AI177" s="41"/>
      <c r="AJ177" s="41"/>
      <c r="AK177" s="41"/>
      <c r="AL177" s="41"/>
      <c r="AM177" s="41"/>
      <c r="AN177" s="41"/>
      <c r="AO177" s="41"/>
      <c r="AP177" s="41"/>
      <c r="AQ177" s="41"/>
      <c r="AR177" s="41"/>
      <c r="AS177" s="41"/>
      <c r="AT177" s="41"/>
      <c r="AU177" s="41"/>
      <c r="AV177" s="41"/>
      <c r="AW177" s="41"/>
      <c r="AX177" s="41"/>
      <c r="AY177" s="41"/>
      <c r="AZ177" s="41"/>
      <c r="BA177" s="41"/>
      <c r="BB177" s="41"/>
      <c r="BC177" s="41"/>
      <c r="BD177" s="41"/>
      <c r="BE177" s="41"/>
      <c r="BF177" s="41"/>
      <c r="BG177" s="41"/>
      <c r="BH177" s="41"/>
    </row>
    <row r="178" spans="1:60" hidden="1" x14ac:dyDescent="0.25">
      <c r="A178" s="41"/>
      <c r="B178" s="41"/>
      <c r="C178" s="41"/>
      <c r="D178" s="41"/>
      <c r="E178" s="41"/>
      <c r="F178" s="41"/>
      <c r="G178" s="41"/>
      <c r="H178" s="41"/>
      <c r="I178" s="41"/>
      <c r="J178" s="41"/>
      <c r="K178" s="41"/>
      <c r="L178" s="41"/>
      <c r="M178" s="41"/>
      <c r="N178" s="41"/>
      <c r="O178" s="41"/>
      <c r="P178" s="41"/>
      <c r="Q178" s="41"/>
      <c r="R178" s="41"/>
      <c r="S178" s="41"/>
      <c r="T178" s="41"/>
      <c r="U178" s="41"/>
      <c r="V178" s="41"/>
      <c r="W178" s="41"/>
      <c r="X178" s="41"/>
      <c r="Y178" s="41"/>
      <c r="Z178" s="41"/>
      <c r="AA178" s="41"/>
      <c r="AB178" s="41"/>
      <c r="AC178" s="41"/>
      <c r="AD178" s="41"/>
      <c r="AE178" s="41"/>
      <c r="AF178" s="41"/>
      <c r="AG178" s="41"/>
      <c r="AH178" s="41"/>
      <c r="AI178" s="41"/>
      <c r="AJ178" s="41"/>
      <c r="AK178" s="41"/>
      <c r="AL178" s="41"/>
      <c r="AM178" s="41"/>
      <c r="AN178" s="41"/>
      <c r="AO178" s="41"/>
      <c r="AP178" s="41"/>
      <c r="AQ178" s="41"/>
      <c r="AR178" s="41"/>
      <c r="AS178" s="41"/>
      <c r="AT178" s="41"/>
      <c r="AU178" s="41"/>
      <c r="AV178" s="41"/>
      <c r="AW178" s="41"/>
      <c r="AX178" s="41"/>
      <c r="AY178" s="41"/>
      <c r="AZ178" s="41"/>
      <c r="BA178" s="41"/>
      <c r="BB178" s="41"/>
      <c r="BC178" s="41"/>
      <c r="BD178" s="41"/>
      <c r="BE178" s="41"/>
      <c r="BF178" s="41"/>
      <c r="BG178" s="41"/>
      <c r="BH178" s="41"/>
    </row>
    <row r="179" spans="1:60" hidden="1" x14ac:dyDescent="0.25">
      <c r="A179" s="41"/>
      <c r="B179" s="41"/>
      <c r="C179" s="41"/>
      <c r="D179" s="41"/>
      <c r="E179" s="41"/>
      <c r="F179" s="41"/>
      <c r="G179" s="41"/>
      <c r="H179" s="41"/>
      <c r="I179" s="41"/>
      <c r="J179" s="41"/>
      <c r="K179" s="41"/>
      <c r="L179" s="41"/>
      <c r="M179" s="41"/>
      <c r="N179" s="41"/>
      <c r="O179" s="41"/>
      <c r="P179" s="41"/>
      <c r="Q179" s="41"/>
      <c r="R179" s="41"/>
      <c r="S179" s="41"/>
      <c r="T179" s="41"/>
      <c r="U179" s="41"/>
      <c r="V179" s="41"/>
      <c r="W179" s="41"/>
      <c r="X179" s="41"/>
      <c r="Y179" s="41"/>
      <c r="Z179" s="41"/>
      <c r="AA179" s="41"/>
      <c r="AB179" s="41"/>
      <c r="AC179" s="41"/>
      <c r="AD179" s="41"/>
      <c r="AE179" s="41"/>
      <c r="AF179" s="41"/>
      <c r="AG179" s="41"/>
      <c r="AH179" s="41"/>
      <c r="AI179" s="41"/>
      <c r="AJ179" s="41"/>
      <c r="AK179" s="41"/>
      <c r="AL179" s="41"/>
      <c r="AM179" s="41"/>
      <c r="AN179" s="41"/>
      <c r="AO179" s="41"/>
      <c r="AP179" s="41"/>
      <c r="AQ179" s="41"/>
      <c r="AR179" s="41"/>
      <c r="AS179" s="41"/>
      <c r="AT179" s="41"/>
      <c r="AU179" s="41"/>
      <c r="AV179" s="41"/>
      <c r="AW179" s="41"/>
      <c r="AX179" s="41"/>
      <c r="AY179" s="41"/>
      <c r="AZ179" s="41"/>
      <c r="BA179" s="41"/>
      <c r="BB179" s="41"/>
      <c r="BC179" s="41"/>
      <c r="BD179" s="41"/>
      <c r="BE179" s="41"/>
      <c r="BF179" s="41"/>
      <c r="BG179" s="41"/>
      <c r="BH179" s="41"/>
    </row>
    <row r="180" spans="1:60" hidden="1" x14ac:dyDescent="0.25">
      <c r="A180" s="41"/>
      <c r="B180" s="41"/>
      <c r="C180" s="41"/>
      <c r="D180" s="41"/>
      <c r="E180" s="41"/>
      <c r="F180" s="41"/>
      <c r="G180" s="41"/>
      <c r="H180" s="41"/>
      <c r="I180" s="41"/>
      <c r="J180" s="41"/>
      <c r="K180" s="41"/>
      <c r="L180" s="41"/>
      <c r="M180" s="41"/>
      <c r="N180" s="41"/>
      <c r="O180" s="41"/>
      <c r="P180" s="41"/>
      <c r="Q180" s="41"/>
      <c r="R180" s="41"/>
      <c r="S180" s="41"/>
      <c r="T180" s="41"/>
      <c r="U180" s="41"/>
      <c r="V180" s="41"/>
      <c r="W180" s="41"/>
      <c r="X180" s="41"/>
      <c r="Y180" s="41"/>
      <c r="Z180" s="41"/>
      <c r="AA180" s="41"/>
      <c r="AB180" s="41"/>
      <c r="AC180" s="41"/>
      <c r="AD180" s="41"/>
      <c r="AE180" s="41"/>
      <c r="AF180" s="41"/>
      <c r="AG180" s="41"/>
      <c r="AH180" s="41"/>
      <c r="AI180" s="41"/>
      <c r="AJ180" s="41"/>
      <c r="AK180" s="41"/>
      <c r="AL180" s="41"/>
      <c r="AM180" s="41"/>
      <c r="AN180" s="41"/>
      <c r="AO180" s="41"/>
      <c r="AP180" s="41"/>
      <c r="AQ180" s="41"/>
      <c r="AR180" s="41"/>
      <c r="AS180" s="41"/>
      <c r="AT180" s="41"/>
      <c r="AU180" s="41"/>
      <c r="AV180" s="41"/>
      <c r="AW180" s="41"/>
      <c r="AX180" s="41"/>
      <c r="AY180" s="41"/>
      <c r="AZ180" s="41"/>
      <c r="BA180" s="41"/>
      <c r="BB180" s="41"/>
      <c r="BC180" s="41"/>
      <c r="BD180" s="41"/>
      <c r="BE180" s="41"/>
      <c r="BF180" s="41"/>
      <c r="BG180" s="41"/>
      <c r="BH180" s="41"/>
    </row>
    <row r="181" spans="1:60" hidden="1" x14ac:dyDescent="0.25">
      <c r="A181" s="41"/>
      <c r="B181" s="41"/>
      <c r="C181" s="41"/>
      <c r="D181" s="41"/>
      <c r="E181" s="41"/>
      <c r="F181" s="41"/>
      <c r="G181" s="41"/>
      <c r="H181" s="41"/>
      <c r="I181" s="41"/>
      <c r="J181" s="41"/>
      <c r="K181" s="41"/>
      <c r="L181" s="41"/>
      <c r="M181" s="41"/>
      <c r="N181" s="41"/>
      <c r="O181" s="41"/>
      <c r="P181" s="41"/>
      <c r="Q181" s="41"/>
      <c r="R181" s="41"/>
      <c r="S181" s="41"/>
      <c r="T181" s="41"/>
      <c r="U181" s="41"/>
      <c r="V181" s="41"/>
      <c r="W181" s="41"/>
      <c r="X181" s="41"/>
      <c r="Y181" s="41"/>
      <c r="Z181" s="41"/>
      <c r="AA181" s="41"/>
      <c r="AB181" s="41"/>
      <c r="AC181" s="41"/>
      <c r="AD181" s="41"/>
      <c r="AE181" s="41"/>
      <c r="AF181" s="41"/>
      <c r="AG181" s="41"/>
      <c r="AH181" s="41"/>
      <c r="AI181" s="41"/>
      <c r="AJ181" s="41"/>
      <c r="AK181" s="41"/>
      <c r="AL181" s="41"/>
      <c r="AM181" s="41"/>
      <c r="AN181" s="41"/>
      <c r="AO181" s="41"/>
      <c r="AP181" s="41"/>
      <c r="AQ181" s="41"/>
      <c r="AR181" s="41"/>
      <c r="AS181" s="41"/>
      <c r="AT181" s="41"/>
      <c r="AU181" s="41"/>
      <c r="AV181" s="41"/>
      <c r="AW181" s="41"/>
      <c r="AX181" s="41"/>
      <c r="AY181" s="41"/>
      <c r="AZ181" s="41"/>
      <c r="BA181" s="41"/>
      <c r="BB181" s="41"/>
      <c r="BC181" s="41"/>
      <c r="BD181" s="41"/>
      <c r="BE181" s="41"/>
      <c r="BF181" s="41"/>
      <c r="BG181" s="41"/>
      <c r="BH181" s="41"/>
    </row>
    <row r="182" spans="1:60" hidden="1" x14ac:dyDescent="0.25">
      <c r="A182" s="41"/>
      <c r="B182" s="41"/>
      <c r="C182" s="41"/>
      <c r="D182" s="41"/>
      <c r="E182" s="41"/>
      <c r="F182" s="41"/>
      <c r="G182" s="41"/>
      <c r="H182" s="41"/>
      <c r="I182" s="41"/>
      <c r="J182" s="41"/>
      <c r="K182" s="41"/>
      <c r="L182" s="41"/>
      <c r="M182" s="41"/>
      <c r="N182" s="41"/>
      <c r="O182" s="41"/>
      <c r="P182" s="41"/>
      <c r="Q182" s="41"/>
      <c r="R182" s="41"/>
      <c r="S182" s="41"/>
      <c r="T182" s="41"/>
      <c r="U182" s="41"/>
      <c r="V182" s="41"/>
      <c r="W182" s="41"/>
      <c r="X182" s="41"/>
      <c r="Y182" s="41"/>
      <c r="Z182" s="41"/>
      <c r="AA182" s="41"/>
      <c r="AB182" s="41"/>
      <c r="AC182" s="41"/>
      <c r="AD182" s="41"/>
      <c r="AE182" s="41"/>
      <c r="AF182" s="41"/>
      <c r="AG182" s="41"/>
      <c r="AH182" s="41"/>
      <c r="AI182" s="41"/>
      <c r="AJ182" s="41"/>
      <c r="AK182" s="41"/>
      <c r="AL182" s="41"/>
      <c r="AM182" s="41"/>
      <c r="AN182" s="41"/>
      <c r="AO182" s="41"/>
      <c r="AP182" s="41"/>
      <c r="AQ182" s="41"/>
      <c r="AR182" s="41"/>
      <c r="AS182" s="41"/>
      <c r="AT182" s="41"/>
      <c r="AU182" s="41"/>
      <c r="AV182" s="41"/>
      <c r="AW182" s="41"/>
      <c r="AX182" s="41"/>
      <c r="AY182" s="41"/>
      <c r="AZ182" s="41"/>
      <c r="BA182" s="41"/>
      <c r="BB182" s="41"/>
      <c r="BC182" s="41"/>
      <c r="BD182" s="41"/>
      <c r="BE182" s="41"/>
      <c r="BF182" s="41"/>
      <c r="BG182" s="41"/>
      <c r="BH182" s="41"/>
    </row>
    <row r="183" spans="1:60" hidden="1" x14ac:dyDescent="0.25">
      <c r="A183" s="41"/>
      <c r="B183" s="41"/>
      <c r="C183" s="41"/>
      <c r="D183" s="41"/>
      <c r="E183" s="41"/>
      <c r="F183" s="41"/>
      <c r="G183" s="41"/>
      <c r="H183" s="41"/>
      <c r="I183" s="41"/>
      <c r="J183" s="41"/>
      <c r="K183" s="41"/>
      <c r="L183" s="41"/>
      <c r="M183" s="41"/>
      <c r="N183" s="41"/>
      <c r="O183" s="41"/>
      <c r="P183" s="41"/>
      <c r="Q183" s="41"/>
      <c r="R183" s="41"/>
      <c r="S183" s="41"/>
      <c r="T183" s="41"/>
      <c r="U183" s="41"/>
      <c r="V183" s="41"/>
      <c r="W183" s="41"/>
      <c r="X183" s="41"/>
      <c r="Y183" s="41"/>
      <c r="Z183" s="41"/>
      <c r="AA183" s="41"/>
      <c r="AB183" s="41"/>
      <c r="AC183" s="41"/>
      <c r="AD183" s="41"/>
      <c r="AE183" s="41"/>
      <c r="AF183" s="41"/>
      <c r="AG183" s="41"/>
      <c r="AH183" s="41"/>
      <c r="AI183" s="41"/>
      <c r="AJ183" s="41"/>
      <c r="AK183" s="41"/>
      <c r="AL183" s="41"/>
      <c r="AM183" s="41"/>
      <c r="AN183" s="41"/>
      <c r="AO183" s="41"/>
      <c r="AP183" s="41"/>
      <c r="AQ183" s="41"/>
      <c r="AR183" s="41"/>
      <c r="AS183" s="41"/>
      <c r="AT183" s="41"/>
      <c r="AU183" s="41"/>
      <c r="AV183" s="41"/>
      <c r="AW183" s="41"/>
      <c r="AX183" s="41"/>
      <c r="AY183" s="41"/>
      <c r="AZ183" s="41"/>
      <c r="BA183" s="41"/>
      <c r="BB183" s="41"/>
      <c r="BC183" s="41"/>
      <c r="BD183" s="41"/>
      <c r="BE183" s="41"/>
      <c r="BF183" s="41"/>
      <c r="BG183" s="41"/>
      <c r="BH183" s="41"/>
    </row>
    <row r="184" spans="1:60" hidden="1" x14ac:dyDescent="0.25">
      <c r="A184" s="41"/>
      <c r="B184" s="41"/>
      <c r="C184" s="41"/>
      <c r="D184" s="41"/>
      <c r="E184" s="41"/>
      <c r="F184" s="41"/>
      <c r="G184" s="41"/>
      <c r="H184" s="41"/>
      <c r="I184" s="41"/>
      <c r="J184" s="41"/>
      <c r="K184" s="41"/>
      <c r="L184" s="41"/>
      <c r="M184" s="41"/>
      <c r="N184" s="41"/>
      <c r="O184" s="41"/>
      <c r="P184" s="41"/>
      <c r="Q184" s="41"/>
      <c r="R184" s="41"/>
      <c r="S184" s="41"/>
      <c r="T184" s="41"/>
      <c r="U184" s="41"/>
      <c r="V184" s="41"/>
      <c r="W184" s="41"/>
      <c r="X184" s="41"/>
      <c r="Y184" s="41"/>
      <c r="Z184" s="41"/>
      <c r="AA184" s="41"/>
      <c r="AB184" s="41"/>
      <c r="AC184" s="41"/>
      <c r="AD184" s="41"/>
      <c r="AE184" s="41"/>
      <c r="AF184" s="41"/>
      <c r="AG184" s="41"/>
      <c r="AH184" s="41"/>
      <c r="AI184" s="41"/>
      <c r="AJ184" s="41"/>
      <c r="AK184" s="41"/>
      <c r="AL184" s="41"/>
      <c r="AM184" s="41"/>
      <c r="AN184" s="41"/>
      <c r="AO184" s="41"/>
      <c r="AP184" s="41"/>
      <c r="AQ184" s="41"/>
      <c r="AR184" s="41"/>
      <c r="AS184" s="41"/>
      <c r="AT184" s="41"/>
      <c r="AU184" s="41"/>
      <c r="AV184" s="41"/>
      <c r="AW184" s="41"/>
      <c r="AX184" s="41"/>
      <c r="AY184" s="41"/>
      <c r="AZ184" s="41"/>
      <c r="BA184" s="41"/>
      <c r="BB184" s="41"/>
      <c r="BC184" s="41"/>
      <c r="BD184" s="41"/>
      <c r="BE184" s="41"/>
      <c r="BF184" s="41"/>
      <c r="BG184" s="41"/>
      <c r="BH184" s="41"/>
    </row>
    <row r="185" spans="1:60" hidden="1" x14ac:dyDescent="0.25">
      <c r="A185" s="41"/>
      <c r="B185" s="41"/>
      <c r="C185" s="41"/>
      <c r="D185" s="41"/>
      <c r="E185" s="41"/>
      <c r="F185" s="41"/>
      <c r="G185" s="41"/>
      <c r="H185" s="41"/>
      <c r="I185" s="41"/>
      <c r="J185" s="41"/>
      <c r="K185" s="41"/>
      <c r="L185" s="41"/>
      <c r="M185" s="41"/>
      <c r="N185" s="41"/>
      <c r="O185" s="41"/>
      <c r="P185" s="41"/>
      <c r="Q185" s="41"/>
      <c r="R185" s="41"/>
      <c r="S185" s="41"/>
      <c r="T185" s="41"/>
      <c r="U185" s="41"/>
      <c r="V185" s="41"/>
      <c r="W185" s="41"/>
      <c r="X185" s="41"/>
      <c r="Y185" s="41"/>
      <c r="Z185" s="41"/>
      <c r="AA185" s="41"/>
      <c r="AB185" s="41"/>
      <c r="AC185" s="41"/>
      <c r="AD185" s="41"/>
      <c r="AE185" s="41"/>
      <c r="AF185" s="41"/>
      <c r="AG185" s="41"/>
      <c r="AH185" s="41"/>
      <c r="AI185" s="41"/>
      <c r="AJ185" s="41"/>
      <c r="AK185" s="41"/>
      <c r="AL185" s="41"/>
      <c r="AM185" s="41"/>
      <c r="AN185" s="41"/>
      <c r="AO185" s="41"/>
      <c r="AP185" s="41"/>
      <c r="AQ185" s="41"/>
      <c r="AR185" s="41"/>
      <c r="AS185" s="41"/>
      <c r="AT185" s="41"/>
      <c r="AU185" s="41"/>
      <c r="AV185" s="41"/>
      <c r="AW185" s="41"/>
      <c r="AX185" s="41"/>
      <c r="AY185" s="41"/>
      <c r="AZ185" s="41"/>
      <c r="BA185" s="41"/>
      <c r="BB185" s="41"/>
      <c r="BC185" s="41"/>
      <c r="BD185" s="41"/>
      <c r="BE185" s="41"/>
      <c r="BF185" s="41"/>
      <c r="BG185" s="41"/>
      <c r="BH185" s="41"/>
    </row>
    <row r="186" spans="1:60" hidden="1" x14ac:dyDescent="0.25">
      <c r="A186" s="41"/>
      <c r="B186" s="41"/>
      <c r="C186" s="41"/>
      <c r="D186" s="41"/>
      <c r="E186" s="41"/>
      <c r="F186" s="41"/>
      <c r="G186" s="41"/>
      <c r="H186" s="41"/>
      <c r="I186" s="41"/>
      <c r="J186" s="41"/>
      <c r="K186" s="41"/>
      <c r="L186" s="41"/>
      <c r="M186" s="41"/>
      <c r="N186" s="41"/>
      <c r="O186" s="41"/>
      <c r="P186" s="41"/>
      <c r="Q186" s="41"/>
      <c r="R186" s="41"/>
      <c r="S186" s="41"/>
      <c r="T186" s="41"/>
      <c r="U186" s="41"/>
      <c r="V186" s="41"/>
      <c r="W186" s="41"/>
      <c r="X186" s="41"/>
      <c r="Y186" s="41"/>
      <c r="Z186" s="41"/>
      <c r="AA186" s="41"/>
      <c r="AB186" s="41"/>
      <c r="AC186" s="41"/>
      <c r="AD186" s="41"/>
      <c r="AE186" s="41"/>
      <c r="AF186" s="41"/>
      <c r="AG186" s="41"/>
      <c r="AH186" s="41"/>
      <c r="AI186" s="41"/>
      <c r="AJ186" s="41"/>
      <c r="AK186" s="41"/>
      <c r="AL186" s="41"/>
      <c r="AM186" s="41"/>
      <c r="AN186" s="41"/>
      <c r="AO186" s="41"/>
      <c r="AP186" s="41"/>
      <c r="AQ186" s="41"/>
      <c r="AR186" s="41"/>
      <c r="AS186" s="41"/>
      <c r="AT186" s="41"/>
      <c r="AU186" s="41"/>
      <c r="AV186" s="41"/>
      <c r="AW186" s="41"/>
      <c r="AX186" s="41"/>
      <c r="AY186" s="41"/>
      <c r="AZ186" s="41"/>
      <c r="BA186" s="41"/>
      <c r="BB186" s="41"/>
      <c r="BC186" s="41"/>
      <c r="BD186" s="41"/>
      <c r="BE186" s="41"/>
      <c r="BF186" s="41"/>
      <c r="BG186" s="41"/>
      <c r="BH186" s="41"/>
    </row>
    <row r="187" spans="1:60" hidden="1" x14ac:dyDescent="0.25">
      <c r="A187" s="41"/>
      <c r="B187" s="41"/>
      <c r="C187" s="41"/>
      <c r="D187" s="41"/>
      <c r="E187" s="41"/>
      <c r="F187" s="41"/>
      <c r="G187" s="41"/>
      <c r="H187" s="41"/>
      <c r="I187" s="41"/>
      <c r="J187" s="41"/>
      <c r="K187" s="41"/>
      <c r="L187" s="41"/>
      <c r="M187" s="41"/>
      <c r="N187" s="41"/>
      <c r="O187" s="41"/>
      <c r="P187" s="41"/>
      <c r="Q187" s="41"/>
      <c r="R187" s="41"/>
      <c r="S187" s="41"/>
      <c r="T187" s="41"/>
      <c r="U187" s="41"/>
      <c r="V187" s="41"/>
      <c r="W187" s="41"/>
      <c r="X187" s="41"/>
      <c r="Y187" s="41"/>
      <c r="Z187" s="41"/>
      <c r="AA187" s="41"/>
      <c r="AB187" s="41"/>
      <c r="AC187" s="41"/>
      <c r="AD187" s="41"/>
      <c r="AE187" s="41"/>
      <c r="AF187" s="41"/>
      <c r="AG187" s="41"/>
      <c r="AH187" s="41"/>
      <c r="AI187" s="41"/>
      <c r="AJ187" s="41"/>
      <c r="AK187" s="41"/>
      <c r="AL187" s="41"/>
      <c r="AM187" s="41"/>
      <c r="AN187" s="41"/>
      <c r="AO187" s="41"/>
      <c r="AP187" s="41"/>
      <c r="AQ187" s="41"/>
      <c r="AR187" s="41"/>
      <c r="AS187" s="41"/>
      <c r="AT187" s="41"/>
      <c r="AU187" s="41"/>
      <c r="AV187" s="41"/>
      <c r="AW187" s="41"/>
      <c r="AX187" s="41"/>
      <c r="AY187" s="41"/>
      <c r="AZ187" s="41"/>
      <c r="BA187" s="41"/>
      <c r="BB187" s="41"/>
      <c r="BC187" s="41"/>
      <c r="BD187" s="41"/>
      <c r="BE187" s="41"/>
      <c r="BF187" s="41"/>
      <c r="BG187" s="41"/>
      <c r="BH187" s="41"/>
    </row>
    <row r="188" spans="1:60" hidden="1" x14ac:dyDescent="0.25">
      <c r="A188" s="41"/>
      <c r="B188" s="41"/>
      <c r="C188" s="41"/>
      <c r="D188" s="41"/>
      <c r="E188" s="41"/>
      <c r="F188" s="41"/>
      <c r="G188" s="41"/>
      <c r="H188" s="41"/>
      <c r="I188" s="41"/>
      <c r="J188" s="41"/>
      <c r="K188" s="41"/>
      <c r="L188" s="41"/>
      <c r="M188" s="41"/>
      <c r="N188" s="41"/>
      <c r="O188" s="41"/>
      <c r="P188" s="41"/>
      <c r="Q188" s="41"/>
      <c r="R188" s="41"/>
      <c r="S188" s="41"/>
      <c r="T188" s="41"/>
      <c r="U188" s="41"/>
      <c r="V188" s="41"/>
      <c r="W188" s="41"/>
      <c r="X188" s="41"/>
      <c r="Y188" s="41"/>
      <c r="Z188" s="41"/>
      <c r="AA188" s="41"/>
      <c r="AB188" s="41"/>
      <c r="AC188" s="41"/>
      <c r="AD188" s="41"/>
      <c r="AE188" s="41"/>
      <c r="AF188" s="41"/>
      <c r="AG188" s="41"/>
      <c r="AH188" s="41"/>
      <c r="AI188" s="41"/>
      <c r="AJ188" s="41"/>
      <c r="AK188" s="41"/>
      <c r="AL188" s="41"/>
      <c r="AM188" s="41"/>
      <c r="AN188" s="41"/>
      <c r="AO188" s="41"/>
      <c r="AP188" s="41"/>
      <c r="AQ188" s="41"/>
      <c r="AR188" s="41"/>
      <c r="AS188" s="41"/>
      <c r="AT188" s="41"/>
      <c r="AU188" s="41"/>
      <c r="AV188" s="41"/>
      <c r="AW188" s="41"/>
      <c r="AX188" s="41"/>
      <c r="AY188" s="41"/>
      <c r="AZ188" s="41"/>
      <c r="BA188" s="41"/>
      <c r="BB188" s="41"/>
      <c r="BC188" s="41"/>
      <c r="BD188" s="41"/>
      <c r="BE188" s="41"/>
      <c r="BF188" s="41"/>
      <c r="BG188" s="41"/>
      <c r="BH188" s="41"/>
    </row>
    <row r="189" spans="1:60" hidden="1" x14ac:dyDescent="0.25">
      <c r="A189" s="41"/>
      <c r="B189" s="41"/>
      <c r="C189" s="41"/>
      <c r="D189" s="41"/>
      <c r="E189" s="41"/>
      <c r="F189" s="41"/>
      <c r="G189" s="41"/>
      <c r="H189" s="41"/>
      <c r="I189" s="41"/>
      <c r="J189" s="41"/>
      <c r="K189" s="41"/>
      <c r="L189" s="41"/>
      <c r="M189" s="41"/>
      <c r="N189" s="41"/>
      <c r="O189" s="41"/>
      <c r="P189" s="41"/>
      <c r="Q189" s="41"/>
      <c r="R189" s="41"/>
      <c r="S189" s="41"/>
      <c r="T189" s="41"/>
      <c r="U189" s="41"/>
      <c r="V189" s="41"/>
      <c r="W189" s="41"/>
      <c r="X189" s="41"/>
      <c r="Y189" s="41"/>
      <c r="Z189" s="41"/>
      <c r="AA189" s="41"/>
      <c r="AB189" s="41"/>
      <c r="AC189" s="41"/>
      <c r="AD189" s="41"/>
      <c r="AE189" s="41"/>
      <c r="AF189" s="41"/>
      <c r="AG189" s="41"/>
      <c r="AH189" s="41"/>
      <c r="AI189" s="41"/>
      <c r="AJ189" s="41"/>
      <c r="AK189" s="41"/>
      <c r="AL189" s="41"/>
      <c r="AM189" s="41"/>
      <c r="AN189" s="41"/>
      <c r="AO189" s="41"/>
      <c r="AP189" s="41"/>
      <c r="AQ189" s="41"/>
      <c r="AR189" s="41"/>
      <c r="AS189" s="41"/>
      <c r="AT189" s="41"/>
      <c r="AU189" s="41"/>
      <c r="AV189" s="41"/>
      <c r="AW189" s="41"/>
      <c r="AX189" s="41"/>
      <c r="AY189" s="41"/>
      <c r="AZ189" s="41"/>
      <c r="BA189" s="41"/>
      <c r="BB189" s="41"/>
      <c r="BC189" s="41"/>
      <c r="BD189" s="41"/>
      <c r="BE189" s="41"/>
      <c r="BF189" s="41"/>
      <c r="BG189" s="41"/>
      <c r="BH189" s="41"/>
    </row>
    <row r="190" spans="1:60" hidden="1" x14ac:dyDescent="0.25">
      <c r="A190" s="41"/>
      <c r="B190" s="41"/>
      <c r="C190" s="41"/>
      <c r="D190" s="41"/>
      <c r="E190" s="41"/>
      <c r="F190" s="41"/>
      <c r="G190" s="41"/>
      <c r="H190" s="41"/>
      <c r="I190" s="41"/>
      <c r="J190" s="41"/>
      <c r="K190" s="41"/>
      <c r="L190" s="41"/>
      <c r="M190" s="41"/>
      <c r="N190" s="41"/>
      <c r="O190" s="41"/>
      <c r="P190" s="41"/>
      <c r="Q190" s="41"/>
      <c r="R190" s="41"/>
      <c r="S190" s="41"/>
      <c r="T190" s="41"/>
      <c r="U190" s="41"/>
      <c r="V190" s="41"/>
      <c r="W190" s="41"/>
      <c r="X190" s="41"/>
      <c r="Y190" s="41"/>
      <c r="Z190" s="41"/>
      <c r="AA190" s="41"/>
      <c r="AB190" s="41"/>
      <c r="AC190" s="41"/>
      <c r="AD190" s="41"/>
      <c r="AE190" s="41"/>
      <c r="AF190" s="41"/>
      <c r="AG190" s="41"/>
      <c r="AH190" s="41"/>
      <c r="AI190" s="41"/>
      <c r="AJ190" s="41"/>
      <c r="AK190" s="41"/>
      <c r="AL190" s="41"/>
      <c r="AM190" s="41"/>
      <c r="AN190" s="41"/>
      <c r="AO190" s="41"/>
      <c r="AP190" s="41"/>
      <c r="AQ190" s="41"/>
      <c r="AR190" s="41"/>
      <c r="AS190" s="41"/>
      <c r="AT190" s="41"/>
      <c r="AU190" s="41"/>
      <c r="AV190" s="41"/>
      <c r="AW190" s="41"/>
      <c r="AX190" s="41"/>
      <c r="AY190" s="41"/>
      <c r="AZ190" s="41"/>
      <c r="BA190" s="41"/>
      <c r="BB190" s="41"/>
      <c r="BC190" s="41"/>
      <c r="BD190" s="41"/>
      <c r="BE190" s="41"/>
      <c r="BF190" s="41"/>
      <c r="BG190" s="41"/>
      <c r="BH190" s="41"/>
    </row>
    <row r="191" spans="1:60" hidden="1" x14ac:dyDescent="0.25">
      <c r="A191" s="41"/>
      <c r="B191" s="41"/>
      <c r="C191" s="41"/>
      <c r="D191" s="41"/>
      <c r="E191" s="41"/>
      <c r="F191" s="41"/>
      <c r="G191" s="41"/>
      <c r="H191" s="41"/>
      <c r="I191" s="41"/>
      <c r="J191" s="41"/>
      <c r="K191" s="41"/>
      <c r="L191" s="41"/>
      <c r="M191" s="41"/>
      <c r="N191" s="41"/>
      <c r="O191" s="41"/>
      <c r="P191" s="41"/>
      <c r="Q191" s="41"/>
      <c r="R191" s="41"/>
      <c r="S191" s="41"/>
      <c r="T191" s="41"/>
      <c r="U191" s="41"/>
      <c r="V191" s="41"/>
      <c r="W191" s="41"/>
      <c r="X191" s="41"/>
      <c r="Y191" s="41"/>
      <c r="Z191" s="41"/>
      <c r="AA191" s="41"/>
      <c r="AB191" s="41"/>
      <c r="AC191" s="41"/>
      <c r="AD191" s="41"/>
      <c r="AE191" s="41"/>
      <c r="AF191" s="41"/>
      <c r="AG191" s="41"/>
      <c r="AH191" s="41"/>
      <c r="AI191" s="41"/>
      <c r="AJ191" s="41"/>
      <c r="AK191" s="41"/>
      <c r="AL191" s="41"/>
      <c r="AM191" s="41"/>
      <c r="AN191" s="41"/>
      <c r="AO191" s="41"/>
      <c r="AP191" s="41"/>
      <c r="AQ191" s="41"/>
      <c r="AR191" s="41"/>
      <c r="AS191" s="41"/>
      <c r="AT191" s="41"/>
      <c r="AU191" s="41"/>
      <c r="AV191" s="41"/>
      <c r="AW191" s="41"/>
      <c r="AX191" s="41"/>
      <c r="AY191" s="41"/>
      <c r="AZ191" s="41"/>
      <c r="BA191" s="41"/>
      <c r="BB191" s="41"/>
      <c r="BC191" s="41"/>
      <c r="BD191" s="41"/>
      <c r="BE191" s="41"/>
      <c r="BF191" s="41"/>
      <c r="BG191" s="41"/>
      <c r="BH191" s="41"/>
    </row>
    <row r="192" spans="1:60" hidden="1" x14ac:dyDescent="0.25">
      <c r="A192" s="41"/>
      <c r="B192" s="41"/>
      <c r="C192" s="41"/>
      <c r="D192" s="41"/>
      <c r="E192" s="41"/>
      <c r="F192" s="41"/>
      <c r="G192" s="41"/>
      <c r="H192" s="41"/>
      <c r="I192" s="41"/>
      <c r="J192" s="41"/>
      <c r="K192" s="41"/>
      <c r="L192" s="41"/>
      <c r="M192" s="41"/>
      <c r="N192" s="41"/>
      <c r="O192" s="41"/>
      <c r="P192" s="41"/>
      <c r="Q192" s="41"/>
      <c r="R192" s="41"/>
      <c r="S192" s="41"/>
      <c r="T192" s="41"/>
      <c r="U192" s="41"/>
      <c r="V192" s="41"/>
      <c r="W192" s="41"/>
      <c r="X192" s="41"/>
      <c r="Y192" s="41"/>
      <c r="Z192" s="41"/>
      <c r="AA192" s="41"/>
      <c r="AB192" s="41"/>
      <c r="AC192" s="41"/>
      <c r="AD192" s="41"/>
      <c r="AE192" s="41"/>
      <c r="AF192" s="41"/>
      <c r="AG192" s="41"/>
      <c r="AH192" s="41"/>
      <c r="AI192" s="41"/>
      <c r="AJ192" s="41"/>
      <c r="AK192" s="41"/>
      <c r="AL192" s="41"/>
      <c r="AM192" s="41"/>
      <c r="AN192" s="41"/>
      <c r="AO192" s="41"/>
      <c r="AP192" s="41"/>
      <c r="AQ192" s="41"/>
      <c r="AR192" s="41"/>
      <c r="AS192" s="41"/>
      <c r="AT192" s="41"/>
      <c r="AU192" s="41"/>
      <c r="AV192" s="41"/>
      <c r="AW192" s="41"/>
      <c r="AX192" s="41"/>
      <c r="AY192" s="41"/>
      <c r="AZ192" s="41"/>
      <c r="BA192" s="41"/>
      <c r="BB192" s="41"/>
      <c r="BC192" s="41"/>
      <c r="BD192" s="41"/>
      <c r="BE192" s="41"/>
      <c r="BF192" s="41"/>
      <c r="BG192" s="41"/>
      <c r="BH192" s="41"/>
    </row>
    <row r="193" spans="1:60" hidden="1" x14ac:dyDescent="0.25">
      <c r="A193" s="41"/>
      <c r="B193" s="41"/>
      <c r="C193" s="41"/>
      <c r="D193" s="41"/>
      <c r="E193" s="41"/>
      <c r="F193" s="41"/>
      <c r="G193" s="41"/>
      <c r="H193" s="41"/>
      <c r="I193" s="41"/>
      <c r="J193" s="41"/>
      <c r="K193" s="41"/>
      <c r="L193" s="41"/>
      <c r="M193" s="41"/>
      <c r="N193" s="41"/>
      <c r="O193" s="41"/>
      <c r="P193" s="41"/>
      <c r="Q193" s="41"/>
      <c r="R193" s="41"/>
      <c r="S193" s="41"/>
      <c r="T193" s="41"/>
      <c r="U193" s="41"/>
      <c r="V193" s="41"/>
      <c r="W193" s="41"/>
      <c r="X193" s="41"/>
      <c r="Y193" s="41"/>
      <c r="Z193" s="41"/>
      <c r="AA193" s="41"/>
      <c r="AB193" s="41"/>
      <c r="AC193" s="41"/>
      <c r="AD193" s="41"/>
      <c r="AE193" s="41"/>
      <c r="AF193" s="41"/>
      <c r="AG193" s="41"/>
      <c r="AH193" s="41"/>
      <c r="AI193" s="41"/>
      <c r="AJ193" s="41"/>
      <c r="AK193" s="41"/>
      <c r="AL193" s="41"/>
      <c r="AM193" s="41"/>
      <c r="AN193" s="41"/>
      <c r="AO193" s="41"/>
      <c r="AP193" s="41"/>
      <c r="AQ193" s="41"/>
      <c r="AR193" s="41"/>
      <c r="AS193" s="41"/>
      <c r="AT193" s="41"/>
      <c r="AU193" s="41"/>
      <c r="AV193" s="41"/>
      <c r="AW193" s="41"/>
      <c r="AX193" s="41"/>
      <c r="AY193" s="41"/>
      <c r="AZ193" s="41"/>
      <c r="BA193" s="41"/>
      <c r="BB193" s="41"/>
      <c r="BC193" s="41"/>
      <c r="BD193" s="41"/>
      <c r="BE193" s="41"/>
      <c r="BF193" s="41"/>
      <c r="BG193" s="41"/>
      <c r="BH193" s="41"/>
    </row>
    <row r="194" spans="1:60" hidden="1" x14ac:dyDescent="0.25">
      <c r="A194" s="41"/>
      <c r="B194" s="41"/>
      <c r="C194" s="41"/>
      <c r="D194" s="41"/>
      <c r="E194" s="41"/>
      <c r="F194" s="41"/>
      <c r="G194" s="41"/>
      <c r="H194" s="41"/>
      <c r="I194" s="41"/>
      <c r="J194" s="41"/>
      <c r="K194" s="41"/>
      <c r="L194" s="41"/>
      <c r="M194" s="41"/>
      <c r="N194" s="41"/>
      <c r="O194" s="41"/>
      <c r="P194" s="41"/>
      <c r="Q194" s="41"/>
      <c r="R194" s="41"/>
      <c r="S194" s="41"/>
      <c r="T194" s="41"/>
      <c r="U194" s="41"/>
      <c r="V194" s="41"/>
      <c r="W194" s="41"/>
      <c r="X194" s="41"/>
      <c r="Y194" s="41"/>
      <c r="Z194" s="41"/>
      <c r="AA194" s="41"/>
      <c r="AB194" s="41"/>
      <c r="AC194" s="41"/>
      <c r="AD194" s="41"/>
      <c r="AE194" s="41"/>
      <c r="AF194" s="41"/>
      <c r="AG194" s="41"/>
      <c r="AH194" s="41"/>
      <c r="AI194" s="41"/>
      <c r="AJ194" s="41"/>
      <c r="AK194" s="41"/>
      <c r="AL194" s="41"/>
      <c r="AM194" s="41"/>
      <c r="AN194" s="41"/>
      <c r="AO194" s="41"/>
      <c r="AP194" s="41"/>
      <c r="AQ194" s="41"/>
      <c r="AR194" s="41"/>
      <c r="AS194" s="41"/>
      <c r="AT194" s="41"/>
      <c r="AU194" s="41"/>
      <c r="AV194" s="41"/>
      <c r="AW194" s="41"/>
      <c r="AX194" s="41"/>
      <c r="AY194" s="41"/>
      <c r="AZ194" s="41"/>
      <c r="BA194" s="41"/>
      <c r="BB194" s="41"/>
      <c r="BC194" s="41"/>
      <c r="BD194" s="41"/>
      <c r="BE194" s="41"/>
      <c r="BF194" s="41"/>
      <c r="BG194" s="41"/>
      <c r="BH194" s="41"/>
    </row>
    <row r="195" spans="1:60" hidden="1" x14ac:dyDescent="0.25">
      <c r="A195" s="41"/>
      <c r="B195" s="41"/>
      <c r="C195" s="41"/>
      <c r="D195" s="41"/>
      <c r="E195" s="41"/>
      <c r="F195" s="41"/>
      <c r="G195" s="41"/>
      <c r="H195" s="41"/>
      <c r="I195" s="41"/>
      <c r="J195" s="41"/>
      <c r="K195" s="41"/>
      <c r="L195" s="41"/>
      <c r="M195" s="41"/>
      <c r="N195" s="41"/>
      <c r="O195" s="41"/>
      <c r="P195" s="41"/>
      <c r="Q195" s="41"/>
      <c r="R195" s="41"/>
      <c r="S195" s="41"/>
      <c r="T195" s="41"/>
      <c r="U195" s="41"/>
      <c r="V195" s="41"/>
      <c r="W195" s="41"/>
      <c r="X195" s="41"/>
      <c r="Y195" s="41"/>
      <c r="Z195" s="41"/>
      <c r="AA195" s="41"/>
      <c r="AB195" s="41"/>
      <c r="AC195" s="41"/>
      <c r="AD195" s="41"/>
      <c r="AE195" s="41"/>
      <c r="AF195" s="41"/>
      <c r="AG195" s="41"/>
      <c r="AH195" s="41"/>
      <c r="AI195" s="41"/>
      <c r="AJ195" s="41"/>
      <c r="AK195" s="41"/>
      <c r="AL195" s="41"/>
      <c r="AM195" s="41"/>
      <c r="AN195" s="41"/>
      <c r="AO195" s="41"/>
      <c r="AP195" s="41"/>
      <c r="AQ195" s="41"/>
      <c r="AR195" s="41"/>
      <c r="AS195" s="41"/>
      <c r="AT195" s="41"/>
      <c r="AU195" s="41"/>
      <c r="AV195" s="41"/>
      <c r="AW195" s="41"/>
      <c r="AX195" s="41"/>
      <c r="AY195" s="41"/>
      <c r="AZ195" s="41"/>
      <c r="BA195" s="41"/>
      <c r="BB195" s="41"/>
      <c r="BC195" s="41"/>
      <c r="BD195" s="41"/>
      <c r="BE195" s="41"/>
      <c r="BF195" s="41"/>
      <c r="BG195" s="41"/>
      <c r="BH195" s="41"/>
    </row>
    <row r="196" spans="1:60" hidden="1" x14ac:dyDescent="0.25">
      <c r="A196" s="41"/>
      <c r="B196" s="41"/>
      <c r="C196" s="41"/>
      <c r="D196" s="41"/>
      <c r="E196" s="41"/>
      <c r="F196" s="41"/>
      <c r="G196" s="41"/>
      <c r="H196" s="41"/>
      <c r="I196" s="41"/>
      <c r="J196" s="41"/>
      <c r="K196" s="41"/>
      <c r="L196" s="41"/>
      <c r="M196" s="41"/>
      <c r="N196" s="41"/>
      <c r="O196" s="41"/>
      <c r="P196" s="41"/>
      <c r="Q196" s="41"/>
      <c r="R196" s="41"/>
      <c r="S196" s="41"/>
      <c r="T196" s="41"/>
      <c r="U196" s="41"/>
      <c r="V196" s="41"/>
      <c r="W196" s="41"/>
      <c r="X196" s="41"/>
      <c r="Y196" s="41"/>
      <c r="Z196" s="41"/>
      <c r="AA196" s="41"/>
      <c r="AB196" s="41"/>
      <c r="AC196" s="41"/>
      <c r="AD196" s="41"/>
      <c r="AE196" s="41"/>
      <c r="AF196" s="41"/>
      <c r="AG196" s="41"/>
      <c r="AH196" s="41"/>
      <c r="AI196" s="41"/>
      <c r="AJ196" s="41"/>
      <c r="AK196" s="41"/>
      <c r="AL196" s="41"/>
      <c r="AM196" s="41"/>
      <c r="AN196" s="41"/>
      <c r="AO196" s="41"/>
      <c r="AP196" s="41"/>
      <c r="AQ196" s="41"/>
      <c r="AR196" s="41"/>
      <c r="AS196" s="41"/>
      <c r="AT196" s="41"/>
      <c r="AU196" s="41"/>
      <c r="AV196" s="41"/>
      <c r="AW196" s="41"/>
      <c r="AX196" s="41"/>
      <c r="AY196" s="41"/>
      <c r="AZ196" s="41"/>
      <c r="BA196" s="41"/>
      <c r="BB196" s="41"/>
      <c r="BC196" s="41"/>
      <c r="BD196" s="41"/>
      <c r="BE196" s="41"/>
      <c r="BF196" s="41"/>
      <c r="BG196" s="41"/>
      <c r="BH196" s="41"/>
    </row>
    <row r="197" spans="1:60" hidden="1" x14ac:dyDescent="0.25">
      <c r="A197" s="41"/>
      <c r="J197" s="41"/>
      <c r="K197" s="41"/>
      <c r="L197" s="41"/>
      <c r="M197" s="41"/>
      <c r="N197" s="41"/>
      <c r="O197" s="41"/>
      <c r="P197" s="41"/>
      <c r="Q197" s="41"/>
      <c r="R197" s="41"/>
      <c r="S197" s="41"/>
      <c r="T197" s="41"/>
      <c r="U197" s="41"/>
      <c r="V197" s="41"/>
      <c r="W197" s="41"/>
      <c r="X197" s="41"/>
      <c r="Y197" s="41"/>
      <c r="Z197" s="41"/>
      <c r="AA197" s="41"/>
      <c r="AB197" s="41"/>
      <c r="AC197" s="41"/>
      <c r="AD197" s="41"/>
      <c r="AE197" s="41"/>
      <c r="AF197" s="41"/>
      <c r="AG197" s="41"/>
      <c r="AH197" s="41"/>
      <c r="AI197" s="41"/>
      <c r="AJ197" s="41"/>
      <c r="AK197" s="41"/>
      <c r="AL197" s="41"/>
      <c r="AM197" s="41"/>
      <c r="AN197" s="41"/>
      <c r="AO197" s="41"/>
      <c r="AP197" s="41"/>
      <c r="AQ197" s="41"/>
      <c r="AR197" s="41"/>
      <c r="AS197" s="41"/>
      <c r="AT197" s="41"/>
      <c r="AU197" s="41"/>
      <c r="AV197" s="41"/>
      <c r="AW197" s="41"/>
      <c r="AX197" s="41"/>
      <c r="AY197" s="41"/>
      <c r="AZ197" s="41"/>
      <c r="BA197" s="41"/>
      <c r="BB197" s="41"/>
      <c r="BC197" s="41"/>
      <c r="BD197" s="41"/>
      <c r="BE197" s="41"/>
      <c r="BF197" s="41"/>
      <c r="BG197" s="41"/>
      <c r="BH197" s="41"/>
    </row>
    <row r="198" spans="1:60" hidden="1" x14ac:dyDescent="0.25">
      <c r="A198" s="41"/>
      <c r="J198" s="41"/>
      <c r="K198" s="41"/>
      <c r="L198" s="41"/>
      <c r="M198" s="41"/>
      <c r="N198" s="41"/>
      <c r="O198" s="41"/>
      <c r="P198" s="41"/>
      <c r="Q198" s="41"/>
      <c r="R198" s="41"/>
      <c r="S198" s="41"/>
      <c r="T198" s="41"/>
      <c r="U198" s="41"/>
      <c r="V198" s="41"/>
      <c r="W198" s="41"/>
      <c r="X198" s="41"/>
      <c r="Y198" s="41"/>
      <c r="Z198" s="41"/>
      <c r="AA198" s="41"/>
      <c r="AB198" s="41"/>
      <c r="AC198" s="41"/>
      <c r="AD198" s="41"/>
      <c r="AE198" s="41"/>
      <c r="AF198" s="41"/>
      <c r="AG198" s="41"/>
      <c r="AH198" s="41"/>
      <c r="AI198" s="41"/>
      <c r="AJ198" s="41"/>
      <c r="AK198" s="41"/>
      <c r="AL198" s="41"/>
      <c r="AM198" s="41"/>
      <c r="AN198" s="41"/>
      <c r="AO198" s="41"/>
      <c r="AP198" s="41"/>
      <c r="AQ198" s="41"/>
      <c r="AR198" s="41"/>
      <c r="AS198" s="41"/>
      <c r="AT198" s="41"/>
      <c r="AU198" s="41"/>
      <c r="AV198" s="41"/>
      <c r="AW198" s="41"/>
      <c r="AX198" s="41"/>
      <c r="AY198" s="41"/>
      <c r="AZ198" s="41"/>
      <c r="BA198" s="41"/>
      <c r="BB198" s="41"/>
      <c r="BC198" s="41"/>
      <c r="BD198" s="41"/>
      <c r="BE198" s="41"/>
      <c r="BF198" s="41"/>
      <c r="BG198" s="41"/>
      <c r="BH198" s="41"/>
    </row>
    <row r="199" spans="1:60" hidden="1" x14ac:dyDescent="0.25">
      <c r="A199" s="41"/>
      <c r="J199" s="41"/>
      <c r="K199" s="41"/>
      <c r="L199" s="41"/>
      <c r="M199" s="41"/>
      <c r="N199" s="41"/>
      <c r="O199" s="41"/>
      <c r="P199" s="41"/>
      <c r="Q199" s="41"/>
      <c r="R199" s="41"/>
      <c r="S199" s="41"/>
      <c r="T199" s="41"/>
      <c r="U199" s="41"/>
      <c r="V199" s="41"/>
      <c r="W199" s="41"/>
      <c r="X199" s="41"/>
      <c r="Y199" s="41"/>
      <c r="Z199" s="41"/>
      <c r="AA199" s="41"/>
      <c r="AB199" s="41"/>
      <c r="AC199" s="41"/>
      <c r="AD199" s="41"/>
      <c r="AE199" s="41"/>
      <c r="AF199" s="41"/>
      <c r="AG199" s="41"/>
      <c r="AH199" s="41"/>
      <c r="AI199" s="41"/>
      <c r="AJ199" s="41"/>
      <c r="AK199" s="41"/>
      <c r="AL199" s="41"/>
      <c r="AM199" s="41"/>
      <c r="AN199" s="41"/>
      <c r="AO199" s="41"/>
      <c r="AP199" s="41"/>
      <c r="AQ199" s="41"/>
      <c r="AR199" s="41"/>
      <c r="AS199" s="41"/>
      <c r="AT199" s="41"/>
      <c r="AU199" s="41"/>
      <c r="AV199" s="41"/>
      <c r="AW199" s="41"/>
      <c r="AX199" s="41"/>
      <c r="AY199" s="41"/>
      <c r="AZ199" s="41"/>
      <c r="BA199" s="41"/>
      <c r="BB199" s="41"/>
      <c r="BC199" s="41"/>
      <c r="BD199" s="41"/>
      <c r="BE199" s="41"/>
      <c r="BF199" s="41"/>
      <c r="BG199" s="41"/>
      <c r="BH199" s="41"/>
    </row>
    <row r="200" spans="1:60" hidden="1" x14ac:dyDescent="0.25">
      <c r="A200" s="41"/>
      <c r="J200" s="41"/>
      <c r="K200" s="41"/>
      <c r="L200" s="41"/>
      <c r="M200" s="41"/>
      <c r="N200" s="41"/>
      <c r="O200" s="41"/>
      <c r="P200" s="41"/>
      <c r="Q200" s="41"/>
      <c r="R200" s="41"/>
      <c r="S200" s="41"/>
      <c r="T200" s="41"/>
      <c r="U200" s="41"/>
      <c r="V200" s="41"/>
      <c r="W200" s="41"/>
      <c r="X200" s="41"/>
      <c r="Y200" s="41"/>
      <c r="Z200" s="41"/>
      <c r="AA200" s="41"/>
      <c r="AB200" s="41"/>
      <c r="AC200" s="41"/>
      <c r="AD200" s="41"/>
      <c r="AE200" s="41"/>
      <c r="AF200" s="41"/>
      <c r="AG200" s="41"/>
      <c r="AH200" s="41"/>
      <c r="AI200" s="41"/>
      <c r="AJ200" s="41"/>
      <c r="AK200" s="41"/>
      <c r="AL200" s="41"/>
      <c r="AM200" s="41"/>
      <c r="AN200" s="41"/>
      <c r="AO200" s="41"/>
      <c r="AP200" s="41"/>
      <c r="AQ200" s="41"/>
      <c r="AR200" s="41"/>
      <c r="AS200" s="41"/>
      <c r="AT200" s="41"/>
      <c r="AU200" s="41"/>
      <c r="AV200" s="41"/>
      <c r="AW200" s="41"/>
      <c r="AX200" s="41"/>
      <c r="AY200" s="41"/>
      <c r="AZ200" s="41"/>
      <c r="BA200" s="41"/>
      <c r="BB200" s="41"/>
      <c r="BC200" s="41"/>
      <c r="BD200" s="41"/>
      <c r="BE200" s="41"/>
      <c r="BF200" s="41"/>
      <c r="BG200" s="41"/>
      <c r="BH200" s="41"/>
    </row>
    <row r="201" spans="1:60" hidden="1" x14ac:dyDescent="0.25">
      <c r="A201" s="41"/>
      <c r="J201" s="41"/>
      <c r="K201" s="41"/>
      <c r="L201" s="41"/>
      <c r="M201" s="41"/>
      <c r="N201" s="41"/>
      <c r="O201" s="41"/>
      <c r="P201" s="41"/>
      <c r="Q201" s="41"/>
      <c r="R201" s="41"/>
      <c r="S201" s="41"/>
      <c r="T201" s="41"/>
      <c r="U201" s="41"/>
      <c r="V201" s="41"/>
      <c r="W201" s="41"/>
      <c r="X201" s="41"/>
      <c r="Y201" s="41"/>
      <c r="Z201" s="41"/>
      <c r="AA201" s="41"/>
      <c r="AB201" s="41"/>
      <c r="AC201" s="41"/>
      <c r="AD201" s="41"/>
      <c r="AE201" s="41"/>
      <c r="AF201" s="41"/>
      <c r="AG201" s="41"/>
      <c r="AH201" s="41"/>
      <c r="AI201" s="41"/>
      <c r="AJ201" s="41"/>
      <c r="AK201" s="41"/>
      <c r="AL201" s="41"/>
      <c r="AM201" s="41"/>
      <c r="AN201" s="41"/>
      <c r="AO201" s="41"/>
      <c r="AP201" s="41"/>
      <c r="AQ201" s="41"/>
      <c r="AR201" s="41"/>
      <c r="AS201" s="41"/>
      <c r="AT201" s="41"/>
      <c r="AU201" s="41"/>
      <c r="AV201" s="41"/>
      <c r="AW201" s="41"/>
      <c r="AX201" s="41"/>
      <c r="AY201" s="41"/>
      <c r="AZ201" s="41"/>
      <c r="BA201" s="41"/>
      <c r="BB201" s="41"/>
      <c r="BC201" s="41"/>
      <c r="BD201" s="41"/>
      <c r="BE201" s="41"/>
      <c r="BF201" s="41"/>
      <c r="BG201" s="41"/>
      <c r="BH201" s="41"/>
    </row>
    <row r="202" spans="1:60" hidden="1" x14ac:dyDescent="0.25">
      <c r="A202" s="41"/>
      <c r="J202" s="41"/>
      <c r="K202" s="41"/>
      <c r="L202" s="41"/>
      <c r="M202" s="41"/>
      <c r="N202" s="41"/>
      <c r="O202" s="41"/>
      <c r="P202" s="41"/>
      <c r="Q202" s="41"/>
      <c r="R202" s="41"/>
      <c r="S202" s="41"/>
      <c r="T202" s="41"/>
      <c r="U202" s="41"/>
      <c r="V202" s="41"/>
      <c r="W202" s="41"/>
      <c r="X202" s="41"/>
      <c r="Y202" s="41"/>
      <c r="Z202" s="41"/>
      <c r="AA202" s="41"/>
      <c r="AB202" s="41"/>
      <c r="AC202" s="41"/>
      <c r="AD202" s="41"/>
      <c r="AE202" s="41"/>
      <c r="AF202" s="41"/>
      <c r="AG202" s="41"/>
      <c r="AH202" s="41"/>
      <c r="AI202" s="41"/>
      <c r="AJ202" s="41"/>
      <c r="AK202" s="41"/>
      <c r="AL202" s="41"/>
      <c r="AM202" s="41"/>
      <c r="AN202" s="41"/>
      <c r="AO202" s="41"/>
      <c r="AP202" s="41"/>
      <c r="AQ202" s="41"/>
      <c r="AR202" s="41"/>
      <c r="AS202" s="41"/>
      <c r="AT202" s="41"/>
      <c r="AU202" s="41"/>
      <c r="AV202" s="41"/>
      <c r="AW202" s="41"/>
      <c r="AX202" s="41"/>
      <c r="AY202" s="41"/>
      <c r="AZ202" s="41"/>
      <c r="BA202" s="41"/>
      <c r="BB202" s="41"/>
      <c r="BC202" s="41"/>
      <c r="BD202" s="41"/>
      <c r="BE202" s="41"/>
      <c r="BF202" s="41"/>
      <c r="BG202" s="41"/>
      <c r="BH202" s="41"/>
    </row>
    <row r="203" spans="1:60" hidden="1" x14ac:dyDescent="0.25">
      <c r="A203" s="41"/>
      <c r="J203" s="41"/>
      <c r="K203" s="41"/>
      <c r="L203" s="41"/>
      <c r="M203" s="41"/>
      <c r="N203" s="41"/>
      <c r="O203" s="41"/>
      <c r="P203" s="41"/>
      <c r="Q203" s="41"/>
      <c r="R203" s="41"/>
      <c r="S203" s="41"/>
      <c r="T203" s="41"/>
      <c r="U203" s="41"/>
      <c r="V203" s="41"/>
      <c r="W203" s="41"/>
      <c r="X203" s="41"/>
      <c r="Y203" s="41"/>
      <c r="Z203" s="41"/>
      <c r="AA203" s="41"/>
      <c r="AB203" s="41"/>
      <c r="AC203" s="41"/>
      <c r="AD203" s="41"/>
      <c r="AE203" s="41"/>
      <c r="AF203" s="41"/>
      <c r="AG203" s="41"/>
      <c r="AH203" s="41"/>
      <c r="AI203" s="41"/>
      <c r="AJ203" s="41"/>
      <c r="AK203" s="41"/>
      <c r="AL203" s="41"/>
      <c r="AM203" s="41"/>
      <c r="AN203" s="41"/>
      <c r="AO203" s="41"/>
      <c r="AP203" s="41"/>
      <c r="AQ203" s="41"/>
      <c r="AR203" s="41"/>
      <c r="AS203" s="41"/>
      <c r="AT203" s="41"/>
      <c r="AU203" s="41"/>
      <c r="AV203" s="41"/>
      <c r="AW203" s="41"/>
      <c r="AX203" s="41"/>
      <c r="AY203" s="41"/>
      <c r="AZ203" s="41"/>
      <c r="BA203" s="41"/>
      <c r="BB203" s="41"/>
      <c r="BC203" s="41"/>
      <c r="BD203" s="41"/>
      <c r="BE203" s="41"/>
      <c r="BF203" s="41"/>
      <c r="BG203" s="41"/>
      <c r="BH203" s="41"/>
    </row>
    <row r="204" spans="1:60" hidden="1" x14ac:dyDescent="0.25">
      <c r="A204" s="41"/>
      <c r="J204" s="41"/>
      <c r="K204" s="41"/>
      <c r="L204" s="41"/>
      <c r="M204" s="41"/>
      <c r="N204" s="41"/>
      <c r="O204" s="41"/>
      <c r="P204" s="41"/>
      <c r="Q204" s="41"/>
      <c r="R204" s="41"/>
      <c r="S204" s="41"/>
      <c r="T204" s="41"/>
      <c r="U204" s="41"/>
      <c r="V204" s="41"/>
      <c r="W204" s="41"/>
      <c r="X204" s="41"/>
      <c r="Y204" s="41"/>
      <c r="Z204" s="41"/>
      <c r="AA204" s="41"/>
      <c r="AB204" s="41"/>
      <c r="AC204" s="41"/>
      <c r="AD204" s="41"/>
      <c r="AE204" s="41"/>
      <c r="AF204" s="41"/>
      <c r="AG204" s="41"/>
      <c r="AH204" s="41"/>
      <c r="AI204" s="41"/>
      <c r="AJ204" s="41"/>
      <c r="AK204" s="41"/>
      <c r="AL204" s="41"/>
      <c r="AM204" s="41"/>
      <c r="AN204" s="41"/>
      <c r="AO204" s="41"/>
      <c r="AP204" s="41"/>
      <c r="AQ204" s="41"/>
      <c r="AR204" s="41"/>
      <c r="AS204" s="41"/>
      <c r="AT204" s="41"/>
      <c r="AU204" s="41"/>
      <c r="AV204" s="41"/>
      <c r="AW204" s="41"/>
      <c r="AX204" s="41"/>
      <c r="AY204" s="41"/>
      <c r="AZ204" s="41"/>
      <c r="BA204" s="41"/>
      <c r="BB204" s="41"/>
      <c r="BC204" s="41"/>
      <c r="BD204" s="41"/>
      <c r="BE204" s="41"/>
      <c r="BF204" s="41"/>
      <c r="BG204" s="41"/>
      <c r="BH204" s="41"/>
    </row>
    <row r="205" spans="1:60" hidden="1" x14ac:dyDescent="0.25">
      <c r="A205" s="41"/>
      <c r="J205" s="41"/>
      <c r="K205" s="41"/>
      <c r="L205" s="41"/>
      <c r="M205" s="41"/>
      <c r="N205" s="41"/>
      <c r="O205" s="41"/>
      <c r="P205" s="41"/>
      <c r="Q205" s="41"/>
      <c r="R205" s="41"/>
      <c r="S205" s="41"/>
      <c r="T205" s="41"/>
      <c r="U205" s="41"/>
      <c r="V205" s="41"/>
      <c r="W205" s="41"/>
      <c r="X205" s="41"/>
      <c r="Y205" s="41"/>
      <c r="Z205" s="41"/>
      <c r="AA205" s="41"/>
      <c r="AB205" s="41"/>
      <c r="AC205" s="41"/>
      <c r="AD205" s="41"/>
      <c r="AE205" s="41"/>
      <c r="AF205" s="41"/>
      <c r="AG205" s="41"/>
      <c r="AH205" s="41"/>
      <c r="AI205" s="41"/>
      <c r="AJ205" s="41"/>
      <c r="AK205" s="41"/>
      <c r="AL205" s="41"/>
      <c r="AM205" s="41"/>
      <c r="AN205" s="41"/>
      <c r="AO205" s="41"/>
      <c r="AP205" s="41"/>
      <c r="AQ205" s="41"/>
      <c r="AR205" s="41"/>
      <c r="AS205" s="41"/>
      <c r="AT205" s="41"/>
      <c r="AU205" s="41"/>
      <c r="AV205" s="41"/>
      <c r="AW205" s="41"/>
      <c r="AX205" s="41"/>
      <c r="AY205" s="41"/>
      <c r="AZ205" s="41"/>
      <c r="BA205" s="41"/>
      <c r="BB205" s="41"/>
      <c r="BC205" s="41"/>
      <c r="BD205" s="41"/>
      <c r="BE205" s="41"/>
      <c r="BF205" s="41"/>
      <c r="BG205" s="41"/>
      <c r="BH205" s="41"/>
    </row>
    <row r="206" spans="1:60" hidden="1" x14ac:dyDescent="0.25">
      <c r="A206" s="41"/>
      <c r="J206" s="41"/>
      <c r="K206" s="41"/>
      <c r="L206" s="41"/>
      <c r="M206" s="41"/>
      <c r="N206" s="41"/>
      <c r="O206" s="41"/>
      <c r="P206" s="41"/>
      <c r="Q206" s="41"/>
      <c r="R206" s="41"/>
      <c r="S206" s="41"/>
      <c r="T206" s="41"/>
      <c r="U206" s="41"/>
      <c r="V206" s="41"/>
      <c r="W206" s="41"/>
      <c r="X206" s="41"/>
      <c r="Y206" s="41"/>
      <c r="Z206" s="41"/>
      <c r="AA206" s="41"/>
      <c r="AB206" s="41"/>
      <c r="AC206" s="41"/>
      <c r="AD206" s="41"/>
      <c r="AE206" s="41"/>
      <c r="AF206" s="41"/>
      <c r="AG206" s="41"/>
      <c r="AH206" s="41"/>
      <c r="AI206" s="41"/>
      <c r="AJ206" s="41"/>
      <c r="AK206" s="41"/>
      <c r="AL206" s="41"/>
      <c r="AM206" s="41"/>
      <c r="AN206" s="41"/>
      <c r="AO206" s="41"/>
      <c r="AP206" s="41"/>
      <c r="AQ206" s="41"/>
      <c r="AR206" s="41"/>
      <c r="AS206" s="41"/>
      <c r="AT206" s="41"/>
      <c r="AU206" s="41"/>
      <c r="AV206" s="41"/>
      <c r="AW206" s="41"/>
      <c r="AX206" s="41"/>
      <c r="AY206" s="41"/>
      <c r="AZ206" s="41"/>
      <c r="BA206" s="41"/>
      <c r="BB206" s="41"/>
      <c r="BC206" s="41"/>
      <c r="BD206" s="41"/>
      <c r="BE206" s="41"/>
      <c r="BF206" s="41"/>
      <c r="BG206" s="41"/>
      <c r="BH206" s="41"/>
    </row>
    <row r="207" spans="1:60" hidden="1" x14ac:dyDescent="0.25">
      <c r="A207" s="41"/>
      <c r="J207" s="41"/>
      <c r="K207" s="41"/>
      <c r="L207" s="41"/>
      <c r="M207" s="41"/>
      <c r="N207" s="41"/>
      <c r="O207" s="41"/>
      <c r="P207" s="41"/>
      <c r="Q207" s="41"/>
      <c r="R207" s="41"/>
      <c r="S207" s="41"/>
      <c r="T207" s="41"/>
      <c r="U207" s="41"/>
      <c r="V207" s="41"/>
      <c r="W207" s="41"/>
      <c r="X207" s="41"/>
      <c r="Y207" s="41"/>
      <c r="Z207" s="41"/>
      <c r="AA207" s="41"/>
      <c r="AB207" s="41"/>
      <c r="AC207" s="41"/>
      <c r="AD207" s="41"/>
      <c r="AE207" s="41"/>
      <c r="AF207" s="41"/>
      <c r="AG207" s="41"/>
      <c r="AH207" s="41"/>
      <c r="AI207" s="41"/>
      <c r="AJ207" s="41"/>
      <c r="AK207" s="41"/>
      <c r="AL207" s="41"/>
      <c r="AM207" s="41"/>
      <c r="AN207" s="41"/>
      <c r="AO207" s="41"/>
      <c r="AP207" s="41"/>
      <c r="AQ207" s="41"/>
      <c r="AR207" s="41"/>
      <c r="AS207" s="41"/>
      <c r="AT207" s="41"/>
      <c r="AU207" s="41"/>
      <c r="AV207" s="41"/>
      <c r="AW207" s="41"/>
      <c r="AX207" s="41"/>
      <c r="AY207" s="41"/>
      <c r="AZ207" s="41"/>
      <c r="BA207" s="41"/>
      <c r="BB207" s="41"/>
      <c r="BC207" s="41"/>
      <c r="BD207" s="41"/>
      <c r="BE207" s="41"/>
      <c r="BF207" s="41"/>
      <c r="BG207" s="41"/>
      <c r="BH207" s="41"/>
    </row>
    <row r="208" spans="1:60" hidden="1" x14ac:dyDescent="0.25">
      <c r="A208" s="41"/>
      <c r="J208" s="41"/>
      <c r="K208" s="41"/>
      <c r="L208" s="41"/>
      <c r="M208" s="41"/>
      <c r="N208" s="41"/>
      <c r="O208" s="41"/>
      <c r="P208" s="41"/>
      <c r="Q208" s="41"/>
      <c r="R208" s="41"/>
      <c r="S208" s="41"/>
      <c r="T208" s="41"/>
      <c r="U208" s="41"/>
      <c r="V208" s="41"/>
      <c r="W208" s="41"/>
      <c r="X208" s="41"/>
      <c r="Y208" s="41"/>
      <c r="Z208" s="41"/>
      <c r="AA208" s="41"/>
      <c r="AB208" s="41"/>
      <c r="AC208" s="41"/>
      <c r="AD208" s="41"/>
      <c r="AE208" s="41"/>
      <c r="AF208" s="41"/>
      <c r="AG208" s="41"/>
      <c r="AH208" s="41"/>
      <c r="AI208" s="41"/>
      <c r="AJ208" s="41"/>
      <c r="AK208" s="41"/>
      <c r="AL208" s="41"/>
      <c r="AM208" s="41"/>
      <c r="AN208" s="41"/>
      <c r="AO208" s="41"/>
      <c r="AP208" s="41"/>
      <c r="AQ208" s="41"/>
      <c r="AR208" s="41"/>
      <c r="AS208" s="41"/>
      <c r="AT208" s="41"/>
      <c r="AU208" s="41"/>
      <c r="AV208" s="41"/>
      <c r="AW208" s="41"/>
      <c r="AX208" s="41"/>
      <c r="AY208" s="41"/>
      <c r="AZ208" s="41"/>
      <c r="BA208" s="41"/>
      <c r="BB208" s="41"/>
      <c r="BC208" s="41"/>
      <c r="BD208" s="41"/>
      <c r="BE208" s="41"/>
      <c r="BF208" s="41"/>
      <c r="BG208" s="41"/>
      <c r="BH208" s="41"/>
    </row>
    <row r="209" spans="1:60" hidden="1" x14ac:dyDescent="0.25">
      <c r="A209" s="41"/>
      <c r="J209" s="41"/>
      <c r="K209" s="41"/>
      <c r="L209" s="41"/>
      <c r="M209" s="41"/>
      <c r="N209" s="41"/>
      <c r="O209" s="41"/>
      <c r="P209" s="41"/>
      <c r="Q209" s="41"/>
      <c r="R209" s="41"/>
      <c r="S209" s="41"/>
      <c r="T209" s="41"/>
      <c r="U209" s="41"/>
      <c r="V209" s="41"/>
      <c r="W209" s="41"/>
      <c r="X209" s="41"/>
      <c r="Y209" s="41"/>
      <c r="Z209" s="41"/>
      <c r="AA209" s="41"/>
      <c r="AB209" s="41"/>
      <c r="AC209" s="41"/>
      <c r="AD209" s="41"/>
      <c r="AE209" s="41"/>
      <c r="AF209" s="41"/>
      <c r="AG209" s="41"/>
      <c r="AH209" s="41"/>
      <c r="AI209" s="41"/>
      <c r="AJ209" s="41"/>
      <c r="AK209" s="41"/>
      <c r="AL209" s="41"/>
      <c r="AM209" s="41"/>
      <c r="AN209" s="41"/>
      <c r="AO209" s="41"/>
      <c r="AP209" s="41"/>
      <c r="AQ209" s="41"/>
      <c r="AR209" s="41"/>
      <c r="AS209" s="41"/>
      <c r="AT209" s="41"/>
      <c r="AU209" s="41"/>
      <c r="AV209" s="41"/>
      <c r="AW209" s="41"/>
      <c r="AX209" s="41"/>
      <c r="AY209" s="41"/>
      <c r="AZ209" s="41"/>
      <c r="BA209" s="41"/>
      <c r="BB209" s="41"/>
      <c r="BC209" s="41"/>
      <c r="BD209" s="41"/>
      <c r="BE209" s="41"/>
      <c r="BF209" s="41"/>
      <c r="BG209" s="41"/>
      <c r="BH209" s="41"/>
    </row>
    <row r="210" spans="1:60" hidden="1" x14ac:dyDescent="0.25">
      <c r="A210" s="41"/>
      <c r="J210" s="41"/>
      <c r="K210" s="41"/>
      <c r="L210" s="41"/>
      <c r="M210" s="41"/>
      <c r="N210" s="41"/>
      <c r="O210" s="41"/>
      <c r="P210" s="41"/>
      <c r="Q210" s="41"/>
      <c r="R210" s="41"/>
      <c r="S210" s="41"/>
      <c r="T210" s="41"/>
      <c r="U210" s="41"/>
      <c r="V210" s="41"/>
      <c r="W210" s="41"/>
      <c r="X210" s="41"/>
      <c r="Y210" s="41"/>
      <c r="Z210" s="41"/>
      <c r="AA210" s="41"/>
      <c r="AB210" s="41"/>
      <c r="AC210" s="41"/>
      <c r="AD210" s="41"/>
      <c r="AE210" s="41"/>
      <c r="AF210" s="41"/>
      <c r="AG210" s="41"/>
      <c r="AH210" s="41"/>
      <c r="AI210" s="41"/>
      <c r="AJ210" s="41"/>
      <c r="AK210" s="41"/>
      <c r="AL210" s="41"/>
      <c r="AM210" s="41"/>
      <c r="AN210" s="41"/>
      <c r="AO210" s="41"/>
      <c r="AP210" s="41"/>
      <c r="AQ210" s="41"/>
      <c r="AR210" s="41"/>
      <c r="AS210" s="41"/>
      <c r="AT210" s="41"/>
      <c r="AU210" s="41"/>
      <c r="AV210" s="41"/>
      <c r="AW210" s="41"/>
      <c r="AX210" s="41"/>
      <c r="AY210" s="41"/>
      <c r="AZ210" s="41"/>
      <c r="BA210" s="41"/>
      <c r="BB210" s="41"/>
      <c r="BC210" s="41"/>
      <c r="BD210" s="41"/>
      <c r="BE210" s="41"/>
      <c r="BF210" s="41"/>
      <c r="BG210" s="41"/>
      <c r="BH210" s="41"/>
    </row>
    <row r="211" spans="1:60" hidden="1" x14ac:dyDescent="0.25">
      <c r="A211" s="41"/>
      <c r="J211" s="41"/>
      <c r="K211" s="41"/>
      <c r="L211" s="41"/>
      <c r="M211" s="41"/>
      <c r="N211" s="41"/>
      <c r="O211" s="41"/>
      <c r="P211" s="41"/>
      <c r="Q211" s="41"/>
      <c r="R211" s="41"/>
      <c r="S211" s="41"/>
      <c r="T211" s="41"/>
      <c r="U211" s="41"/>
      <c r="V211" s="41"/>
      <c r="W211" s="41"/>
      <c r="X211" s="41"/>
      <c r="Y211" s="41"/>
      <c r="Z211" s="41"/>
      <c r="AA211" s="41"/>
      <c r="AB211" s="41"/>
      <c r="AC211" s="41"/>
      <c r="AD211" s="41"/>
      <c r="AE211" s="41"/>
      <c r="AF211" s="41"/>
      <c r="AG211" s="41"/>
      <c r="AH211" s="41"/>
      <c r="AI211" s="41"/>
      <c r="AJ211" s="41"/>
      <c r="AK211" s="41"/>
      <c r="AL211" s="41"/>
      <c r="AM211" s="41"/>
      <c r="AN211" s="41"/>
      <c r="AO211" s="41"/>
      <c r="AP211" s="41"/>
      <c r="AQ211" s="41"/>
      <c r="AR211" s="41"/>
      <c r="AS211" s="41"/>
      <c r="AT211" s="41"/>
      <c r="AU211" s="41"/>
      <c r="AV211" s="41"/>
      <c r="AW211" s="41"/>
      <c r="AX211" s="41"/>
      <c r="AY211" s="41"/>
      <c r="AZ211" s="41"/>
      <c r="BA211" s="41"/>
      <c r="BB211" s="41"/>
      <c r="BC211" s="41"/>
      <c r="BD211" s="41"/>
      <c r="BE211" s="41"/>
      <c r="BF211" s="41"/>
      <c r="BG211" s="41"/>
      <c r="BH211" s="41"/>
    </row>
    <row r="212" spans="1:60" hidden="1" x14ac:dyDescent="0.25">
      <c r="A212" s="41"/>
      <c r="J212" s="41"/>
      <c r="K212" s="41"/>
      <c r="L212" s="41"/>
      <c r="M212" s="41"/>
      <c r="N212" s="41"/>
      <c r="O212" s="41"/>
      <c r="P212" s="41"/>
      <c r="Q212" s="41"/>
      <c r="R212" s="41"/>
      <c r="S212" s="41"/>
      <c r="T212" s="41"/>
      <c r="U212" s="41"/>
      <c r="V212" s="41"/>
      <c r="W212" s="41"/>
      <c r="X212" s="41"/>
      <c r="Y212" s="41"/>
      <c r="Z212" s="41"/>
      <c r="AA212" s="41"/>
      <c r="AB212" s="41"/>
      <c r="AC212" s="41"/>
      <c r="AD212" s="41"/>
      <c r="AE212" s="41"/>
      <c r="AF212" s="41"/>
      <c r="AG212" s="41"/>
      <c r="AH212" s="41"/>
      <c r="AI212" s="41"/>
      <c r="AJ212" s="41"/>
      <c r="AK212" s="41"/>
      <c r="AL212" s="41"/>
      <c r="AM212" s="41"/>
      <c r="AN212" s="41"/>
      <c r="AO212" s="41"/>
      <c r="AP212" s="41"/>
      <c r="AQ212" s="41"/>
      <c r="AR212" s="41"/>
      <c r="AS212" s="41"/>
      <c r="AT212" s="41"/>
      <c r="AU212" s="41"/>
      <c r="AV212" s="41"/>
      <c r="AW212" s="41"/>
      <c r="AX212" s="41"/>
      <c r="AY212" s="41"/>
      <c r="AZ212" s="41"/>
      <c r="BA212" s="41"/>
      <c r="BB212" s="41"/>
      <c r="BC212" s="41"/>
      <c r="BD212" s="41"/>
      <c r="BE212" s="41"/>
      <c r="BF212" s="41"/>
      <c r="BG212" s="41"/>
      <c r="BH212" s="41"/>
    </row>
    <row r="213" spans="1:60" hidden="1" x14ac:dyDescent="0.25">
      <c r="A213" s="41"/>
      <c r="J213" s="41"/>
      <c r="K213" s="41"/>
      <c r="L213" s="41"/>
      <c r="M213" s="41"/>
      <c r="N213" s="41"/>
      <c r="O213" s="41"/>
      <c r="P213" s="41"/>
      <c r="Q213" s="41"/>
      <c r="R213" s="41"/>
      <c r="S213" s="41"/>
      <c r="T213" s="41"/>
      <c r="U213" s="41"/>
      <c r="V213" s="41"/>
      <c r="W213" s="41"/>
      <c r="X213" s="41"/>
      <c r="Y213" s="41"/>
      <c r="Z213" s="41"/>
      <c r="AA213" s="41"/>
      <c r="AB213" s="41"/>
      <c r="AC213" s="41"/>
      <c r="AD213" s="41"/>
      <c r="AE213" s="41"/>
      <c r="AF213" s="41"/>
      <c r="AG213" s="41"/>
      <c r="AH213" s="41"/>
      <c r="AI213" s="41"/>
      <c r="AJ213" s="41"/>
      <c r="AK213" s="41"/>
      <c r="AL213" s="41"/>
      <c r="AM213" s="41"/>
      <c r="AN213" s="41"/>
      <c r="AO213" s="41"/>
      <c r="AP213" s="41"/>
      <c r="AQ213" s="41"/>
      <c r="AR213" s="41"/>
      <c r="AS213" s="41"/>
      <c r="AT213" s="41"/>
      <c r="AU213" s="41"/>
      <c r="AV213" s="41"/>
      <c r="AW213" s="41"/>
      <c r="AX213" s="41"/>
      <c r="AY213" s="41"/>
      <c r="AZ213" s="41"/>
      <c r="BA213" s="41"/>
      <c r="BB213" s="41"/>
      <c r="BC213" s="41"/>
      <c r="BD213" s="41"/>
      <c r="BE213" s="41"/>
      <c r="BF213" s="41"/>
      <c r="BG213" s="41"/>
      <c r="BH213" s="41"/>
    </row>
    <row r="214" spans="1:60" hidden="1" x14ac:dyDescent="0.25">
      <c r="A214" s="41"/>
      <c r="J214" s="41"/>
      <c r="K214" s="41"/>
      <c r="L214" s="41"/>
      <c r="M214" s="41"/>
      <c r="N214" s="41"/>
      <c r="O214" s="41"/>
      <c r="P214" s="41"/>
      <c r="Q214" s="41"/>
      <c r="R214" s="41"/>
      <c r="S214" s="41"/>
      <c r="T214" s="41"/>
      <c r="U214" s="41"/>
      <c r="V214" s="41"/>
      <c r="W214" s="41"/>
      <c r="X214" s="41"/>
      <c r="Y214" s="41"/>
      <c r="Z214" s="41"/>
      <c r="AA214" s="41"/>
      <c r="AB214" s="41"/>
      <c r="AC214" s="41"/>
      <c r="AD214" s="41"/>
      <c r="AE214" s="41"/>
      <c r="AF214" s="41"/>
      <c r="AG214" s="41"/>
      <c r="AH214" s="41"/>
      <c r="AI214" s="41"/>
      <c r="AJ214" s="41"/>
      <c r="AK214" s="41"/>
      <c r="AL214" s="41"/>
      <c r="AM214" s="41"/>
      <c r="AN214" s="41"/>
      <c r="AO214" s="41"/>
      <c r="AP214" s="41"/>
      <c r="AQ214" s="41"/>
      <c r="AR214" s="41"/>
      <c r="AS214" s="41"/>
      <c r="AT214" s="41"/>
      <c r="AU214" s="41"/>
      <c r="AV214" s="41"/>
      <c r="AW214" s="41"/>
      <c r="AX214" s="41"/>
      <c r="AY214" s="41"/>
      <c r="AZ214" s="41"/>
      <c r="BA214" s="41"/>
      <c r="BB214" s="41"/>
      <c r="BC214" s="41"/>
      <c r="BD214" s="41"/>
      <c r="BE214" s="41"/>
      <c r="BF214" s="41"/>
      <c r="BG214" s="41"/>
      <c r="BH214" s="41"/>
    </row>
    <row r="215" spans="1:60" hidden="1" x14ac:dyDescent="0.25">
      <c r="A215" s="41"/>
      <c r="J215" s="41"/>
      <c r="K215" s="41"/>
      <c r="L215" s="41"/>
      <c r="M215" s="41"/>
      <c r="N215" s="41"/>
      <c r="O215" s="41"/>
      <c r="P215" s="41"/>
      <c r="Q215" s="41"/>
      <c r="R215" s="41"/>
      <c r="S215" s="41"/>
      <c r="T215" s="41"/>
      <c r="U215" s="41"/>
      <c r="V215" s="41"/>
      <c r="W215" s="41"/>
      <c r="X215" s="41"/>
      <c r="Y215" s="41"/>
      <c r="Z215" s="41"/>
      <c r="AA215" s="41"/>
      <c r="AB215" s="41"/>
      <c r="AC215" s="41"/>
      <c r="AD215" s="41"/>
      <c r="AE215" s="41"/>
      <c r="AF215" s="41"/>
      <c r="AG215" s="41"/>
      <c r="AH215" s="41"/>
      <c r="AI215" s="41"/>
      <c r="AJ215" s="41"/>
      <c r="AK215" s="41"/>
      <c r="AL215" s="41"/>
      <c r="AM215" s="41"/>
      <c r="AN215" s="41"/>
      <c r="AO215" s="41"/>
      <c r="AP215" s="41"/>
      <c r="AQ215" s="41"/>
      <c r="AR215" s="41"/>
      <c r="AS215" s="41"/>
      <c r="AT215" s="41"/>
      <c r="AU215" s="41"/>
      <c r="AV215" s="41"/>
      <c r="AW215" s="41"/>
      <c r="AX215" s="41"/>
      <c r="AY215" s="41"/>
      <c r="AZ215" s="41"/>
      <c r="BA215" s="41"/>
      <c r="BB215" s="41"/>
      <c r="BC215" s="41"/>
      <c r="BD215" s="41"/>
      <c r="BE215" s="41"/>
      <c r="BF215" s="41"/>
      <c r="BG215" s="41"/>
      <c r="BH215" s="41"/>
    </row>
    <row r="216" spans="1:60" hidden="1" x14ac:dyDescent="0.25">
      <c r="A216" s="41"/>
      <c r="J216" s="41"/>
      <c r="K216" s="41"/>
      <c r="L216" s="41"/>
      <c r="M216" s="41"/>
      <c r="N216" s="41"/>
      <c r="O216" s="41"/>
      <c r="P216" s="41"/>
      <c r="Q216" s="41"/>
      <c r="R216" s="41"/>
      <c r="S216" s="41"/>
      <c r="T216" s="41"/>
      <c r="U216" s="41"/>
      <c r="V216" s="41"/>
      <c r="W216" s="41"/>
      <c r="X216" s="41"/>
      <c r="Y216" s="41"/>
      <c r="Z216" s="41"/>
      <c r="AA216" s="41"/>
      <c r="AB216" s="41"/>
      <c r="AC216" s="41"/>
      <c r="AD216" s="41"/>
      <c r="AE216" s="41"/>
      <c r="AF216" s="41"/>
      <c r="AG216" s="41"/>
      <c r="AH216" s="41"/>
      <c r="AI216" s="41"/>
      <c r="AJ216" s="41"/>
      <c r="AK216" s="41"/>
      <c r="AL216" s="41"/>
      <c r="AM216" s="41"/>
      <c r="AN216" s="41"/>
      <c r="AO216" s="41"/>
      <c r="AP216" s="41"/>
      <c r="AQ216" s="41"/>
      <c r="AR216" s="41"/>
      <c r="AS216" s="41"/>
      <c r="AT216" s="41"/>
      <c r="AU216" s="41"/>
      <c r="AV216" s="41"/>
      <c r="AW216" s="41"/>
      <c r="AX216" s="41"/>
      <c r="AY216" s="41"/>
      <c r="AZ216" s="41"/>
      <c r="BA216" s="41"/>
      <c r="BB216" s="41"/>
      <c r="BC216" s="41"/>
      <c r="BD216" s="41"/>
      <c r="BE216" s="41"/>
      <c r="BF216" s="41"/>
      <c r="BG216" s="41"/>
      <c r="BH216" s="41"/>
    </row>
    <row r="217" spans="1:60" hidden="1" x14ac:dyDescent="0.25">
      <c r="A217" s="41"/>
      <c r="J217" s="41"/>
      <c r="K217" s="41"/>
      <c r="L217" s="41"/>
      <c r="M217" s="41"/>
      <c r="N217" s="41"/>
      <c r="O217" s="41"/>
      <c r="P217" s="41"/>
      <c r="Q217" s="41"/>
      <c r="R217" s="41"/>
      <c r="S217" s="41"/>
      <c r="T217" s="41"/>
      <c r="U217" s="41"/>
      <c r="V217" s="41"/>
      <c r="W217" s="41"/>
      <c r="X217" s="41"/>
      <c r="Y217" s="41"/>
      <c r="Z217" s="41"/>
      <c r="AA217" s="41"/>
      <c r="AB217" s="41"/>
      <c r="AC217" s="41"/>
      <c r="AD217" s="41"/>
      <c r="AE217" s="41"/>
      <c r="AF217" s="41"/>
      <c r="AG217" s="41"/>
      <c r="AH217" s="41"/>
      <c r="AI217" s="41"/>
      <c r="AJ217" s="41"/>
      <c r="AK217" s="41"/>
      <c r="AL217" s="41"/>
      <c r="AM217" s="41"/>
      <c r="AN217" s="41"/>
      <c r="AO217" s="41"/>
      <c r="AP217" s="41"/>
      <c r="AQ217" s="41"/>
      <c r="AR217" s="41"/>
      <c r="AS217" s="41"/>
      <c r="AT217" s="41"/>
      <c r="AU217" s="41"/>
      <c r="AV217" s="41"/>
      <c r="AW217" s="41"/>
      <c r="AX217" s="41"/>
      <c r="AY217" s="41"/>
      <c r="AZ217" s="41"/>
      <c r="BA217" s="41"/>
      <c r="BB217" s="41"/>
      <c r="BC217" s="41"/>
      <c r="BD217" s="41"/>
      <c r="BE217" s="41"/>
      <c r="BF217" s="41"/>
      <c r="BG217" s="41"/>
      <c r="BH217" s="41"/>
    </row>
    <row r="218" spans="1:60" hidden="1" x14ac:dyDescent="0.25">
      <c r="A218" s="41"/>
      <c r="J218" s="41"/>
      <c r="K218" s="41"/>
      <c r="L218" s="41"/>
      <c r="M218" s="41"/>
      <c r="N218" s="41"/>
      <c r="O218" s="41"/>
      <c r="P218" s="41"/>
      <c r="Q218" s="41"/>
      <c r="R218" s="41"/>
      <c r="S218" s="41"/>
      <c r="T218" s="41"/>
      <c r="U218" s="41"/>
      <c r="V218" s="41"/>
      <c r="W218" s="41"/>
      <c r="X218" s="41"/>
      <c r="Y218" s="41"/>
      <c r="Z218" s="41"/>
      <c r="AA218" s="41"/>
      <c r="AB218" s="41"/>
      <c r="AC218" s="41"/>
      <c r="AD218" s="41"/>
      <c r="AE218" s="41"/>
      <c r="AF218" s="41"/>
      <c r="AG218" s="41"/>
      <c r="AH218" s="41"/>
      <c r="AI218" s="41"/>
      <c r="AJ218" s="41"/>
      <c r="AK218" s="41"/>
      <c r="AL218" s="41"/>
      <c r="AM218" s="41"/>
      <c r="AN218" s="41"/>
      <c r="AO218" s="41"/>
      <c r="AP218" s="41"/>
      <c r="AQ218" s="41"/>
      <c r="AR218" s="41"/>
      <c r="AS218" s="41"/>
      <c r="AT218" s="41"/>
      <c r="AU218" s="41"/>
      <c r="AV218" s="41"/>
      <c r="AW218" s="41"/>
      <c r="AX218" s="41"/>
      <c r="AY218" s="41"/>
      <c r="AZ218" s="41"/>
      <c r="BA218" s="41"/>
      <c r="BB218" s="41"/>
      <c r="BC218" s="41"/>
      <c r="BD218" s="41"/>
      <c r="BE218" s="41"/>
      <c r="BF218" s="41"/>
      <c r="BG218" s="41"/>
      <c r="BH218" s="41"/>
    </row>
    <row r="219" spans="1:60" hidden="1" x14ac:dyDescent="0.25">
      <c r="A219" s="41"/>
      <c r="J219" s="41"/>
      <c r="K219" s="41"/>
      <c r="L219" s="41"/>
      <c r="M219" s="41"/>
      <c r="N219" s="41"/>
      <c r="O219" s="41"/>
      <c r="P219" s="41"/>
      <c r="Q219" s="41"/>
      <c r="R219" s="41"/>
      <c r="S219" s="41"/>
      <c r="T219" s="41"/>
      <c r="U219" s="41"/>
      <c r="V219" s="41"/>
      <c r="W219" s="41"/>
      <c r="X219" s="41"/>
      <c r="Y219" s="41"/>
      <c r="Z219" s="41"/>
      <c r="AA219" s="41"/>
      <c r="AB219" s="41"/>
      <c r="AC219" s="41"/>
      <c r="AD219" s="41"/>
      <c r="AE219" s="41"/>
      <c r="AF219" s="41"/>
      <c r="AG219" s="41"/>
      <c r="AH219" s="41"/>
      <c r="AI219" s="41"/>
      <c r="AJ219" s="41"/>
      <c r="AK219" s="41"/>
      <c r="AL219" s="41"/>
      <c r="AM219" s="41"/>
      <c r="AN219" s="41"/>
      <c r="AO219" s="41"/>
      <c r="AP219" s="41"/>
      <c r="AQ219" s="41"/>
      <c r="AR219" s="41"/>
      <c r="AS219" s="41"/>
      <c r="AT219" s="41"/>
      <c r="AU219" s="41"/>
      <c r="AV219" s="41"/>
      <c r="AW219" s="41"/>
      <c r="AX219" s="41"/>
      <c r="AY219" s="41"/>
      <c r="AZ219" s="41"/>
      <c r="BA219" s="41"/>
      <c r="BB219" s="41"/>
      <c r="BC219" s="41"/>
      <c r="BD219" s="41"/>
      <c r="BE219" s="41"/>
      <c r="BF219" s="41"/>
      <c r="BG219" s="41"/>
      <c r="BH219" s="41"/>
    </row>
    <row r="220" spans="1:60" hidden="1" x14ac:dyDescent="0.25">
      <c r="A220" s="41"/>
      <c r="J220" s="41"/>
      <c r="K220" s="41"/>
      <c r="L220" s="41"/>
      <c r="M220" s="41"/>
      <c r="N220" s="41"/>
      <c r="O220" s="41"/>
      <c r="P220" s="41"/>
      <c r="Q220" s="41"/>
      <c r="R220" s="41"/>
      <c r="S220" s="41"/>
      <c r="T220" s="41"/>
      <c r="U220" s="41"/>
      <c r="V220" s="41"/>
      <c r="W220" s="41"/>
      <c r="X220" s="41"/>
      <c r="Y220" s="41"/>
      <c r="Z220" s="41"/>
      <c r="AA220" s="41"/>
      <c r="AB220" s="41"/>
      <c r="AC220" s="41"/>
      <c r="AD220" s="41"/>
      <c r="AE220" s="41"/>
      <c r="AF220" s="41"/>
      <c r="AG220" s="41"/>
      <c r="AH220" s="41"/>
      <c r="AI220" s="41"/>
      <c r="AJ220" s="41"/>
      <c r="AK220" s="41"/>
      <c r="AL220" s="41"/>
      <c r="AM220" s="41"/>
      <c r="AN220" s="41"/>
      <c r="AO220" s="41"/>
      <c r="AP220" s="41"/>
      <c r="AQ220" s="41"/>
      <c r="AR220" s="41"/>
      <c r="AS220" s="41"/>
      <c r="AT220" s="41"/>
      <c r="AU220" s="41"/>
      <c r="AV220" s="41"/>
      <c r="AW220" s="41"/>
      <c r="AX220" s="41"/>
      <c r="AY220" s="41"/>
      <c r="AZ220" s="41"/>
      <c r="BA220" s="41"/>
      <c r="BB220" s="41"/>
      <c r="BC220" s="41"/>
      <c r="BD220" s="41"/>
      <c r="BE220" s="41"/>
      <c r="BF220" s="41"/>
      <c r="BG220" s="41"/>
      <c r="BH220" s="41"/>
    </row>
    <row r="221" spans="1:60" hidden="1" x14ac:dyDescent="0.25">
      <c r="A221" s="41"/>
      <c r="J221" s="41"/>
      <c r="K221" s="41"/>
      <c r="L221" s="41"/>
      <c r="M221" s="41"/>
      <c r="N221" s="41"/>
      <c r="O221" s="41"/>
      <c r="P221" s="41"/>
      <c r="Q221" s="41"/>
      <c r="R221" s="41"/>
      <c r="S221" s="41"/>
      <c r="T221" s="41"/>
      <c r="U221" s="41"/>
      <c r="V221" s="41"/>
      <c r="W221" s="41"/>
      <c r="X221" s="41"/>
      <c r="Y221" s="41"/>
      <c r="Z221" s="41"/>
      <c r="AA221" s="41"/>
      <c r="AB221" s="41"/>
      <c r="AC221" s="41"/>
      <c r="AD221" s="41"/>
      <c r="AE221" s="41"/>
      <c r="AF221" s="41"/>
      <c r="AG221" s="41"/>
      <c r="AH221" s="41"/>
      <c r="AI221" s="41"/>
      <c r="AJ221" s="41"/>
      <c r="AK221" s="41"/>
      <c r="AL221" s="41"/>
      <c r="AM221" s="41"/>
      <c r="AN221" s="41"/>
      <c r="AO221" s="41"/>
      <c r="AP221" s="41"/>
      <c r="AQ221" s="41"/>
      <c r="AR221" s="41"/>
      <c r="AS221" s="41"/>
      <c r="AT221" s="41"/>
      <c r="AU221" s="41"/>
      <c r="AV221" s="41"/>
      <c r="AW221" s="41"/>
      <c r="AX221" s="41"/>
      <c r="AY221" s="41"/>
      <c r="AZ221" s="41"/>
      <c r="BA221" s="41"/>
      <c r="BB221" s="41"/>
      <c r="BC221" s="41"/>
      <c r="BD221" s="41"/>
      <c r="BE221" s="41"/>
      <c r="BF221" s="41"/>
      <c r="BG221" s="41"/>
      <c r="BH221" s="41"/>
    </row>
    <row r="222" spans="1:60" hidden="1" x14ac:dyDescent="0.25">
      <c r="A222" s="41"/>
      <c r="J222" s="41"/>
      <c r="K222" s="41"/>
      <c r="L222" s="41"/>
      <c r="M222" s="41"/>
      <c r="N222" s="41"/>
      <c r="O222" s="41"/>
      <c r="P222" s="41"/>
      <c r="Q222" s="41"/>
      <c r="R222" s="41"/>
      <c r="S222" s="41"/>
      <c r="T222" s="41"/>
      <c r="U222" s="41"/>
      <c r="V222" s="41"/>
      <c r="W222" s="41"/>
      <c r="X222" s="41"/>
      <c r="Y222" s="41"/>
      <c r="Z222" s="41"/>
      <c r="AA222" s="41"/>
      <c r="AB222" s="41"/>
      <c r="AC222" s="41"/>
      <c r="AD222" s="41"/>
      <c r="AE222" s="41"/>
      <c r="AF222" s="41"/>
      <c r="AG222" s="41"/>
      <c r="AH222" s="41"/>
      <c r="AI222" s="41"/>
      <c r="AJ222" s="41"/>
      <c r="AK222" s="41"/>
      <c r="AL222" s="41"/>
      <c r="AM222" s="41"/>
      <c r="AN222" s="41"/>
      <c r="AO222" s="41"/>
      <c r="AP222" s="41"/>
      <c r="AQ222" s="41"/>
      <c r="AR222" s="41"/>
      <c r="AS222" s="41"/>
      <c r="AT222" s="41"/>
      <c r="AU222" s="41"/>
      <c r="AV222" s="41"/>
      <c r="AW222" s="41"/>
      <c r="AX222" s="41"/>
      <c r="AY222" s="41"/>
      <c r="AZ222" s="41"/>
      <c r="BA222" s="41"/>
      <c r="BB222" s="41"/>
      <c r="BC222" s="41"/>
      <c r="BD222" s="41"/>
      <c r="BE222" s="41"/>
      <c r="BF222" s="41"/>
      <c r="BG222" s="41"/>
      <c r="BH222" s="41"/>
    </row>
    <row r="223" spans="1:60" hidden="1" x14ac:dyDescent="0.25">
      <c r="A223" s="41"/>
      <c r="J223" s="41"/>
      <c r="K223" s="41"/>
      <c r="L223" s="41"/>
      <c r="M223" s="41"/>
      <c r="N223" s="41"/>
      <c r="O223" s="41"/>
      <c r="P223" s="41"/>
      <c r="Q223" s="41"/>
      <c r="R223" s="41"/>
      <c r="S223" s="41"/>
      <c r="T223" s="41"/>
      <c r="U223" s="41"/>
      <c r="V223" s="41"/>
      <c r="W223" s="41"/>
      <c r="X223" s="41"/>
      <c r="Y223" s="41"/>
      <c r="Z223" s="41"/>
      <c r="AA223" s="41"/>
      <c r="AB223" s="41"/>
      <c r="AC223" s="41"/>
      <c r="AD223" s="41"/>
      <c r="AE223" s="41"/>
      <c r="AF223" s="41"/>
      <c r="AG223" s="41"/>
      <c r="AH223" s="41"/>
      <c r="AI223" s="41"/>
      <c r="AJ223" s="41"/>
      <c r="AK223" s="41"/>
      <c r="AL223" s="41"/>
      <c r="AM223" s="41"/>
      <c r="AN223" s="41"/>
      <c r="AO223" s="41"/>
      <c r="AP223" s="41"/>
      <c r="AQ223" s="41"/>
      <c r="AR223" s="41"/>
      <c r="AS223" s="41"/>
      <c r="AT223" s="41"/>
      <c r="AU223" s="41"/>
      <c r="AV223" s="41"/>
      <c r="AW223" s="41"/>
      <c r="AX223" s="41"/>
      <c r="AY223" s="41"/>
      <c r="AZ223" s="41"/>
      <c r="BA223" s="41"/>
      <c r="BB223" s="41"/>
      <c r="BC223" s="41"/>
      <c r="BD223" s="41"/>
      <c r="BE223" s="41"/>
      <c r="BF223" s="41"/>
      <c r="BG223" s="41"/>
      <c r="BH223" s="41"/>
    </row>
    <row r="224" spans="1:60" hidden="1" x14ac:dyDescent="0.25">
      <c r="A224" s="41"/>
      <c r="J224" s="41"/>
      <c r="K224" s="41"/>
      <c r="L224" s="41"/>
      <c r="M224" s="41"/>
      <c r="N224" s="41"/>
      <c r="O224" s="41"/>
      <c r="P224" s="41"/>
      <c r="Q224" s="41"/>
      <c r="R224" s="41"/>
      <c r="S224" s="41"/>
      <c r="T224" s="41"/>
      <c r="U224" s="41"/>
      <c r="V224" s="41"/>
      <c r="W224" s="41"/>
      <c r="X224" s="41"/>
      <c r="Y224" s="41"/>
      <c r="Z224" s="41"/>
      <c r="AA224" s="41"/>
      <c r="AB224" s="41"/>
      <c r="AC224" s="41"/>
      <c r="AD224" s="41"/>
      <c r="AE224" s="41"/>
      <c r="AF224" s="41"/>
      <c r="AG224" s="41"/>
      <c r="AH224" s="41"/>
      <c r="AI224" s="41"/>
      <c r="AJ224" s="41"/>
      <c r="AK224" s="41"/>
      <c r="AL224" s="41"/>
      <c r="AM224" s="41"/>
      <c r="AN224" s="41"/>
      <c r="AO224" s="41"/>
      <c r="AP224" s="41"/>
      <c r="AQ224" s="41"/>
      <c r="AR224" s="41"/>
      <c r="AS224" s="41"/>
      <c r="AT224" s="41"/>
      <c r="AU224" s="41"/>
      <c r="AV224" s="41"/>
      <c r="AW224" s="41"/>
      <c r="AX224" s="41"/>
      <c r="AY224" s="41"/>
      <c r="AZ224" s="41"/>
      <c r="BA224" s="41"/>
      <c r="BB224" s="41"/>
      <c r="BC224" s="41"/>
      <c r="BD224" s="41"/>
      <c r="BE224" s="41"/>
      <c r="BF224" s="41"/>
      <c r="BG224" s="41"/>
      <c r="BH224" s="41"/>
    </row>
    <row r="225" spans="1:60" hidden="1" x14ac:dyDescent="0.25">
      <c r="A225" s="41"/>
      <c r="J225" s="41"/>
      <c r="K225" s="41"/>
      <c r="L225" s="41"/>
      <c r="M225" s="41"/>
      <c r="N225" s="41"/>
      <c r="O225" s="41"/>
      <c r="P225" s="41"/>
      <c r="Q225" s="41"/>
      <c r="R225" s="41"/>
      <c r="S225" s="41"/>
      <c r="T225" s="41"/>
      <c r="U225" s="41"/>
      <c r="V225" s="41"/>
      <c r="W225" s="41"/>
      <c r="X225" s="41"/>
      <c r="Y225" s="41"/>
      <c r="Z225" s="41"/>
      <c r="AA225" s="41"/>
      <c r="AB225" s="41"/>
      <c r="AC225" s="41"/>
      <c r="AD225" s="41"/>
      <c r="AE225" s="41"/>
      <c r="AF225" s="41"/>
      <c r="AG225" s="41"/>
      <c r="AH225" s="41"/>
      <c r="AI225" s="41"/>
      <c r="AJ225" s="41"/>
      <c r="AK225" s="41"/>
      <c r="AL225" s="41"/>
      <c r="AM225" s="41"/>
      <c r="AN225" s="41"/>
      <c r="AO225" s="41"/>
      <c r="AP225" s="41"/>
      <c r="AQ225" s="41"/>
      <c r="AR225" s="41"/>
      <c r="AS225" s="41"/>
      <c r="AT225" s="41"/>
      <c r="AU225" s="41"/>
      <c r="AV225" s="41"/>
      <c r="AW225" s="41"/>
      <c r="AX225" s="41"/>
      <c r="AY225" s="41"/>
      <c r="AZ225" s="41"/>
      <c r="BA225" s="41"/>
      <c r="BB225" s="41"/>
      <c r="BC225" s="41"/>
      <c r="BD225" s="41"/>
      <c r="BE225" s="41"/>
      <c r="BF225" s="41"/>
      <c r="BG225" s="41"/>
      <c r="BH225" s="41"/>
    </row>
    <row r="226" spans="1:60" hidden="1" x14ac:dyDescent="0.25">
      <c r="A226" s="41"/>
      <c r="J226" s="41"/>
      <c r="K226" s="41"/>
      <c r="L226" s="41"/>
      <c r="M226" s="41"/>
      <c r="N226" s="41"/>
      <c r="O226" s="41"/>
      <c r="P226" s="41"/>
      <c r="Q226" s="41"/>
      <c r="R226" s="41"/>
      <c r="S226" s="41"/>
      <c r="T226" s="41"/>
      <c r="U226" s="41"/>
      <c r="V226" s="41"/>
      <c r="W226" s="41"/>
      <c r="X226" s="41"/>
      <c r="Y226" s="41"/>
      <c r="Z226" s="41"/>
      <c r="AA226" s="41"/>
      <c r="AB226" s="41"/>
      <c r="AC226" s="41"/>
      <c r="AD226" s="41"/>
      <c r="AE226" s="41"/>
      <c r="AF226" s="41"/>
      <c r="AG226" s="41"/>
      <c r="AH226" s="41"/>
      <c r="AI226" s="41"/>
      <c r="AJ226" s="41"/>
      <c r="AK226" s="41"/>
      <c r="AL226" s="41"/>
      <c r="AM226" s="41"/>
      <c r="AN226" s="41"/>
      <c r="AO226" s="41"/>
      <c r="AP226" s="41"/>
      <c r="AQ226" s="41"/>
      <c r="AR226" s="41"/>
      <c r="AS226" s="41"/>
      <c r="AT226" s="41"/>
      <c r="AU226" s="41"/>
      <c r="AV226" s="41"/>
      <c r="AW226" s="41"/>
      <c r="AX226" s="41"/>
      <c r="AY226" s="41"/>
      <c r="AZ226" s="41"/>
      <c r="BA226" s="41"/>
      <c r="BB226" s="41"/>
      <c r="BC226" s="41"/>
      <c r="BD226" s="41"/>
      <c r="BE226" s="41"/>
      <c r="BF226" s="41"/>
      <c r="BG226" s="41"/>
      <c r="BH226" s="41"/>
    </row>
    <row r="227" spans="1:60" hidden="1" x14ac:dyDescent="0.25">
      <c r="A227" s="41"/>
      <c r="J227" s="41"/>
      <c r="K227" s="41"/>
      <c r="L227" s="41"/>
      <c r="M227" s="41"/>
      <c r="N227" s="41"/>
      <c r="O227" s="41"/>
      <c r="P227" s="41"/>
      <c r="Q227" s="41"/>
      <c r="R227" s="41"/>
      <c r="S227" s="41"/>
      <c r="T227" s="41"/>
      <c r="U227" s="41"/>
      <c r="V227" s="41"/>
      <c r="W227" s="41"/>
      <c r="X227" s="41"/>
      <c r="Y227" s="41"/>
      <c r="Z227" s="41"/>
      <c r="AA227" s="41"/>
      <c r="AB227" s="41"/>
      <c r="AC227" s="41"/>
      <c r="AD227" s="41"/>
      <c r="AE227" s="41"/>
      <c r="AF227" s="41"/>
      <c r="AG227" s="41"/>
      <c r="AH227" s="41"/>
      <c r="AI227" s="41"/>
      <c r="AJ227" s="41"/>
      <c r="AK227" s="41"/>
      <c r="AL227" s="41"/>
      <c r="AM227" s="41"/>
      <c r="AN227" s="41"/>
      <c r="AO227" s="41"/>
      <c r="AP227" s="41"/>
      <c r="AQ227" s="41"/>
      <c r="AR227" s="41"/>
      <c r="AS227" s="41"/>
      <c r="AT227" s="41"/>
      <c r="AU227" s="41"/>
      <c r="AV227" s="41"/>
      <c r="AW227" s="41"/>
      <c r="AX227" s="41"/>
      <c r="AY227" s="41"/>
      <c r="AZ227" s="41"/>
      <c r="BA227" s="41"/>
      <c r="BB227" s="41"/>
      <c r="BC227" s="41"/>
      <c r="BD227" s="41"/>
      <c r="BE227" s="41"/>
      <c r="BF227" s="41"/>
      <c r="BG227" s="41"/>
      <c r="BH227" s="41"/>
    </row>
    <row r="228" spans="1:60" hidden="1" x14ac:dyDescent="0.25">
      <c r="A228" s="41"/>
      <c r="J228" s="41"/>
      <c r="K228" s="41"/>
      <c r="L228" s="41"/>
      <c r="M228" s="41"/>
      <c r="N228" s="41"/>
      <c r="O228" s="41"/>
      <c r="P228" s="41"/>
      <c r="Q228" s="41"/>
      <c r="R228" s="41"/>
      <c r="S228" s="41"/>
      <c r="T228" s="41"/>
      <c r="U228" s="41"/>
      <c r="V228" s="41"/>
      <c r="W228" s="41"/>
      <c r="X228" s="41"/>
      <c r="Y228" s="41"/>
      <c r="Z228" s="41"/>
      <c r="AA228" s="41"/>
      <c r="AB228" s="41"/>
      <c r="AC228" s="41"/>
      <c r="AD228" s="41"/>
      <c r="AE228" s="41"/>
      <c r="AF228" s="41"/>
      <c r="AG228" s="41"/>
      <c r="AH228" s="41"/>
      <c r="AI228" s="41"/>
      <c r="AJ228" s="41"/>
      <c r="AK228" s="41"/>
      <c r="AL228" s="41"/>
      <c r="AM228" s="41"/>
      <c r="AN228" s="41"/>
      <c r="AO228" s="41"/>
      <c r="AP228" s="41"/>
      <c r="AQ228" s="41"/>
      <c r="AR228" s="41"/>
      <c r="AS228" s="41"/>
      <c r="AT228" s="41"/>
      <c r="AU228" s="41"/>
      <c r="AV228" s="41"/>
      <c r="AW228" s="41"/>
      <c r="AX228" s="41"/>
      <c r="AY228" s="41"/>
      <c r="AZ228" s="41"/>
      <c r="BA228" s="41"/>
      <c r="BB228" s="41"/>
      <c r="BC228" s="41"/>
      <c r="BD228" s="41"/>
      <c r="BE228" s="41"/>
      <c r="BF228" s="41"/>
      <c r="BG228" s="41"/>
      <c r="BH228" s="41"/>
    </row>
    <row r="229" spans="1:60" hidden="1" x14ac:dyDescent="0.25">
      <c r="A229" s="41"/>
      <c r="J229" s="41"/>
      <c r="K229" s="41"/>
      <c r="L229" s="41"/>
      <c r="M229" s="41"/>
      <c r="N229" s="41"/>
      <c r="O229" s="41"/>
      <c r="P229" s="41"/>
      <c r="Q229" s="41"/>
      <c r="R229" s="41"/>
      <c r="S229" s="41"/>
      <c r="T229" s="41"/>
      <c r="U229" s="41"/>
      <c r="V229" s="41"/>
      <c r="W229" s="41"/>
      <c r="X229" s="41"/>
      <c r="Y229" s="41"/>
      <c r="Z229" s="41"/>
      <c r="AA229" s="41"/>
      <c r="AB229" s="41"/>
      <c r="AC229" s="41"/>
      <c r="AD229" s="41"/>
      <c r="AE229" s="41"/>
      <c r="AF229" s="41"/>
      <c r="AG229" s="41"/>
      <c r="AH229" s="41"/>
      <c r="AI229" s="41"/>
      <c r="AJ229" s="41"/>
      <c r="AK229" s="41"/>
      <c r="AL229" s="41"/>
      <c r="AM229" s="41"/>
      <c r="AN229" s="41"/>
      <c r="AO229" s="41"/>
      <c r="AP229" s="41"/>
      <c r="AQ229" s="41"/>
      <c r="AR229" s="41"/>
      <c r="AS229" s="41"/>
      <c r="AT229" s="41"/>
      <c r="AU229" s="41"/>
      <c r="AV229" s="41"/>
      <c r="AW229" s="41"/>
      <c r="AX229" s="41"/>
      <c r="AY229" s="41"/>
      <c r="AZ229" s="41"/>
      <c r="BA229" s="41"/>
      <c r="BB229" s="41"/>
      <c r="BC229" s="41"/>
      <c r="BD229" s="41"/>
      <c r="BE229" s="41"/>
      <c r="BF229" s="41"/>
      <c r="BG229" s="41"/>
      <c r="BH229" s="41"/>
    </row>
    <row r="230" spans="1:60" hidden="1" x14ac:dyDescent="0.25">
      <c r="A230" s="41"/>
      <c r="J230" s="41"/>
      <c r="K230" s="41"/>
      <c r="L230" s="41"/>
      <c r="M230" s="41"/>
      <c r="N230" s="41"/>
      <c r="O230" s="41"/>
      <c r="P230" s="41"/>
      <c r="Q230" s="41"/>
      <c r="R230" s="41"/>
      <c r="S230" s="41"/>
      <c r="T230" s="41"/>
      <c r="U230" s="41"/>
      <c r="V230" s="41"/>
      <c r="W230" s="41"/>
      <c r="X230" s="41"/>
      <c r="Y230" s="41"/>
      <c r="Z230" s="41"/>
      <c r="AA230" s="41"/>
      <c r="AB230" s="41"/>
      <c r="AC230" s="41"/>
      <c r="AD230" s="41"/>
      <c r="AE230" s="41"/>
      <c r="AF230" s="41"/>
      <c r="AG230" s="41"/>
      <c r="AH230" s="41"/>
      <c r="AI230" s="41"/>
      <c r="AJ230" s="41"/>
      <c r="AK230" s="41"/>
      <c r="AL230" s="41"/>
      <c r="AM230" s="41"/>
      <c r="AN230" s="41"/>
      <c r="AO230" s="41"/>
      <c r="AP230" s="41"/>
      <c r="AQ230" s="41"/>
      <c r="AR230" s="41"/>
      <c r="AS230" s="41"/>
      <c r="AT230" s="41"/>
      <c r="AU230" s="41"/>
      <c r="AV230" s="41"/>
      <c r="AW230" s="41"/>
      <c r="AX230" s="41"/>
      <c r="AY230" s="41"/>
      <c r="AZ230" s="41"/>
      <c r="BA230" s="41"/>
      <c r="BB230" s="41"/>
      <c r="BC230" s="41"/>
      <c r="BD230" s="41"/>
      <c r="BE230" s="41"/>
      <c r="BF230" s="41"/>
      <c r="BG230" s="41"/>
      <c r="BH230" s="41"/>
    </row>
    <row r="231" spans="1:60" hidden="1" x14ac:dyDescent="0.25">
      <c r="A231" s="41"/>
      <c r="J231" s="41"/>
      <c r="K231" s="41"/>
      <c r="L231" s="41"/>
      <c r="M231" s="41"/>
      <c r="N231" s="41"/>
      <c r="O231" s="41"/>
      <c r="P231" s="41"/>
      <c r="Q231" s="41"/>
      <c r="R231" s="41"/>
      <c r="S231" s="41"/>
      <c r="T231" s="41"/>
      <c r="U231" s="41"/>
      <c r="V231" s="41"/>
      <c r="W231" s="41"/>
      <c r="X231" s="41"/>
      <c r="Y231" s="41"/>
      <c r="Z231" s="41"/>
      <c r="AA231" s="41"/>
      <c r="AB231" s="41"/>
      <c r="AC231" s="41"/>
      <c r="AD231" s="41"/>
      <c r="AE231" s="41"/>
      <c r="AF231" s="41"/>
      <c r="AG231" s="41"/>
      <c r="AH231" s="41"/>
      <c r="AI231" s="41"/>
      <c r="AJ231" s="41"/>
      <c r="AK231" s="41"/>
      <c r="AL231" s="41"/>
      <c r="AM231" s="41"/>
      <c r="AN231" s="41"/>
      <c r="AO231" s="41"/>
      <c r="AP231" s="41"/>
      <c r="AQ231" s="41"/>
      <c r="AR231" s="41"/>
      <c r="AS231" s="41"/>
      <c r="AT231" s="41"/>
      <c r="AU231" s="41"/>
      <c r="AV231" s="41"/>
      <c r="AW231" s="41"/>
      <c r="AX231" s="41"/>
      <c r="AY231" s="41"/>
      <c r="AZ231" s="41"/>
      <c r="BA231" s="41"/>
      <c r="BB231" s="41"/>
      <c r="BC231" s="41"/>
      <c r="BD231" s="41"/>
      <c r="BE231" s="41"/>
      <c r="BF231" s="41"/>
      <c r="BG231" s="41"/>
      <c r="BH231" s="41"/>
    </row>
    <row r="232" spans="1:60" hidden="1" x14ac:dyDescent="0.25">
      <c r="A232" s="41"/>
      <c r="J232" s="41"/>
      <c r="K232" s="41"/>
      <c r="L232" s="41"/>
      <c r="M232" s="41"/>
      <c r="N232" s="41"/>
      <c r="O232" s="41"/>
      <c r="P232" s="41"/>
      <c r="Q232" s="41"/>
      <c r="R232" s="41"/>
      <c r="S232" s="41"/>
      <c r="T232" s="41"/>
      <c r="U232" s="41"/>
      <c r="V232" s="41"/>
      <c r="W232" s="41"/>
      <c r="X232" s="41"/>
      <c r="Y232" s="41"/>
      <c r="Z232" s="41"/>
      <c r="AA232" s="41"/>
      <c r="AB232" s="41"/>
      <c r="AC232" s="41"/>
      <c r="AD232" s="41"/>
      <c r="AE232" s="41"/>
      <c r="AF232" s="41"/>
      <c r="AG232" s="41"/>
      <c r="AH232" s="41"/>
      <c r="AI232" s="41"/>
      <c r="AJ232" s="41"/>
      <c r="AK232" s="41"/>
      <c r="AL232" s="41"/>
      <c r="AM232" s="41"/>
      <c r="AN232" s="41"/>
      <c r="AO232" s="41"/>
      <c r="AP232" s="41"/>
      <c r="AQ232" s="41"/>
      <c r="AR232" s="41"/>
      <c r="AS232" s="41"/>
      <c r="AT232" s="41"/>
      <c r="AU232" s="41"/>
      <c r="AV232" s="41"/>
      <c r="AW232" s="41"/>
      <c r="AX232" s="41"/>
      <c r="AY232" s="41"/>
      <c r="AZ232" s="41"/>
      <c r="BA232" s="41"/>
      <c r="BB232" s="41"/>
      <c r="BC232" s="41"/>
      <c r="BD232" s="41"/>
      <c r="BE232" s="41"/>
      <c r="BF232" s="41"/>
      <c r="BG232" s="41"/>
      <c r="BH232" s="41"/>
    </row>
    <row r="233" spans="1:60" hidden="1" x14ac:dyDescent="0.25">
      <c r="A233" s="41"/>
      <c r="J233" s="41"/>
      <c r="K233" s="41"/>
      <c r="L233" s="41"/>
      <c r="M233" s="41"/>
      <c r="N233" s="41"/>
      <c r="O233" s="41"/>
      <c r="P233" s="41"/>
      <c r="Q233" s="41"/>
      <c r="R233" s="41"/>
      <c r="S233" s="41"/>
      <c r="T233" s="41"/>
      <c r="U233" s="41"/>
      <c r="V233" s="41"/>
      <c r="W233" s="41"/>
      <c r="X233" s="41"/>
      <c r="Y233" s="41"/>
      <c r="Z233" s="41"/>
      <c r="AA233" s="41"/>
      <c r="AB233" s="41"/>
      <c r="AC233" s="41"/>
      <c r="AD233" s="41"/>
      <c r="AE233" s="41"/>
      <c r="AF233" s="41"/>
      <c r="AG233" s="41"/>
      <c r="AH233" s="41"/>
      <c r="AI233" s="41"/>
      <c r="AJ233" s="41"/>
      <c r="AK233" s="41"/>
      <c r="AL233" s="41"/>
      <c r="AM233" s="41"/>
      <c r="AN233" s="41"/>
      <c r="AO233" s="41"/>
      <c r="AP233" s="41"/>
      <c r="AQ233" s="41"/>
      <c r="AR233" s="41"/>
      <c r="AS233" s="41"/>
      <c r="AT233" s="41"/>
      <c r="AU233" s="41"/>
      <c r="AV233" s="41"/>
      <c r="AW233" s="41"/>
      <c r="AX233" s="41"/>
      <c r="AY233" s="41"/>
      <c r="AZ233" s="41"/>
      <c r="BA233" s="41"/>
      <c r="BB233" s="41"/>
      <c r="BC233" s="41"/>
      <c r="BD233" s="41"/>
      <c r="BE233" s="41"/>
      <c r="BF233" s="41"/>
      <c r="BG233" s="41"/>
      <c r="BH233" s="41"/>
    </row>
    <row r="234" spans="1:60" hidden="1" x14ac:dyDescent="0.25">
      <c r="A234" s="41"/>
      <c r="J234" s="41"/>
      <c r="K234" s="41"/>
      <c r="L234" s="41"/>
      <c r="M234" s="41"/>
      <c r="N234" s="41"/>
      <c r="O234" s="41"/>
      <c r="P234" s="41"/>
      <c r="Q234" s="41"/>
      <c r="R234" s="41"/>
      <c r="S234" s="41"/>
      <c r="T234" s="41"/>
      <c r="U234" s="41"/>
      <c r="V234" s="41"/>
      <c r="W234" s="41"/>
      <c r="X234" s="41"/>
      <c r="Y234" s="41"/>
      <c r="Z234" s="41"/>
      <c r="AA234" s="41"/>
      <c r="AB234" s="41"/>
      <c r="AC234" s="41"/>
      <c r="AD234" s="41"/>
      <c r="AE234" s="41"/>
      <c r="AF234" s="41"/>
      <c r="AG234" s="41"/>
      <c r="AH234" s="41"/>
      <c r="AI234" s="41"/>
      <c r="AJ234" s="41"/>
      <c r="AK234" s="41"/>
      <c r="AL234" s="41"/>
      <c r="AM234" s="41"/>
      <c r="AN234" s="41"/>
      <c r="AO234" s="41"/>
      <c r="AP234" s="41"/>
      <c r="AQ234" s="41"/>
      <c r="AR234" s="41"/>
      <c r="AS234" s="41"/>
      <c r="AT234" s="41"/>
      <c r="AU234" s="41"/>
      <c r="AV234" s="41"/>
      <c r="AW234" s="41"/>
      <c r="AX234" s="41"/>
      <c r="AY234" s="41"/>
      <c r="AZ234" s="41"/>
      <c r="BA234" s="41"/>
      <c r="BB234" s="41"/>
      <c r="BC234" s="41"/>
      <c r="BD234" s="41"/>
      <c r="BE234" s="41"/>
      <c r="BF234" s="41"/>
      <c r="BG234" s="41"/>
      <c r="BH234" s="41"/>
    </row>
    <row r="235" spans="1:60" hidden="1" x14ac:dyDescent="0.25">
      <c r="A235" s="41"/>
      <c r="J235" s="41"/>
      <c r="K235" s="41"/>
      <c r="L235" s="41"/>
      <c r="M235" s="41"/>
      <c r="N235" s="41"/>
      <c r="O235" s="41"/>
      <c r="P235" s="41"/>
      <c r="Q235" s="41"/>
      <c r="R235" s="41"/>
      <c r="S235" s="41"/>
      <c r="T235" s="41"/>
      <c r="U235" s="41"/>
      <c r="V235" s="41"/>
      <c r="W235" s="41"/>
      <c r="X235" s="41"/>
      <c r="Y235" s="41"/>
      <c r="Z235" s="41"/>
      <c r="AA235" s="41"/>
      <c r="AB235" s="41"/>
      <c r="AC235" s="41"/>
      <c r="AD235" s="41"/>
      <c r="AE235" s="41"/>
      <c r="AF235" s="41"/>
      <c r="AG235" s="41"/>
      <c r="AH235" s="41"/>
      <c r="AI235" s="41"/>
      <c r="AJ235" s="41"/>
      <c r="AK235" s="41"/>
      <c r="AL235" s="41"/>
      <c r="AM235" s="41"/>
      <c r="AN235" s="41"/>
      <c r="AO235" s="41"/>
      <c r="AP235" s="41"/>
      <c r="AQ235" s="41"/>
      <c r="AR235" s="41"/>
      <c r="AS235" s="41"/>
      <c r="AT235" s="41"/>
      <c r="AU235" s="41"/>
      <c r="AV235" s="41"/>
      <c r="AW235" s="41"/>
      <c r="AX235" s="41"/>
      <c r="AY235" s="41"/>
      <c r="AZ235" s="41"/>
      <c r="BA235" s="41"/>
      <c r="BB235" s="41"/>
      <c r="BC235" s="41"/>
      <c r="BD235" s="41"/>
      <c r="BE235" s="41"/>
      <c r="BF235" s="41"/>
      <c r="BG235" s="41"/>
      <c r="BH235" s="41"/>
    </row>
    <row r="236" spans="1:60" hidden="1" x14ac:dyDescent="0.25">
      <c r="A236" s="41"/>
      <c r="J236" s="41"/>
      <c r="K236" s="41"/>
      <c r="L236" s="41"/>
      <c r="M236" s="41"/>
      <c r="N236" s="41"/>
      <c r="O236" s="41"/>
      <c r="P236" s="41"/>
      <c r="Q236" s="41"/>
      <c r="R236" s="41"/>
      <c r="S236" s="41"/>
      <c r="T236" s="41"/>
      <c r="U236" s="41"/>
      <c r="V236" s="41"/>
      <c r="W236" s="41"/>
      <c r="X236" s="41"/>
      <c r="Y236" s="41"/>
      <c r="Z236" s="41"/>
      <c r="AA236" s="41"/>
      <c r="AB236" s="41"/>
      <c r="AC236" s="41"/>
      <c r="AD236" s="41"/>
      <c r="AE236" s="41"/>
      <c r="AF236" s="41"/>
      <c r="AG236" s="41"/>
      <c r="AH236" s="41"/>
      <c r="AI236" s="41"/>
      <c r="AJ236" s="41"/>
      <c r="AK236" s="41"/>
      <c r="AL236" s="41"/>
      <c r="AM236" s="41"/>
      <c r="AN236" s="41"/>
      <c r="AO236" s="41"/>
      <c r="AP236" s="41"/>
      <c r="AQ236" s="41"/>
      <c r="AR236" s="41"/>
      <c r="AS236" s="41"/>
      <c r="AT236" s="41"/>
      <c r="AU236" s="41"/>
      <c r="AV236" s="41"/>
      <c r="AW236" s="41"/>
      <c r="AX236" s="41"/>
      <c r="AY236" s="41"/>
      <c r="AZ236" s="41"/>
      <c r="BA236" s="41"/>
      <c r="BB236" s="41"/>
      <c r="BC236" s="41"/>
      <c r="BD236" s="41"/>
      <c r="BE236" s="41"/>
      <c r="BF236" s="41"/>
      <c r="BG236" s="41"/>
      <c r="BH236" s="41"/>
    </row>
    <row r="237" spans="1:60" hidden="1" x14ac:dyDescent="0.25">
      <c r="A237" s="41"/>
      <c r="J237" s="41"/>
      <c r="K237" s="41"/>
      <c r="L237" s="41"/>
      <c r="M237" s="41"/>
      <c r="N237" s="41"/>
      <c r="O237" s="41"/>
      <c r="P237" s="41"/>
      <c r="Q237" s="41"/>
      <c r="R237" s="41"/>
      <c r="S237" s="41"/>
      <c r="T237" s="41"/>
      <c r="U237" s="41"/>
      <c r="V237" s="41"/>
      <c r="W237" s="41"/>
      <c r="X237" s="41"/>
      <c r="Y237" s="41"/>
      <c r="Z237" s="41"/>
      <c r="AA237" s="41"/>
      <c r="AB237" s="41"/>
      <c r="AC237" s="41"/>
      <c r="AD237" s="41"/>
      <c r="AE237" s="41"/>
      <c r="AF237" s="41"/>
      <c r="AG237" s="41"/>
      <c r="AH237" s="41"/>
      <c r="AI237" s="41"/>
      <c r="AJ237" s="41"/>
      <c r="AK237" s="41"/>
      <c r="AL237" s="41"/>
      <c r="AM237" s="41"/>
      <c r="AN237" s="41"/>
      <c r="AO237" s="41"/>
      <c r="AP237" s="41"/>
      <c r="AQ237" s="41"/>
      <c r="AR237" s="41"/>
      <c r="AS237" s="41"/>
      <c r="AT237" s="41"/>
      <c r="AU237" s="41"/>
      <c r="AV237" s="41"/>
      <c r="AW237" s="41"/>
      <c r="AX237" s="41"/>
      <c r="AY237" s="41"/>
      <c r="AZ237" s="41"/>
      <c r="BA237" s="41"/>
      <c r="BB237" s="41"/>
      <c r="BC237" s="41"/>
      <c r="BD237" s="41"/>
      <c r="BE237" s="41"/>
      <c r="BF237" s="41"/>
      <c r="BG237" s="41"/>
      <c r="BH237" s="41"/>
    </row>
    <row r="238" spans="1:60" hidden="1" x14ac:dyDescent="0.25">
      <c r="A238" s="41"/>
      <c r="J238" s="41"/>
      <c r="K238" s="41"/>
      <c r="L238" s="41"/>
      <c r="M238" s="41"/>
      <c r="N238" s="41"/>
      <c r="O238" s="41"/>
      <c r="P238" s="41"/>
      <c r="Q238" s="41"/>
      <c r="R238" s="41"/>
      <c r="S238" s="41"/>
      <c r="T238" s="41"/>
      <c r="U238" s="41"/>
      <c r="V238" s="41"/>
      <c r="W238" s="41"/>
      <c r="X238" s="41"/>
      <c r="Y238" s="41"/>
      <c r="Z238" s="41"/>
      <c r="AA238" s="41"/>
      <c r="AB238" s="41"/>
      <c r="AC238" s="41"/>
      <c r="AD238" s="41"/>
      <c r="AE238" s="41"/>
      <c r="AF238" s="41"/>
      <c r="AG238" s="41"/>
      <c r="AH238" s="41"/>
      <c r="AI238" s="41"/>
      <c r="AJ238" s="41"/>
      <c r="AK238" s="41"/>
      <c r="AL238" s="41"/>
      <c r="AM238" s="41"/>
      <c r="AN238" s="41"/>
      <c r="AO238" s="41"/>
      <c r="AP238" s="41"/>
      <c r="AQ238" s="41"/>
      <c r="AR238" s="41"/>
      <c r="AS238" s="41"/>
      <c r="AT238" s="41"/>
      <c r="AU238" s="41"/>
      <c r="AV238" s="41"/>
      <c r="AW238" s="41"/>
      <c r="AX238" s="41"/>
      <c r="AY238" s="41"/>
      <c r="AZ238" s="41"/>
      <c r="BA238" s="41"/>
      <c r="BB238" s="41"/>
      <c r="BC238" s="41"/>
      <c r="BD238" s="41"/>
      <c r="BE238" s="41"/>
      <c r="BF238" s="41"/>
      <c r="BG238" s="41"/>
      <c r="BH238" s="41"/>
    </row>
    <row r="239" spans="1:60" hidden="1" x14ac:dyDescent="0.25">
      <c r="A239" s="41"/>
      <c r="J239" s="41"/>
      <c r="K239" s="41"/>
      <c r="L239" s="41"/>
      <c r="M239" s="41"/>
      <c r="N239" s="41"/>
      <c r="O239" s="41"/>
      <c r="P239" s="41"/>
      <c r="Q239" s="41"/>
      <c r="R239" s="41"/>
      <c r="S239" s="41"/>
      <c r="T239" s="41"/>
      <c r="U239" s="41"/>
      <c r="V239" s="41"/>
      <c r="W239" s="41"/>
      <c r="X239" s="41"/>
      <c r="Y239" s="41"/>
      <c r="Z239" s="41"/>
      <c r="AA239" s="41"/>
      <c r="AB239" s="41"/>
      <c r="AC239" s="41"/>
      <c r="AD239" s="41"/>
      <c r="AE239" s="41"/>
      <c r="AF239" s="41"/>
      <c r="AG239" s="41"/>
      <c r="AH239" s="41"/>
      <c r="AI239" s="41"/>
      <c r="AJ239" s="41"/>
      <c r="AK239" s="41"/>
      <c r="AL239" s="41"/>
      <c r="AM239" s="41"/>
      <c r="AN239" s="41"/>
      <c r="AO239" s="41"/>
      <c r="AP239" s="41"/>
      <c r="AQ239" s="41"/>
      <c r="AR239" s="41"/>
      <c r="AS239" s="41"/>
      <c r="AT239" s="41"/>
      <c r="AU239" s="41"/>
      <c r="AV239" s="41"/>
      <c r="AW239" s="41"/>
      <c r="AX239" s="41"/>
      <c r="AY239" s="41"/>
      <c r="AZ239" s="41"/>
      <c r="BA239" s="41"/>
      <c r="BB239" s="41"/>
      <c r="BC239" s="41"/>
      <c r="BD239" s="41"/>
      <c r="BE239" s="41"/>
      <c r="BF239" s="41"/>
      <c r="BG239" s="41"/>
      <c r="BH239" s="41"/>
    </row>
    <row r="240" spans="1:60" hidden="1" x14ac:dyDescent="0.25">
      <c r="A240" s="41"/>
      <c r="J240" s="41"/>
      <c r="K240" s="41"/>
      <c r="L240" s="41"/>
      <c r="M240" s="41"/>
      <c r="N240" s="41"/>
      <c r="O240" s="41"/>
      <c r="P240" s="41"/>
      <c r="Q240" s="41"/>
      <c r="R240" s="41"/>
      <c r="S240" s="41"/>
      <c r="T240" s="41"/>
      <c r="U240" s="41"/>
      <c r="V240" s="41"/>
      <c r="W240" s="41"/>
      <c r="X240" s="41"/>
      <c r="Y240" s="41"/>
      <c r="Z240" s="41"/>
      <c r="AA240" s="41"/>
      <c r="AB240" s="41"/>
      <c r="AC240" s="41"/>
      <c r="AD240" s="41"/>
      <c r="AE240" s="41"/>
      <c r="AF240" s="41"/>
      <c r="AG240" s="41"/>
      <c r="AH240" s="41"/>
      <c r="AI240" s="41"/>
      <c r="AJ240" s="41"/>
      <c r="AK240" s="41"/>
      <c r="AL240" s="41"/>
      <c r="AM240" s="41"/>
      <c r="AN240" s="41"/>
      <c r="AO240" s="41"/>
      <c r="AP240" s="41"/>
      <c r="AQ240" s="41"/>
      <c r="AR240" s="41"/>
      <c r="AS240" s="41"/>
      <c r="AT240" s="41"/>
      <c r="AU240" s="41"/>
      <c r="AV240" s="41"/>
      <c r="AW240" s="41"/>
      <c r="AX240" s="41"/>
      <c r="AY240" s="41"/>
      <c r="AZ240" s="41"/>
      <c r="BA240" s="41"/>
      <c r="BB240" s="41"/>
      <c r="BC240" s="41"/>
      <c r="BD240" s="41"/>
      <c r="BE240" s="41"/>
      <c r="BF240" s="41"/>
      <c r="BG240" s="41"/>
      <c r="BH240" s="41"/>
    </row>
    <row r="241" spans="1:60" hidden="1" x14ac:dyDescent="0.25">
      <c r="A241" s="41"/>
      <c r="J241" s="41"/>
      <c r="K241" s="41"/>
      <c r="L241" s="41"/>
      <c r="M241" s="41"/>
      <c r="N241" s="41"/>
      <c r="O241" s="41"/>
      <c r="P241" s="41"/>
      <c r="Q241" s="41"/>
      <c r="R241" s="41"/>
      <c r="S241" s="41"/>
      <c r="T241" s="41"/>
      <c r="U241" s="41"/>
      <c r="V241" s="41"/>
      <c r="W241" s="41"/>
      <c r="X241" s="41"/>
      <c r="Y241" s="41"/>
      <c r="Z241" s="41"/>
      <c r="AA241" s="41"/>
      <c r="AB241" s="41"/>
      <c r="AC241" s="41"/>
      <c r="AD241" s="41"/>
      <c r="AE241" s="41"/>
      <c r="AF241" s="41"/>
      <c r="AG241" s="41"/>
      <c r="AH241" s="41"/>
      <c r="AI241" s="41"/>
      <c r="AJ241" s="41"/>
      <c r="AK241" s="41"/>
      <c r="AL241" s="41"/>
      <c r="AM241" s="41"/>
      <c r="AN241" s="41"/>
      <c r="AO241" s="41"/>
      <c r="AP241" s="41"/>
      <c r="AQ241" s="41"/>
      <c r="AR241" s="41"/>
      <c r="AS241" s="41"/>
      <c r="AT241" s="41"/>
      <c r="AU241" s="41"/>
      <c r="AV241" s="41"/>
      <c r="AW241" s="41"/>
      <c r="AX241" s="41"/>
      <c r="AY241" s="41"/>
      <c r="AZ241" s="41"/>
      <c r="BA241" s="41"/>
      <c r="BB241" s="41"/>
      <c r="BC241" s="41"/>
      <c r="BD241" s="41"/>
      <c r="BE241" s="41"/>
      <c r="BF241" s="41"/>
      <c r="BG241" s="41"/>
      <c r="BH241" s="41"/>
    </row>
    <row r="242" spans="1:60" hidden="1" x14ac:dyDescent="0.25">
      <c r="A242" s="41"/>
      <c r="J242" s="41"/>
      <c r="K242" s="41"/>
      <c r="L242" s="41"/>
      <c r="M242" s="41"/>
      <c r="N242" s="41"/>
      <c r="O242" s="41"/>
      <c r="P242" s="41"/>
      <c r="Q242" s="41"/>
      <c r="R242" s="41"/>
      <c r="S242" s="41"/>
      <c r="T242" s="41"/>
      <c r="U242" s="41"/>
      <c r="V242" s="41"/>
      <c r="W242" s="41"/>
      <c r="X242" s="41"/>
      <c r="Y242" s="41"/>
      <c r="Z242" s="41"/>
      <c r="AA242" s="41"/>
      <c r="AB242" s="41"/>
      <c r="AC242" s="41"/>
      <c r="AD242" s="41"/>
      <c r="AE242" s="41"/>
      <c r="AF242" s="41"/>
      <c r="AG242" s="41"/>
      <c r="AH242" s="41"/>
      <c r="AI242" s="41"/>
      <c r="AJ242" s="41"/>
      <c r="AK242" s="41"/>
      <c r="AL242" s="41"/>
      <c r="AM242" s="41"/>
      <c r="AN242" s="41"/>
      <c r="AO242" s="41"/>
      <c r="AP242" s="41"/>
      <c r="AQ242" s="41"/>
      <c r="AR242" s="41"/>
      <c r="AS242" s="41"/>
      <c r="AT242" s="41"/>
      <c r="AU242" s="41"/>
      <c r="AV242" s="41"/>
      <c r="AW242" s="41"/>
      <c r="AX242" s="41"/>
      <c r="AY242" s="41"/>
      <c r="AZ242" s="41"/>
      <c r="BA242" s="41"/>
      <c r="BB242" s="41"/>
      <c r="BC242" s="41"/>
      <c r="BD242" s="41"/>
      <c r="BE242" s="41"/>
      <c r="BF242" s="41"/>
      <c r="BG242" s="41"/>
      <c r="BH242" s="41"/>
    </row>
    <row r="243" spans="1:60" hidden="1" x14ac:dyDescent="0.25">
      <c r="A243" s="41"/>
      <c r="J243" s="41"/>
      <c r="K243" s="41"/>
      <c r="L243" s="41"/>
      <c r="M243" s="41"/>
      <c r="N243" s="41"/>
      <c r="O243" s="41"/>
      <c r="P243" s="41"/>
      <c r="Q243" s="41"/>
      <c r="R243" s="41"/>
      <c r="S243" s="41"/>
      <c r="T243" s="41"/>
      <c r="U243" s="41"/>
      <c r="V243" s="41"/>
      <c r="W243" s="41"/>
      <c r="X243" s="41"/>
      <c r="Y243" s="41"/>
      <c r="Z243" s="41"/>
      <c r="AA243" s="41"/>
      <c r="AB243" s="41"/>
      <c r="AC243" s="41"/>
      <c r="AD243" s="41"/>
      <c r="AE243" s="41"/>
      <c r="AF243" s="41"/>
      <c r="AG243" s="41"/>
      <c r="AH243" s="41"/>
      <c r="AI243" s="41"/>
      <c r="AJ243" s="41"/>
      <c r="AK243" s="41"/>
      <c r="AL243" s="41"/>
      <c r="AM243" s="41"/>
      <c r="AN243" s="41"/>
      <c r="AO243" s="41"/>
      <c r="AP243" s="41"/>
      <c r="AQ243" s="41"/>
      <c r="AR243" s="41"/>
      <c r="AS243" s="41"/>
      <c r="AT243" s="41"/>
      <c r="AU243" s="41"/>
      <c r="AV243" s="41"/>
      <c r="AW243" s="41"/>
      <c r="AX243" s="41"/>
      <c r="AY243" s="41"/>
      <c r="AZ243" s="41"/>
      <c r="BA243" s="41"/>
      <c r="BB243" s="41"/>
      <c r="BC243" s="41"/>
      <c r="BD243" s="41"/>
      <c r="BE243" s="41"/>
      <c r="BF243" s="41"/>
      <c r="BG243" s="41"/>
      <c r="BH243" s="41"/>
    </row>
    <row r="244" spans="1:60" hidden="1" x14ac:dyDescent="0.25">
      <c r="A244" s="41"/>
      <c r="J244" s="41"/>
      <c r="K244" s="41"/>
      <c r="L244" s="41"/>
      <c r="M244" s="41"/>
      <c r="N244" s="41"/>
      <c r="O244" s="41"/>
      <c r="P244" s="41"/>
      <c r="Q244" s="41"/>
      <c r="R244" s="41"/>
      <c r="S244" s="41"/>
      <c r="T244" s="41"/>
      <c r="U244" s="41"/>
      <c r="V244" s="41"/>
      <c r="W244" s="41"/>
      <c r="X244" s="41"/>
      <c r="Y244" s="41"/>
      <c r="Z244" s="41"/>
      <c r="AA244" s="41"/>
      <c r="AB244" s="41"/>
      <c r="AC244" s="41"/>
      <c r="AD244" s="41"/>
      <c r="AE244" s="41"/>
      <c r="AF244" s="41"/>
      <c r="AG244" s="41"/>
      <c r="AH244" s="41"/>
      <c r="AI244" s="41"/>
      <c r="AJ244" s="41"/>
      <c r="AK244" s="41"/>
      <c r="AL244" s="41"/>
      <c r="AM244" s="41"/>
      <c r="AN244" s="41"/>
      <c r="AO244" s="41"/>
      <c r="AP244" s="41"/>
      <c r="AQ244" s="41"/>
      <c r="AR244" s="41"/>
      <c r="AS244" s="41"/>
      <c r="AT244" s="41"/>
      <c r="AU244" s="41"/>
      <c r="AV244" s="41"/>
      <c r="AW244" s="41"/>
      <c r="AX244" s="41"/>
      <c r="AY244" s="41"/>
      <c r="AZ244" s="41"/>
      <c r="BA244" s="41"/>
      <c r="BB244" s="41"/>
      <c r="BC244" s="41"/>
      <c r="BD244" s="41"/>
      <c r="BE244" s="41"/>
      <c r="BF244" s="41"/>
      <c r="BG244" s="41"/>
      <c r="BH244" s="41"/>
    </row>
    <row r="245" spans="1:60" hidden="1" x14ac:dyDescent="0.25">
      <c r="A245" s="41"/>
      <c r="J245" s="41"/>
      <c r="K245" s="41"/>
      <c r="L245" s="41"/>
      <c r="M245" s="41"/>
      <c r="N245" s="41"/>
      <c r="O245" s="41"/>
      <c r="P245" s="41"/>
      <c r="Q245" s="41"/>
      <c r="R245" s="41"/>
      <c r="S245" s="41"/>
      <c r="T245" s="41"/>
      <c r="U245" s="41"/>
      <c r="V245" s="41"/>
      <c r="W245" s="41"/>
      <c r="X245" s="41"/>
      <c r="Y245" s="41"/>
      <c r="Z245" s="41"/>
      <c r="AA245" s="41"/>
      <c r="AB245" s="41"/>
      <c r="AC245" s="41"/>
      <c r="AD245" s="41"/>
      <c r="AE245" s="41"/>
      <c r="AF245" s="41"/>
      <c r="AG245" s="41"/>
      <c r="AH245" s="41"/>
      <c r="AI245" s="41"/>
      <c r="AJ245" s="41"/>
      <c r="AK245" s="41"/>
      <c r="AL245" s="41"/>
      <c r="AM245" s="41"/>
      <c r="AN245" s="41"/>
      <c r="AO245" s="41"/>
      <c r="AP245" s="41"/>
      <c r="AQ245" s="41"/>
      <c r="AR245" s="41"/>
      <c r="AS245" s="41"/>
      <c r="AT245" s="41"/>
      <c r="AU245" s="41"/>
      <c r="AV245" s="41"/>
      <c r="AW245" s="41"/>
      <c r="AX245" s="41"/>
      <c r="AY245" s="41"/>
      <c r="AZ245" s="41"/>
      <c r="BA245" s="41"/>
      <c r="BB245" s="41"/>
      <c r="BC245" s="41"/>
      <c r="BD245" s="41"/>
      <c r="BE245" s="41"/>
      <c r="BF245" s="41"/>
      <c r="BG245" s="41"/>
      <c r="BH245" s="41"/>
    </row>
    <row r="246" spans="1:60" hidden="1" x14ac:dyDescent="0.25">
      <c r="A246" s="41"/>
      <c r="J246" s="41"/>
      <c r="K246" s="41"/>
      <c r="L246" s="41"/>
      <c r="M246" s="41"/>
      <c r="N246" s="41"/>
      <c r="O246" s="41"/>
      <c r="P246" s="41"/>
      <c r="Q246" s="41"/>
      <c r="R246" s="41"/>
      <c r="S246" s="41"/>
      <c r="T246" s="41"/>
      <c r="U246" s="41"/>
      <c r="V246" s="41"/>
      <c r="W246" s="41"/>
      <c r="X246" s="41"/>
      <c r="Y246" s="41"/>
      <c r="Z246" s="41"/>
      <c r="AA246" s="41"/>
      <c r="AB246" s="41"/>
      <c r="AC246" s="41"/>
      <c r="AD246" s="41"/>
      <c r="AE246" s="41"/>
      <c r="AF246" s="41"/>
      <c r="AG246" s="41"/>
      <c r="AH246" s="41"/>
      <c r="AI246" s="41"/>
      <c r="AJ246" s="41"/>
      <c r="AK246" s="41"/>
      <c r="AL246" s="41"/>
      <c r="AM246" s="41"/>
      <c r="AN246" s="41"/>
      <c r="AO246" s="41"/>
      <c r="AP246" s="41"/>
      <c r="AQ246" s="41"/>
      <c r="AR246" s="41"/>
      <c r="AS246" s="41"/>
      <c r="AT246" s="41"/>
      <c r="AU246" s="41"/>
      <c r="AV246" s="41"/>
      <c r="AW246" s="41"/>
      <c r="AX246" s="41"/>
      <c r="AY246" s="41"/>
      <c r="AZ246" s="41"/>
      <c r="BA246" s="41"/>
      <c r="BB246" s="41"/>
      <c r="BC246" s="41"/>
      <c r="BD246" s="41"/>
      <c r="BE246" s="41"/>
      <c r="BF246" s="41"/>
      <c r="BG246" s="41"/>
      <c r="BH246" s="41"/>
    </row>
    <row r="247" spans="1:60" hidden="1" x14ac:dyDescent="0.25">
      <c r="A247" s="41"/>
      <c r="J247" s="41"/>
      <c r="K247" s="41"/>
      <c r="L247" s="41"/>
      <c r="M247" s="41"/>
      <c r="N247" s="41"/>
      <c r="O247" s="41"/>
      <c r="P247" s="41"/>
      <c r="Q247" s="41"/>
      <c r="R247" s="41"/>
      <c r="S247" s="41"/>
      <c r="T247" s="41"/>
      <c r="U247" s="41"/>
      <c r="V247" s="41"/>
      <c r="W247" s="41"/>
      <c r="X247" s="41"/>
      <c r="Y247" s="41"/>
      <c r="Z247" s="41"/>
      <c r="AA247" s="41"/>
      <c r="AB247" s="41"/>
      <c r="AC247" s="41"/>
      <c r="AD247" s="41"/>
      <c r="AE247" s="41"/>
      <c r="AF247" s="41"/>
      <c r="AG247" s="41"/>
      <c r="AH247" s="41"/>
      <c r="AI247" s="41"/>
      <c r="AJ247" s="41"/>
      <c r="AK247" s="41"/>
      <c r="AL247" s="41"/>
      <c r="AM247" s="41"/>
      <c r="AN247" s="41"/>
      <c r="AO247" s="41"/>
      <c r="AP247" s="41"/>
      <c r="AQ247" s="41"/>
      <c r="AR247" s="41"/>
      <c r="AS247" s="41"/>
      <c r="AT247" s="41"/>
      <c r="AU247" s="41"/>
      <c r="AV247" s="41"/>
      <c r="AW247" s="41"/>
      <c r="AX247" s="41"/>
      <c r="AY247" s="41"/>
      <c r="AZ247" s="41"/>
      <c r="BA247" s="41"/>
      <c r="BB247" s="41"/>
      <c r="BC247" s="41"/>
      <c r="BD247" s="41"/>
      <c r="BE247" s="41"/>
      <c r="BF247" s="41"/>
      <c r="BG247" s="41"/>
      <c r="BH247" s="41"/>
    </row>
    <row r="248" spans="1:60" hidden="1" x14ac:dyDescent="0.25">
      <c r="A248" s="41"/>
      <c r="J248" s="41"/>
      <c r="K248" s="41"/>
      <c r="L248" s="41"/>
      <c r="M248" s="41"/>
      <c r="N248" s="41"/>
      <c r="O248" s="41"/>
      <c r="P248" s="41"/>
      <c r="Q248" s="41"/>
      <c r="R248" s="41"/>
      <c r="S248" s="41"/>
      <c r="T248" s="41"/>
      <c r="U248" s="41"/>
      <c r="V248" s="41"/>
      <c r="W248" s="41"/>
      <c r="X248" s="41"/>
      <c r="Y248" s="41"/>
      <c r="Z248" s="41"/>
      <c r="AA248" s="41"/>
      <c r="AB248" s="41"/>
      <c r="AC248" s="41"/>
      <c r="AD248" s="41"/>
      <c r="AE248" s="41"/>
      <c r="AF248" s="41"/>
      <c r="AG248" s="41"/>
      <c r="AH248" s="41"/>
      <c r="AI248" s="41"/>
      <c r="AJ248" s="41"/>
      <c r="AK248" s="41"/>
      <c r="AL248" s="41"/>
      <c r="AM248" s="41"/>
      <c r="AN248" s="41"/>
      <c r="AO248" s="41"/>
      <c r="AP248" s="41"/>
      <c r="AQ248" s="41"/>
      <c r="AR248" s="41"/>
      <c r="AS248" s="41"/>
      <c r="AT248" s="41"/>
      <c r="AU248" s="41"/>
      <c r="AV248" s="41"/>
      <c r="AW248" s="41"/>
      <c r="AX248" s="41"/>
      <c r="AY248" s="41"/>
      <c r="AZ248" s="41"/>
      <c r="BA248" s="41"/>
      <c r="BB248" s="41"/>
      <c r="BC248" s="41"/>
      <c r="BD248" s="41"/>
      <c r="BE248" s="41"/>
      <c r="BF248" s="41"/>
      <c r="BG248" s="41"/>
      <c r="BH248" s="41"/>
    </row>
    <row r="249" spans="1:60" hidden="1" x14ac:dyDescent="0.25">
      <c r="A249" s="41"/>
      <c r="J249" s="41"/>
      <c r="K249" s="41"/>
      <c r="L249" s="41"/>
      <c r="M249" s="41"/>
      <c r="N249" s="41"/>
      <c r="O249" s="41"/>
      <c r="P249" s="41"/>
      <c r="Q249" s="41"/>
      <c r="R249" s="41"/>
      <c r="S249" s="41"/>
      <c r="T249" s="41"/>
      <c r="U249" s="41"/>
      <c r="V249" s="41"/>
      <c r="W249" s="41"/>
      <c r="X249" s="41"/>
      <c r="Y249" s="41"/>
      <c r="Z249" s="41"/>
      <c r="AA249" s="41"/>
      <c r="AB249" s="41"/>
      <c r="AC249" s="41"/>
      <c r="AD249" s="41"/>
      <c r="AE249" s="41"/>
      <c r="AF249" s="41"/>
      <c r="AG249" s="41"/>
      <c r="AH249" s="41"/>
      <c r="AI249" s="41"/>
      <c r="AJ249" s="41"/>
      <c r="AK249" s="41"/>
      <c r="AL249" s="41"/>
      <c r="AM249" s="41"/>
      <c r="AN249" s="41"/>
      <c r="AO249" s="41"/>
      <c r="AP249" s="41"/>
      <c r="AQ249" s="41"/>
      <c r="AR249" s="41"/>
      <c r="AS249" s="41"/>
      <c r="AT249" s="41"/>
      <c r="AU249" s="41"/>
      <c r="AV249" s="41"/>
      <c r="AW249" s="41"/>
      <c r="AX249" s="41"/>
      <c r="AY249" s="41"/>
      <c r="AZ249" s="41"/>
      <c r="BA249" s="41"/>
      <c r="BB249" s="41"/>
      <c r="BC249" s="41"/>
      <c r="BD249" s="41"/>
      <c r="BE249" s="41"/>
      <c r="BF249" s="41"/>
      <c r="BG249" s="41"/>
      <c r="BH249" s="41"/>
    </row>
    <row r="250" spans="1:60" hidden="1" x14ac:dyDescent="0.25">
      <c r="A250" s="41"/>
      <c r="J250" s="41"/>
      <c r="K250" s="41"/>
      <c r="L250" s="41"/>
      <c r="M250" s="41"/>
      <c r="N250" s="41"/>
      <c r="O250" s="41"/>
      <c r="P250" s="41"/>
      <c r="Q250" s="41"/>
      <c r="R250" s="41"/>
      <c r="S250" s="41"/>
      <c r="T250" s="41"/>
      <c r="U250" s="41"/>
      <c r="V250" s="41"/>
      <c r="W250" s="41"/>
      <c r="X250" s="41"/>
      <c r="Y250" s="41"/>
      <c r="Z250" s="41"/>
      <c r="AA250" s="41"/>
      <c r="AB250" s="41"/>
      <c r="AC250" s="41"/>
      <c r="AD250" s="41"/>
      <c r="AE250" s="41"/>
      <c r="AF250" s="41"/>
      <c r="AG250" s="41"/>
      <c r="AH250" s="41"/>
      <c r="AI250" s="41"/>
      <c r="AJ250" s="41"/>
      <c r="AK250" s="41"/>
      <c r="AL250" s="41"/>
      <c r="AM250" s="41"/>
      <c r="AN250" s="41"/>
      <c r="AO250" s="41"/>
      <c r="AP250" s="41"/>
      <c r="AQ250" s="41"/>
      <c r="AR250" s="41"/>
      <c r="AS250" s="41"/>
      <c r="AT250" s="41"/>
      <c r="AU250" s="41"/>
      <c r="AV250" s="41"/>
      <c r="AW250" s="41"/>
      <c r="AX250" s="41"/>
      <c r="AY250" s="41"/>
      <c r="AZ250" s="41"/>
      <c r="BA250" s="41"/>
      <c r="BB250" s="41"/>
      <c r="BC250" s="41"/>
      <c r="BD250" s="41"/>
      <c r="BE250" s="41"/>
      <c r="BF250" s="41"/>
      <c r="BG250" s="41"/>
      <c r="BH250" s="41"/>
    </row>
    <row r="251" spans="1:60" hidden="1" x14ac:dyDescent="0.25">
      <c r="A251" s="41"/>
    </row>
    <row r="252" spans="1:60" hidden="1" x14ac:dyDescent="0.25">
      <c r="A252" s="41"/>
    </row>
    <row r="253" spans="1:60" hidden="1" x14ac:dyDescent="0.25">
      <c r="A253" s="41"/>
    </row>
    <row r="254" spans="1:60" hidden="1" x14ac:dyDescent="0.25">
      <c r="A254" s="41"/>
    </row>
  </sheetData>
  <mergeCells count="19">
    <mergeCell ref="J62:O67"/>
    <mergeCell ref="P62:U67"/>
    <mergeCell ref="V62:AA67"/>
    <mergeCell ref="AB62:AG67"/>
    <mergeCell ref="AH62:AM67"/>
    <mergeCell ref="A1:M6"/>
    <mergeCell ref="N1:AT6"/>
    <mergeCell ref="AO22:AT31"/>
    <mergeCell ref="E22:I31"/>
    <mergeCell ref="AO12:AT21"/>
    <mergeCell ref="B8:I10"/>
    <mergeCell ref="J8:AM10"/>
    <mergeCell ref="B12:D61"/>
    <mergeCell ref="E12:I21"/>
    <mergeCell ref="E52:I61"/>
    <mergeCell ref="AO42:AT51"/>
    <mergeCell ref="E42:I51"/>
    <mergeCell ref="AO32:AT41"/>
    <mergeCell ref="E32:I41"/>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2"/>
  <sheetViews>
    <sheetView zoomScale="62" zoomScaleNormal="62" workbookViewId="0">
      <selection activeCell="B8" sqref="B8:B11"/>
    </sheetView>
  </sheetViews>
  <sheetFormatPr baseColWidth="10" defaultColWidth="0" defaultRowHeight="28.5" customHeight="1" x14ac:dyDescent="0.3"/>
  <cols>
    <col min="1" max="1" width="5.7109375" style="60" customWidth="1"/>
    <col min="2" max="2" width="23.7109375" style="60" customWidth="1"/>
    <col min="3" max="3" width="20.140625" style="60" customWidth="1"/>
    <col min="4" max="4" width="18.42578125" style="60" customWidth="1"/>
    <col min="5" max="5" width="57" style="60" customWidth="1"/>
    <col min="6" max="6" width="24.7109375" style="60" customWidth="1"/>
    <col min="7" max="7" width="72.5703125" style="60" customWidth="1"/>
    <col min="8" max="8" width="11.42578125" style="60" customWidth="1"/>
    <col min="9" max="16384" width="11.42578125" style="60" hidden="1"/>
  </cols>
  <sheetData>
    <row r="1" spans="1:16" ht="25.35" customHeight="1" x14ac:dyDescent="0.3">
      <c r="A1" s="628"/>
      <c r="B1" s="824"/>
      <c r="C1" s="629"/>
      <c r="D1" s="620" t="s">
        <v>299</v>
      </c>
      <c r="E1" s="620"/>
      <c r="F1" s="620"/>
      <c r="G1" s="620"/>
      <c r="H1" s="620"/>
      <c r="I1" s="71"/>
      <c r="J1" s="71"/>
      <c r="K1" s="71"/>
      <c r="L1" s="71"/>
      <c r="M1" s="71"/>
      <c r="N1" s="71"/>
      <c r="O1" s="71"/>
      <c r="P1" s="72"/>
    </row>
    <row r="2" spans="1:16" ht="25.35" customHeight="1" thickBot="1" x14ac:dyDescent="0.35">
      <c r="A2" s="630"/>
      <c r="B2" s="825"/>
      <c r="C2" s="631"/>
      <c r="D2" s="623"/>
      <c r="E2" s="623"/>
      <c r="F2" s="623"/>
      <c r="G2" s="623"/>
      <c r="H2" s="623"/>
      <c r="I2" s="73"/>
      <c r="J2" s="73"/>
      <c r="K2" s="73"/>
      <c r="L2" s="73"/>
      <c r="M2" s="73"/>
      <c r="N2" s="73"/>
      <c r="O2" s="73"/>
      <c r="P2" s="74"/>
    </row>
    <row r="3" spans="1:16" ht="17.25" thickBot="1" x14ac:dyDescent="0.35"/>
    <row r="4" spans="1:16" ht="33.75" thickBot="1" x14ac:dyDescent="0.35">
      <c r="B4" s="129" t="s">
        <v>300</v>
      </c>
      <c r="C4" s="130" t="s">
        <v>301</v>
      </c>
      <c r="D4" s="826" t="s">
        <v>302</v>
      </c>
      <c r="E4" s="827"/>
      <c r="F4" s="131" t="s">
        <v>303</v>
      </c>
      <c r="G4" s="132" t="s">
        <v>304</v>
      </c>
      <c r="H4" s="118"/>
    </row>
    <row r="5" spans="1:16" ht="55.5" customHeight="1" x14ac:dyDescent="0.3">
      <c r="B5" s="125" t="s">
        <v>285</v>
      </c>
      <c r="C5" s="828" t="s">
        <v>305</v>
      </c>
      <c r="D5" s="121" t="s">
        <v>2</v>
      </c>
      <c r="E5" s="122" t="s">
        <v>306</v>
      </c>
      <c r="F5" s="831" t="s">
        <v>307</v>
      </c>
      <c r="G5" s="834" t="s">
        <v>308</v>
      </c>
      <c r="H5" s="118"/>
    </row>
    <row r="6" spans="1:16" ht="60.75" customHeight="1" x14ac:dyDescent="0.3">
      <c r="B6" s="126" t="s">
        <v>287</v>
      </c>
      <c r="C6" s="829"/>
      <c r="D6" s="119" t="s">
        <v>6</v>
      </c>
      <c r="E6" s="120" t="s">
        <v>309</v>
      </c>
      <c r="F6" s="832"/>
      <c r="G6" s="835"/>
      <c r="H6" s="118"/>
    </row>
    <row r="7" spans="1:16" ht="63.75" customHeight="1" thickBot="1" x14ac:dyDescent="0.35">
      <c r="B7" s="127" t="s">
        <v>209</v>
      </c>
      <c r="C7" s="830"/>
      <c r="D7" s="123" t="s">
        <v>4</v>
      </c>
      <c r="E7" s="128" t="s">
        <v>310</v>
      </c>
      <c r="F7" s="833"/>
      <c r="G7" s="836"/>
      <c r="H7" s="118"/>
    </row>
    <row r="8" spans="1:16" ht="51" customHeight="1" x14ac:dyDescent="0.3">
      <c r="B8" s="821" t="s">
        <v>290</v>
      </c>
      <c r="C8" s="828" t="s">
        <v>311</v>
      </c>
      <c r="D8" s="121" t="s">
        <v>2</v>
      </c>
      <c r="E8" s="122" t="s">
        <v>306</v>
      </c>
      <c r="F8" s="831" t="s">
        <v>312</v>
      </c>
      <c r="G8" s="834" t="s">
        <v>313</v>
      </c>
      <c r="H8" s="820"/>
    </row>
    <row r="9" spans="1:16" ht="49.5" x14ac:dyDescent="0.3">
      <c r="B9" s="822"/>
      <c r="C9" s="829"/>
      <c r="D9" s="119" t="s">
        <v>6</v>
      </c>
      <c r="E9" s="120" t="s">
        <v>309</v>
      </c>
      <c r="F9" s="832"/>
      <c r="G9" s="835"/>
      <c r="H9" s="820"/>
    </row>
    <row r="10" spans="1:16" ht="49.5" x14ac:dyDescent="0.3">
      <c r="B10" s="822"/>
      <c r="C10" s="829"/>
      <c r="D10" s="119" t="s">
        <v>4</v>
      </c>
      <c r="E10" s="120" t="s">
        <v>310</v>
      </c>
      <c r="F10" s="832"/>
      <c r="G10" s="835"/>
      <c r="H10" s="820"/>
    </row>
    <row r="11" spans="1:16" ht="24.75" thickBot="1" x14ac:dyDescent="0.35">
      <c r="B11" s="823"/>
      <c r="C11" s="830"/>
      <c r="D11" s="123" t="s">
        <v>0</v>
      </c>
      <c r="E11" s="124" t="s">
        <v>314</v>
      </c>
      <c r="F11" s="833"/>
      <c r="G11" s="836"/>
      <c r="H11" s="820"/>
    </row>
    <row r="12" spans="1:16" ht="16.5" x14ac:dyDescent="0.3"/>
  </sheetData>
  <sheetProtection algorithmName="SHA-512" hashValue="eblNQwAnRzh/VLCmQm6NQnSTFdxBuXHzNo20B5nnaMQP7vdGF3Z+Os0Bxwo2ZI/7l8tpIj2QBLrRToFVTBTSMQ==" saltValue="yN4Bv3hB9+rm/MhnJ20Ing==" spinCount="100000" sheet="1" formatCells="0" formatColumns="0" formatRows="0" insertColumns="0" insertRows="0" insertHyperlinks="0" deleteColumns="0" deleteRows="0" sort="0" autoFilter="0" pivotTables="0"/>
  <mergeCells count="11">
    <mergeCell ref="H8:H11"/>
    <mergeCell ref="B8:B11"/>
    <mergeCell ref="D1:H2"/>
    <mergeCell ref="A1:C2"/>
    <mergeCell ref="D4:E4"/>
    <mergeCell ref="C5:C7"/>
    <mergeCell ref="F5:F7"/>
    <mergeCell ref="G5:G7"/>
    <mergeCell ref="C8:C11"/>
    <mergeCell ref="F8:F11"/>
    <mergeCell ref="G8:G11"/>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BC056-1C13-4440-A34B-3C7F0A6750D5}">
  <dimension ref="A1"/>
  <sheetViews>
    <sheetView zoomScale="55" zoomScaleNormal="55" workbookViewId="0">
      <selection activeCell="S26" sqref="S26"/>
    </sheetView>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3"/>
  <sheetViews>
    <sheetView workbookViewId="0">
      <selection activeCell="F10" sqref="F10"/>
    </sheetView>
  </sheetViews>
  <sheetFormatPr baseColWidth="10" defaultColWidth="11.42578125" defaultRowHeight="15" x14ac:dyDescent="0.25"/>
  <cols>
    <col min="1" max="1" width="63.5703125" customWidth="1"/>
    <col min="2" max="2" width="53.5703125" customWidth="1"/>
    <col min="3" max="3" width="11.140625" customWidth="1"/>
  </cols>
  <sheetData>
    <row r="1" spans="1:4" ht="15.75" thickBot="1" x14ac:dyDescent="0.3">
      <c r="A1" s="142" t="s">
        <v>139</v>
      </c>
      <c r="B1" s="142" t="s">
        <v>143</v>
      </c>
      <c r="C1" s="142" t="s">
        <v>315</v>
      </c>
    </row>
    <row r="2" spans="1:4" ht="63.75" x14ac:dyDescent="0.25">
      <c r="A2" t="s">
        <v>316</v>
      </c>
      <c r="B2" t="s">
        <v>317</v>
      </c>
      <c r="C2" s="68" t="s">
        <v>23</v>
      </c>
      <c r="D2" s="67" t="s">
        <v>68</v>
      </c>
    </row>
    <row r="3" spans="1:4" ht="53.25" x14ac:dyDescent="0.25">
      <c r="A3" t="s">
        <v>17</v>
      </c>
      <c r="B3" t="s">
        <v>318</v>
      </c>
      <c r="C3" s="68" t="s">
        <v>43</v>
      </c>
      <c r="D3" s="68" t="s">
        <v>79</v>
      </c>
    </row>
    <row r="4" spans="1:4" ht="56.25" x14ac:dyDescent="0.25">
      <c r="A4" t="s">
        <v>15</v>
      </c>
      <c r="B4" t="s">
        <v>175</v>
      </c>
      <c r="C4" s="68" t="s">
        <v>56</v>
      </c>
    </row>
    <row r="5" spans="1:4" x14ac:dyDescent="0.25">
      <c r="A5" t="s">
        <v>166</v>
      </c>
      <c r="B5" t="s">
        <v>319</v>
      </c>
      <c r="C5" s="68"/>
    </row>
    <row r="6" spans="1:4" x14ac:dyDescent="0.25">
      <c r="A6" s="143" t="s">
        <v>179</v>
      </c>
      <c r="B6" t="s">
        <v>320</v>
      </c>
    </row>
    <row r="7" spans="1:4" x14ac:dyDescent="0.25">
      <c r="A7" t="s">
        <v>321</v>
      </c>
      <c r="B7" t="s">
        <v>322</v>
      </c>
    </row>
    <row r="8" spans="1:4" x14ac:dyDescent="0.25">
      <c r="A8" t="s">
        <v>323</v>
      </c>
      <c r="B8" t="s">
        <v>324</v>
      </c>
    </row>
    <row r="9" spans="1:4" x14ac:dyDescent="0.25">
      <c r="A9" t="s">
        <v>325</v>
      </c>
      <c r="B9" t="s">
        <v>326</v>
      </c>
    </row>
    <row r="10" spans="1:4" x14ac:dyDescent="0.25">
      <c r="A10" t="s">
        <v>327</v>
      </c>
      <c r="B10" t="s">
        <v>16</v>
      </c>
    </row>
    <row r="11" spans="1:4" x14ac:dyDescent="0.25">
      <c r="B11" t="s">
        <v>18</v>
      </c>
    </row>
    <row r="12" spans="1:4" x14ac:dyDescent="0.25">
      <c r="B12" t="s">
        <v>20</v>
      </c>
    </row>
    <row r="13" spans="1:4" x14ac:dyDescent="0.25">
      <c r="B13" t="s">
        <v>167</v>
      </c>
    </row>
  </sheetData>
  <sheetProtection algorithmName="SHA-512" hashValue="tbus2MeGoL4dA0eFjJkorW1aX3bWhs1UGfPLDi1LirAPzFuCFL8eellaBcwJ097SQGtAa9B9VPkJiAkDOzE4Gw==" saltValue="asdR/8BagiRD6oCzSdfJ9g==" spinCount="100000" sheet="1" objects="1" scenarios="1"/>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election activeCell="N18" sqref="N18"/>
    </sheetView>
  </sheetViews>
  <sheetFormatPr baseColWidth="10" defaultColWidth="11.42578125"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ColWidth="11.42578125"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ColWidth="11.42578125" defaultRowHeight="15"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7" tint="-0.249977111117893"/>
  </sheetPr>
  <dimension ref="B1:F16"/>
  <sheetViews>
    <sheetView topLeftCell="A10" workbookViewId="0">
      <selection activeCell="G9" sqref="G9"/>
    </sheetView>
  </sheetViews>
  <sheetFormatPr baseColWidth="10" defaultColWidth="14.28515625" defaultRowHeight="12.75" x14ac:dyDescent="0.2"/>
  <cols>
    <col min="1" max="2" width="14.28515625" style="43"/>
    <col min="3" max="3" width="17" style="43" customWidth="1"/>
    <col min="4" max="4" width="14.28515625" style="43"/>
    <col min="5" max="5" width="46" style="43" customWidth="1"/>
    <col min="6" max="16384" width="14.28515625" style="43"/>
  </cols>
  <sheetData>
    <row r="1" spans="2:6" ht="24" customHeight="1" thickBot="1" x14ac:dyDescent="0.25">
      <c r="B1" s="837" t="s">
        <v>328</v>
      </c>
      <c r="C1" s="838"/>
      <c r="D1" s="838"/>
      <c r="E1" s="838"/>
      <c r="F1" s="839"/>
    </row>
    <row r="2" spans="2:6" ht="16.5" thickBot="1" x14ac:dyDescent="0.3">
      <c r="B2" s="44"/>
      <c r="C2" s="44"/>
      <c r="D2" s="44"/>
      <c r="E2" s="44"/>
      <c r="F2" s="44"/>
    </row>
    <row r="3" spans="2:6" ht="16.5" thickBot="1" x14ac:dyDescent="0.25">
      <c r="B3" s="841" t="s">
        <v>329</v>
      </c>
      <c r="C3" s="842"/>
      <c r="D3" s="842"/>
      <c r="E3" s="56" t="s">
        <v>330</v>
      </c>
      <c r="F3" s="57" t="s">
        <v>331</v>
      </c>
    </row>
    <row r="4" spans="2:6" ht="31.5" x14ac:dyDescent="0.2">
      <c r="B4" s="843" t="s">
        <v>332</v>
      </c>
      <c r="C4" s="845" t="s">
        <v>133</v>
      </c>
      <c r="D4" s="45" t="s">
        <v>23</v>
      </c>
      <c r="E4" s="46" t="s">
        <v>333</v>
      </c>
      <c r="F4" s="47">
        <v>0.25</v>
      </c>
    </row>
    <row r="5" spans="2:6" ht="47.25" x14ac:dyDescent="0.2">
      <c r="B5" s="844"/>
      <c r="C5" s="846"/>
      <c r="D5" s="48" t="s">
        <v>43</v>
      </c>
      <c r="E5" s="49" t="s">
        <v>334</v>
      </c>
      <c r="F5" s="50">
        <v>0.15</v>
      </c>
    </row>
    <row r="6" spans="2:6" ht="47.25" x14ac:dyDescent="0.2">
      <c r="B6" s="844"/>
      <c r="C6" s="846"/>
      <c r="D6" s="48" t="s">
        <v>56</v>
      </c>
      <c r="E6" s="49" t="s">
        <v>335</v>
      </c>
      <c r="F6" s="50">
        <v>0.1</v>
      </c>
    </row>
    <row r="7" spans="2:6" ht="63" x14ac:dyDescent="0.2">
      <c r="B7" s="844"/>
      <c r="C7" s="846" t="s">
        <v>134</v>
      </c>
      <c r="D7" s="48" t="s">
        <v>68</v>
      </c>
      <c r="E7" s="49" t="s">
        <v>336</v>
      </c>
      <c r="F7" s="50">
        <v>0.25</v>
      </c>
    </row>
    <row r="8" spans="2:6" ht="31.5" x14ac:dyDescent="0.2">
      <c r="B8" s="844"/>
      <c r="C8" s="846"/>
      <c r="D8" s="48" t="s">
        <v>79</v>
      </c>
      <c r="E8" s="49" t="s">
        <v>337</v>
      </c>
      <c r="F8" s="50">
        <v>0.15</v>
      </c>
    </row>
    <row r="9" spans="2:6" ht="47.25" x14ac:dyDescent="0.2">
      <c r="B9" s="844" t="s">
        <v>338</v>
      </c>
      <c r="C9" s="846" t="s">
        <v>135</v>
      </c>
      <c r="D9" s="48" t="s">
        <v>86</v>
      </c>
      <c r="E9" s="49" t="s">
        <v>339</v>
      </c>
      <c r="F9" s="51" t="s">
        <v>340</v>
      </c>
    </row>
    <row r="10" spans="2:6" ht="63" x14ac:dyDescent="0.2">
      <c r="B10" s="844"/>
      <c r="C10" s="846"/>
      <c r="D10" s="48" t="s">
        <v>91</v>
      </c>
      <c r="E10" s="49" t="s">
        <v>341</v>
      </c>
      <c r="F10" s="51" t="s">
        <v>340</v>
      </c>
    </row>
    <row r="11" spans="2:6" ht="47.25" x14ac:dyDescent="0.2">
      <c r="B11" s="844"/>
      <c r="C11" s="846" t="s">
        <v>136</v>
      </c>
      <c r="D11" s="48" t="s">
        <v>96</v>
      </c>
      <c r="E11" s="49" t="s">
        <v>342</v>
      </c>
      <c r="F11" s="51" t="s">
        <v>340</v>
      </c>
    </row>
    <row r="12" spans="2:6" ht="47.25" x14ac:dyDescent="0.2">
      <c r="B12" s="844"/>
      <c r="C12" s="846"/>
      <c r="D12" s="48" t="s">
        <v>100</v>
      </c>
      <c r="E12" s="49" t="s">
        <v>343</v>
      </c>
      <c r="F12" s="51" t="s">
        <v>340</v>
      </c>
    </row>
    <row r="13" spans="2:6" ht="31.5" x14ac:dyDescent="0.2">
      <c r="B13" s="844"/>
      <c r="C13" s="846" t="s">
        <v>137</v>
      </c>
      <c r="D13" s="48" t="s">
        <v>169</v>
      </c>
      <c r="E13" s="49" t="s">
        <v>344</v>
      </c>
      <c r="F13" s="51" t="s">
        <v>340</v>
      </c>
    </row>
    <row r="14" spans="2:6" ht="32.25" thickBot="1" x14ac:dyDescent="0.25">
      <c r="B14" s="847"/>
      <c r="C14" s="848"/>
      <c r="D14" s="52" t="s">
        <v>180</v>
      </c>
      <c r="E14" s="53" t="s">
        <v>345</v>
      </c>
      <c r="F14" s="54" t="s">
        <v>340</v>
      </c>
    </row>
    <row r="15" spans="2:6" ht="49.5" customHeight="1" x14ac:dyDescent="0.2">
      <c r="B15" s="840" t="s">
        <v>346</v>
      </c>
      <c r="C15" s="840"/>
      <c r="D15" s="840"/>
      <c r="E15" s="840"/>
      <c r="F15" s="840"/>
    </row>
    <row r="16" spans="2:6" ht="27" customHeight="1" x14ac:dyDescent="0.25">
      <c r="B16" s="55"/>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AE44690-D09C-4B8D-99A6-08F326BE55F6}">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2.xml><?xml version="1.0" encoding="utf-8"?>
<ds:datastoreItem xmlns:ds="http://schemas.openxmlformats.org/officeDocument/2006/customXml" ds:itemID="{492B9B4A-6C61-443D-9431-C96E9D87DE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EFD4EA2-7806-4CC9-A98D-736047EE5DD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Opciones Tratamiento</vt:lpstr>
      <vt:lpstr>Hoja1</vt:lpstr>
      <vt:lpstr>Mapa final</vt:lpstr>
      <vt:lpstr>Tabla Impacto</vt:lpstr>
      <vt:lpstr>Matriz Calor Inherente</vt:lpstr>
      <vt:lpstr>Matriz Calor Residual</vt:lpstr>
      <vt:lpstr>Estrategias de Tratamiento</vt:lpstr>
      <vt:lpstr>Hoja5</vt:lpstr>
      <vt:lpstr>Formulas</vt:lpstr>
      <vt:lpstr>Hoja4</vt:lpstr>
      <vt:lpstr>Hoja2</vt:lpstr>
      <vt:lpstr>Hoja3</vt:lpstr>
      <vt:lpstr>Tabla Valoración controles</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Ip Location</cp:lastModifiedBy>
  <cp:revision/>
  <dcterms:created xsi:type="dcterms:W3CDTF">2020-03-24T23:12:47Z</dcterms:created>
  <dcterms:modified xsi:type="dcterms:W3CDTF">2024-11-22T21:09:51Z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