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drawings/drawing2.xml" ContentType="application/vnd.openxmlformats-officedocument.drawing+xml"/>
  <Override PartName="/xl/tables/table6.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hidePivotFieldList="1" defaultThemeVersion="124226"/>
  <mc:AlternateContent xmlns:mc="http://schemas.openxmlformats.org/markup-compatibility/2006">
    <mc:Choice Requires="x15">
      <x15ac:absPath xmlns:x15ac="http://schemas.microsoft.com/office/spreadsheetml/2010/11/ac" url="C:\Users\feserrano\Desktop\OFICINA ASESORA DE PLANEACIÓN\GIT PLANEACIÓN Y GESTIÓN\Planeación y Gestión 2024\Plan Anticorrupción y de Atención al Ciudadano -2024\PAAC 2024\Consulta ciudadana\"/>
    </mc:Choice>
  </mc:AlternateContent>
  <xr:revisionPtr revIDLastSave="0" documentId="8_{3172B773-77DA-4C71-A76A-874D06FF1A49}" xr6:coauthVersionLast="45" xr6:coauthVersionMax="45" xr10:uidLastSave="{00000000-0000-0000-0000-000000000000}"/>
  <bookViews>
    <workbookView xWindow="-120" yWindow="-120" windowWidth="29040" windowHeight="15840" tabRatio="898" firstSheet="2" activeTab="2" xr2:uid="{00000000-000D-0000-FFFF-FFFF00000000}"/>
  </bookViews>
  <sheets>
    <sheet name="Opciones Tratamiento" sheetId="16" state="hidden" r:id="rId1"/>
    <sheet name="Hoja1" sheetId="11" state="hidden" r:id="rId2"/>
    <sheet name="Mapa final" sheetId="1" r:id="rId3"/>
    <sheet name="Tabla Impacto" sheetId="13" state="hidden" r:id="rId4"/>
    <sheet name="Matriz Calor Inherente" sheetId="18" state="hidden" r:id="rId5"/>
    <sheet name="Matriz Calor Residual" sheetId="19" state="hidden" r:id="rId6"/>
    <sheet name="Estrategias de Tratamiento" sheetId="20" state="hidden" r:id="rId7"/>
    <sheet name="Hoja5" sheetId="28" state="hidden" r:id="rId8"/>
    <sheet name="Formulas" sheetId="26" state="hidden" r:id="rId9"/>
    <sheet name="Hoja4" sheetId="27" state="hidden" r:id="rId10"/>
    <sheet name="Hoja2" sheetId="22" state="hidden" r:id="rId11"/>
    <sheet name="Hoja3" sheetId="23" state="hidden" r:id="rId12"/>
    <sheet name="Tabla Valoración controles" sheetId="15" state="hidden" r:id="rId13"/>
  </sheets>
  <externalReferences>
    <externalReference r:id="rId14"/>
  </externalReferences>
  <definedNames>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8"/>
  <pivotCaches>
    <pivotCache cacheId="0" r:id="rId1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6" i="1" l="1"/>
  <c r="O55" i="1"/>
  <c r="O54" i="1" l="1"/>
  <c r="O53" i="1"/>
  <c r="O52" i="1" l="1"/>
  <c r="O51" i="1"/>
  <c r="O50" i="1" l="1"/>
  <c r="O49" i="1"/>
  <c r="O48" i="1" l="1"/>
  <c r="O47" i="1"/>
  <c r="O46" i="1"/>
  <c r="O45" i="1"/>
  <c r="O44" i="1"/>
  <c r="O43" i="1"/>
  <c r="O42" i="1"/>
  <c r="O39" i="1" l="1"/>
  <c r="O38" i="1" l="1"/>
  <c r="O37" i="1"/>
  <c r="O29" i="1" l="1"/>
  <c r="O28" i="1"/>
  <c r="O27" i="1"/>
  <c r="O25" i="1" l="1"/>
  <c r="AL50" i="18" l="1"/>
  <c r="AJ50" i="18"/>
  <c r="AF50" i="18"/>
  <c r="AD50" i="18"/>
  <c r="Z50" i="18"/>
  <c r="X50" i="18"/>
  <c r="T50" i="18"/>
  <c r="R50" i="18"/>
  <c r="N50" i="18"/>
  <c r="L50" i="18"/>
  <c r="AL42" i="18"/>
  <c r="AJ42" i="18"/>
  <c r="AF42" i="18"/>
  <c r="AD42" i="18"/>
  <c r="Z42" i="18"/>
  <c r="X42" i="18"/>
  <c r="T42" i="18"/>
  <c r="R42" i="18"/>
  <c r="N42" i="18"/>
  <c r="L42" i="18"/>
  <c r="AL34" i="18"/>
  <c r="AJ34" i="18"/>
  <c r="AF34" i="18"/>
  <c r="AD34" i="18"/>
  <c r="Z34" i="18"/>
  <c r="X34" i="18"/>
  <c r="T34" i="18"/>
  <c r="R34" i="18"/>
  <c r="N34" i="18"/>
  <c r="L34" i="18"/>
  <c r="AL26" i="18"/>
  <c r="AJ26" i="18"/>
  <c r="AF26" i="18"/>
  <c r="AD26" i="18"/>
  <c r="Z26" i="18"/>
  <c r="X26" i="18"/>
  <c r="T26" i="18"/>
  <c r="R26" i="18"/>
  <c r="N26" i="18"/>
  <c r="L26" i="18"/>
  <c r="AL18" i="18"/>
  <c r="AJ18" i="18"/>
  <c r="AF18" i="18"/>
  <c r="AD18" i="18"/>
  <c r="Z18" i="18"/>
  <c r="X18" i="18"/>
  <c r="T18" i="18"/>
  <c r="R18" i="18"/>
  <c r="N18" i="18"/>
  <c r="L18" i="18"/>
  <c r="B239" i="13" a="1"/>
  <c r="B239" i="13" s="1"/>
  <c r="F237" i="13"/>
  <c r="F236" i="13"/>
  <c r="F235" i="13"/>
  <c r="F234" i="13"/>
  <c r="F233" i="13"/>
  <c r="F232" i="13"/>
  <c r="F231" i="13"/>
  <c r="F230" i="13"/>
  <c r="F229" i="13"/>
  <c r="F228" i="13"/>
  <c r="F227" i="13"/>
  <c r="F226" i="13"/>
  <c r="F225" i="13"/>
  <c r="F224" i="13"/>
  <c r="F223" i="13"/>
  <c r="F222" i="13"/>
  <c r="F221" i="13"/>
  <c r="X52" i="13"/>
  <c r="W52" i="13"/>
  <c r="W53" i="13" s="1"/>
  <c r="V52" i="13"/>
  <c r="U52" i="13"/>
  <c r="U53" i="13" s="1"/>
  <c r="T52" i="13"/>
  <c r="S52" i="13"/>
  <c r="S53" i="13" s="1"/>
  <c r="R52" i="13"/>
  <c r="Q52" i="13"/>
  <c r="Q53" i="13" s="1"/>
  <c r="P52" i="13"/>
  <c r="O52" i="13"/>
  <c r="O53" i="13" s="1"/>
  <c r="N52" i="13"/>
  <c r="M52" i="13"/>
  <c r="M53" i="13" s="1"/>
  <c r="L52" i="13"/>
  <c r="K52" i="13"/>
  <c r="K53" i="13" s="1"/>
  <c r="J52" i="13"/>
  <c r="I52" i="13"/>
  <c r="I53" i="13" s="1"/>
  <c r="H52" i="13"/>
  <c r="G52" i="13"/>
  <c r="G53" i="13" s="1"/>
  <c r="F52" i="13"/>
  <c r="E52" i="13"/>
  <c r="E53" i="13" s="1"/>
  <c r="W29" i="13"/>
  <c r="U29" i="13"/>
  <c r="S29" i="13"/>
  <c r="Q29" i="13"/>
  <c r="O29" i="13"/>
  <c r="M29" i="13"/>
  <c r="K29" i="13"/>
  <c r="I29" i="13"/>
  <c r="G29" i="13"/>
  <c r="E29" i="13"/>
  <c r="H221" i="13" l="1"/>
  <c r="AB36" i="18"/>
  <c r="J30" i="18"/>
  <c r="AJ46" i="18"/>
  <c r="AF38" i="18"/>
  <c r="R24" i="18"/>
  <c r="AB34" i="18"/>
  <c r="J48" i="18"/>
  <c r="X28" i="18"/>
  <c r="J26" i="18" l="1"/>
  <c r="J50" i="18"/>
  <c r="V50" i="18"/>
  <c r="P42" i="18"/>
  <c r="AB26" i="18"/>
  <c r="AB18" i="18"/>
  <c r="AB42" i="18"/>
  <c r="AB50" i="18"/>
  <c r="J34" i="18"/>
  <c r="V18" i="18"/>
  <c r="V26" i="18"/>
  <c r="P34" i="18"/>
  <c r="P50" i="18"/>
  <c r="AH18" i="18"/>
  <c r="P18" i="18"/>
  <c r="V34" i="18"/>
  <c r="J46" i="18"/>
  <c r="AH14" i="18"/>
  <c r="J22" i="18"/>
  <c r="AH30" i="18"/>
  <c r="AH50" i="18"/>
  <c r="AH42" i="18"/>
  <c r="J42" i="18"/>
  <c r="J18" i="18"/>
  <c r="V42" i="18"/>
  <c r="AH26" i="18"/>
  <c r="AF48" i="18"/>
  <c r="T24" i="18"/>
  <c r="AL32" i="18"/>
  <c r="AD40" i="18"/>
  <c r="AJ40" i="18"/>
  <c r="R16" i="18"/>
  <c r="L32" i="18"/>
  <c r="R32" i="18"/>
  <c r="AD24" i="18"/>
  <c r="P40" i="18"/>
  <c r="AB16" i="18"/>
  <c r="V24" i="18"/>
  <c r="AB32" i="18"/>
  <c r="J24" i="18"/>
  <c r="J40" i="18"/>
  <c r="V48" i="18"/>
  <c r="AH32" i="18"/>
  <c r="P24" i="18"/>
  <c r="P16" i="18"/>
  <c r="AB24" i="18"/>
  <c r="AH24" i="18"/>
  <c r="P32" i="18"/>
  <c r="AB40" i="18"/>
  <c r="J32" i="18"/>
  <c r="P48" i="18"/>
  <c r="V16" i="18"/>
  <c r="AH40" i="18"/>
  <c r="AB48" i="18"/>
  <c r="V40" i="18"/>
  <c r="AH48" i="18"/>
  <c r="J16" i="18"/>
  <c r="AH16" i="18"/>
  <c r="V32" i="18"/>
  <c r="Z22" i="18"/>
  <c r="T46" i="18"/>
  <c r="AF30" i="18"/>
  <c r="AL14" i="18"/>
  <c r="N38" i="18"/>
  <c r="N22" i="18"/>
  <c r="T22" i="18"/>
  <c r="N14" i="18"/>
  <c r="Z14" i="18"/>
  <c r="N46" i="18"/>
  <c r="Z46" i="18"/>
  <c r="AF14" i="18"/>
  <c r="Z30" i="18"/>
  <c r="AJ38" i="18"/>
  <c r="L46" i="18"/>
  <c r="AD38" i="18"/>
  <c r="L30" i="18"/>
  <c r="X46" i="18"/>
  <c r="AD30" i="18"/>
  <c r="X14" i="18"/>
  <c r="R14" i="18"/>
  <c r="R30" i="18"/>
  <c r="R46" i="18"/>
  <c r="L22" i="18"/>
  <c r="AD22" i="18"/>
  <c r="AB14" i="18"/>
  <c r="V30" i="18"/>
  <c r="AB30" i="18"/>
  <c r="V46" i="18"/>
  <c r="AB46" i="18"/>
  <c r="P22" i="18"/>
  <c r="P46" i="18"/>
  <c r="AH38" i="18"/>
  <c r="V14" i="18"/>
  <c r="V22" i="18"/>
  <c r="J38" i="18"/>
  <c r="P38" i="18"/>
  <c r="V38" i="18"/>
  <c r="AH46" i="18"/>
  <c r="J14" i="18"/>
  <c r="P14" i="18"/>
  <c r="AB22" i="18"/>
  <c r="AH22" i="18"/>
  <c r="P30" i="18"/>
  <c r="AB38" i="18"/>
  <c r="AL20" i="18"/>
  <c r="AF44" i="18"/>
  <c r="Z20" i="18"/>
  <c r="AL28" i="18"/>
  <c r="N36" i="18"/>
  <c r="T36" i="18"/>
  <c r="N12" i="18"/>
  <c r="AL44" i="18"/>
  <c r="N28" i="18"/>
  <c r="AF20" i="18"/>
  <c r="T28" i="18"/>
  <c r="T44" i="18"/>
  <c r="Z28" i="18"/>
  <c r="Z44" i="18"/>
  <c r="AF12" i="18"/>
  <c r="AL12" i="18"/>
  <c r="Z36" i="18"/>
  <c r="T12" i="18"/>
  <c r="Z12" i="18"/>
  <c r="AL36" i="18"/>
  <c r="AF36" i="18"/>
  <c r="N44" i="18"/>
  <c r="T20" i="18"/>
  <c r="AF28" i="18"/>
  <c r="N20" i="18"/>
  <c r="X44" i="18"/>
  <c r="L20" i="18"/>
  <c r="AD28" i="18"/>
  <c r="R20" i="18"/>
  <c r="T40" i="18"/>
  <c r="R36" i="18"/>
  <c r="AJ28" i="18"/>
  <c r="Z40" i="18"/>
  <c r="X20" i="18"/>
  <c r="L36" i="18"/>
  <c r="R48" i="18"/>
  <c r="X16" i="18"/>
  <c r="L48" i="18"/>
  <c r="N32" i="18"/>
  <c r="T16" i="18"/>
  <c r="AF24" i="18"/>
  <c r="T38" i="18"/>
  <c r="AF46" i="18"/>
  <c r="AL30" i="18"/>
  <c r="AJ20" i="18"/>
  <c r="X36" i="18"/>
  <c r="AJ44" i="18"/>
  <c r="AD14" i="18"/>
  <c r="AJ14" i="18"/>
  <c r="X30" i="18"/>
  <c r="AD16" i="18"/>
  <c r="AJ16" i="18"/>
  <c r="X32" i="18"/>
  <c r="N16" i="18"/>
  <c r="AL48" i="18"/>
  <c r="T48" i="18"/>
  <c r="AL22" i="18"/>
  <c r="Z38" i="18"/>
  <c r="AL46" i="18"/>
  <c r="AJ36" i="18"/>
  <c r="R28" i="18"/>
  <c r="AD36" i="18"/>
  <c r="AD46" i="18"/>
  <c r="AJ30" i="18"/>
  <c r="R22" i="18"/>
  <c r="AD48" i="18"/>
  <c r="AJ32" i="18"/>
  <c r="R40" i="18"/>
  <c r="N40" i="18"/>
  <c r="AL40" i="18"/>
  <c r="AF40" i="18"/>
  <c r="R12" i="18"/>
  <c r="N48" i="18"/>
  <c r="Z16" i="18"/>
  <c r="AF16" i="18"/>
  <c r="AL16" i="18"/>
  <c r="Z32" i="18"/>
  <c r="N30" i="18"/>
  <c r="T14" i="18"/>
  <c r="AF22" i="18"/>
  <c r="L44" i="18"/>
  <c r="R44" i="18"/>
  <c r="X12" i="18"/>
  <c r="L14" i="18"/>
  <c r="X22" i="18"/>
  <c r="L38" i="18"/>
  <c r="R38" i="18"/>
  <c r="AH34" i="18"/>
  <c r="P26" i="18"/>
  <c r="X24" i="18"/>
  <c r="L40" i="18"/>
  <c r="L16" i="18"/>
  <c r="Z24" i="18"/>
  <c r="AD44" i="18"/>
  <c r="AL24" i="18"/>
  <c r="L12" i="18"/>
  <c r="T32" i="18"/>
  <c r="L28" i="18"/>
  <c r="AD20" i="18"/>
  <c r="AD32" i="18"/>
  <c r="L24" i="18"/>
  <c r="X48" i="18"/>
  <c r="AF32" i="18"/>
  <c r="N24" i="18"/>
  <c r="Z48" i="18"/>
  <c r="AL38" i="18"/>
  <c r="T30" i="18"/>
  <c r="AD12" i="18"/>
  <c r="AJ12" i="18"/>
  <c r="AJ22" i="18"/>
  <c r="X38" i="18"/>
  <c r="X40" i="18"/>
  <c r="AJ48" i="18"/>
  <c r="AJ24" i="18"/>
  <c r="AH12" i="18"/>
  <c r="J20" i="18"/>
  <c r="P44" i="18"/>
  <c r="AH36" i="18"/>
  <c r="V12" i="18"/>
  <c r="J44" i="18"/>
  <c r="V28" i="18"/>
  <c r="AB12" i="18"/>
  <c r="V44" i="18"/>
  <c r="AB28" i="18"/>
  <c r="P28" i="18"/>
  <c r="J12" i="18"/>
  <c r="J36" i="18"/>
  <c r="AH20" i="18"/>
  <c r="V36" i="18"/>
  <c r="AH44" i="18"/>
  <c r="AB44" i="18"/>
  <c r="AH28" i="18"/>
  <c r="P20" i="18"/>
  <c r="V20" i="18"/>
  <c r="P36" i="18"/>
  <c r="J28" i="18"/>
  <c r="P12" i="18"/>
  <c r="AB20" i="18"/>
  <c r="AM23" i="19"/>
  <c r="U53" i="19"/>
  <c r="U23" i="19"/>
  <c r="O53" i="19"/>
  <c r="AM13" i="19"/>
  <c r="AG53" i="19"/>
  <c r="U13" i="19"/>
  <c r="AG13" i="19"/>
  <c r="AG23" i="19"/>
  <c r="AA23" i="19"/>
  <c r="AM33" i="19"/>
  <c r="O33" i="19"/>
  <c r="AG33" i="19"/>
  <c r="AM53" i="19"/>
  <c r="AA13" i="19"/>
  <c r="AA43" i="19"/>
  <c r="U43" i="19"/>
  <c r="O43" i="19"/>
  <c r="AA33" i="19"/>
  <c r="AG43" i="19"/>
  <c r="U33" i="19"/>
  <c r="O13" i="19"/>
  <c r="AM43" i="19"/>
  <c r="O23" i="19"/>
  <c r="AA53" i="19"/>
  <c r="J61" i="19" l="1"/>
  <c r="J29" i="19"/>
  <c r="AH27" i="19"/>
  <c r="J26" i="19"/>
  <c r="AH25" i="19"/>
  <c r="V13" i="19"/>
  <c r="V43" i="19"/>
  <c r="P53" i="19"/>
  <c r="AH43" i="19"/>
  <c r="P33" i="19"/>
  <c r="J43" i="19"/>
  <c r="AB23" i="19"/>
  <c r="J23" i="19"/>
  <c r="V23" i="19"/>
  <c r="P23" i="19"/>
  <c r="V33" i="19"/>
  <c r="AH23" i="19"/>
  <c r="AB33" i="19"/>
  <c r="AB53" i="19"/>
  <c r="J53" i="19"/>
  <c r="V53" i="19"/>
  <c r="AB43" i="19"/>
  <c r="AH33" i="19"/>
  <c r="P43" i="19"/>
  <c r="AH53" i="19"/>
  <c r="P13" i="19"/>
  <c r="AH13" i="19"/>
  <c r="J13" i="19"/>
  <c r="J33" i="19"/>
  <c r="AB13" i="19"/>
  <c r="P50" i="19"/>
  <c r="P30" i="19"/>
  <c r="P20" i="19"/>
  <c r="V60" i="19"/>
  <c r="V30" i="19"/>
  <c r="P40" i="19"/>
  <c r="AB20" i="19"/>
  <c r="J60" i="19"/>
  <c r="AH40" i="19"/>
  <c r="J30" i="19"/>
  <c r="AH50" i="19"/>
  <c r="J50" i="19"/>
  <c r="V40" i="19"/>
  <c r="V20" i="19"/>
  <c r="P60" i="19"/>
  <c r="J40" i="19"/>
  <c r="AH30" i="19"/>
  <c r="AB50" i="19"/>
  <c r="AH20" i="19"/>
  <c r="AB40" i="19"/>
  <c r="AB60" i="19"/>
  <c r="AH60" i="19"/>
  <c r="AB30" i="19"/>
  <c r="V50" i="19"/>
  <c r="J20" i="19"/>
  <c r="J59" i="19"/>
  <c r="AH49" i="19"/>
  <c r="J49" i="19"/>
  <c r="AH59" i="19"/>
  <c r="J39" i="19"/>
  <c r="AB39" i="19"/>
  <c r="V49" i="19"/>
  <c r="P39" i="19"/>
  <c r="P29" i="19"/>
  <c r="AB19" i="19"/>
  <c r="J19" i="19"/>
  <c r="V39" i="19"/>
  <c r="P49" i="19"/>
  <c r="AH39" i="19"/>
  <c r="AH52" i="19" l="1"/>
  <c r="AB59" i="19"/>
  <c r="AB29" i="19"/>
  <c r="AH29" i="19"/>
  <c r="AH19" i="19"/>
  <c r="V29" i="19"/>
  <c r="V19" i="19"/>
  <c r="P19" i="19"/>
  <c r="V59" i="19"/>
  <c r="AB49" i="19"/>
  <c r="P59" i="19"/>
  <c r="P58" i="19"/>
  <c r="J18" i="19"/>
  <c r="AB58" i="19"/>
  <c r="V58" i="19"/>
  <c r="V38" i="19"/>
  <c r="J48" i="19"/>
  <c r="J38" i="19"/>
  <c r="AB28" i="19"/>
  <c r="AB18" i="19"/>
  <c r="P28" i="19"/>
  <c r="V28" i="19"/>
  <c r="P18" i="19"/>
  <c r="P38" i="19"/>
  <c r="P48" i="19"/>
  <c r="AH28" i="19"/>
  <c r="J28" i="19"/>
  <c r="AH48" i="19"/>
  <c r="AH17" i="19"/>
  <c r="AB37" i="19"/>
  <c r="P37" i="19"/>
  <c r="AH47" i="19"/>
  <c r="J27" i="19"/>
  <c r="AB47" i="19"/>
  <c r="V37" i="19"/>
  <c r="V47" i="19"/>
  <c r="AB57" i="19"/>
  <c r="AH37" i="19"/>
  <c r="V27" i="19"/>
  <c r="J57" i="19"/>
  <c r="J17" i="19"/>
  <c r="V17" i="19"/>
  <c r="AB36" i="19"/>
  <c r="P26" i="19"/>
  <c r="AH16" i="19"/>
  <c r="V46" i="19"/>
  <c r="V61" i="19"/>
  <c r="V51" i="19"/>
  <c r="J31" i="19"/>
  <c r="AB31" i="19"/>
  <c r="AB21" i="19"/>
  <c r="AB61" i="19"/>
  <c r="J41" i="19"/>
  <c r="P21" i="19"/>
  <c r="AB41" i="19"/>
  <c r="J51" i="19"/>
  <c r="J21" i="19"/>
  <c r="V56" i="19"/>
  <c r="J16" i="19"/>
  <c r="P17" i="19"/>
  <c r="P27" i="19"/>
  <c r="J47" i="19"/>
  <c r="AH41" i="19"/>
  <c r="V31" i="19"/>
  <c r="AB17" i="19"/>
  <c r="AB27" i="19"/>
  <c r="AH21" i="19"/>
  <c r="P16" i="19"/>
  <c r="AB26" i="19"/>
  <c r="AH51" i="19"/>
  <c r="P41" i="19"/>
  <c r="V57" i="19"/>
  <c r="P47" i="19"/>
  <c r="AH57" i="19"/>
  <c r="AB51" i="19"/>
  <c r="V21" i="19"/>
  <c r="AH31" i="19"/>
  <c r="AB56" i="19"/>
  <c r="P46" i="19"/>
  <c r="V26" i="19"/>
  <c r="J56" i="19"/>
  <c r="P31" i="19"/>
  <c r="P51" i="19"/>
  <c r="J36" i="19"/>
  <c r="AB16" i="19"/>
  <c r="P61" i="19"/>
  <c r="AH36" i="19"/>
  <c r="V18" i="19"/>
  <c r="J58" i="19"/>
  <c r="P57" i="19"/>
  <c r="J37" i="19"/>
  <c r="AH61" i="19"/>
  <c r="V41" i="19"/>
  <c r="AH26" i="19"/>
  <c r="K19" i="19"/>
  <c r="AB48" i="19"/>
  <c r="AB38" i="19"/>
  <c r="AH58" i="19"/>
  <c r="V48" i="19"/>
  <c r="AH38" i="19"/>
  <c r="AH18" i="19"/>
  <c r="AC57" i="19"/>
  <c r="P56" i="19"/>
  <c r="AB46" i="19"/>
  <c r="AH56" i="19"/>
  <c r="V16" i="19"/>
  <c r="V36" i="19"/>
  <c r="J46" i="19"/>
  <c r="P36" i="19"/>
  <c r="AH46" i="19"/>
  <c r="J55" i="19"/>
  <c r="AB35" i="19"/>
  <c r="P45" i="19"/>
  <c r="P15" i="19"/>
  <c r="V35" i="19"/>
  <c r="V15" i="19"/>
  <c r="J25" i="19"/>
  <c r="AB45" i="19"/>
  <c r="AH15" i="19"/>
  <c r="V25" i="19"/>
  <c r="J35" i="19"/>
  <c r="AB15" i="19"/>
  <c r="AH55" i="19"/>
  <c r="P35" i="19"/>
  <c r="V52" i="19"/>
  <c r="AH35" i="19"/>
  <c r="AB25" i="19"/>
  <c r="V55" i="19"/>
  <c r="J45" i="19"/>
  <c r="V45" i="19"/>
  <c r="AH45" i="19"/>
  <c r="P25" i="19"/>
  <c r="P55" i="19"/>
  <c r="J15" i="19"/>
  <c r="AB55" i="19"/>
  <c r="AI19" i="19"/>
  <c r="AC41" i="19"/>
  <c r="W51" i="19"/>
  <c r="AI41" i="19"/>
  <c r="AI51" i="19"/>
  <c r="AI21" i="19"/>
  <c r="K61" i="19"/>
  <c r="Q41" i="19"/>
  <c r="K21" i="19"/>
  <c r="Q21" i="19"/>
  <c r="Q31" i="19"/>
  <c r="AC51" i="19"/>
  <c r="AI61" i="19"/>
  <c r="K41" i="19"/>
  <c r="K51" i="19"/>
  <c r="K31" i="19"/>
  <c r="Q51" i="19"/>
  <c r="W61" i="19"/>
  <c r="W31" i="19"/>
  <c r="AC61" i="19"/>
  <c r="AC21" i="19"/>
  <c r="AC31" i="19"/>
  <c r="W41" i="19"/>
  <c r="W21" i="19"/>
  <c r="Q61" i="19"/>
  <c r="AI31" i="19"/>
  <c r="R51" i="19"/>
  <c r="AD21" i="19"/>
  <c r="AJ41" i="19"/>
  <c r="R31" i="19"/>
  <c r="L41" i="19"/>
  <c r="AJ31" i="19"/>
  <c r="X31" i="19"/>
  <c r="AD61" i="19"/>
  <c r="X41" i="19"/>
  <c r="AD51" i="19"/>
  <c r="X21" i="19"/>
  <c r="R61" i="19"/>
  <c r="L51" i="19"/>
  <c r="R21" i="19"/>
  <c r="AJ61" i="19"/>
  <c r="AD31" i="19"/>
  <c r="AD41" i="19"/>
  <c r="X61" i="19"/>
  <c r="X51" i="19"/>
  <c r="AJ51" i="19"/>
  <c r="L21" i="19"/>
  <c r="R41" i="19"/>
  <c r="L61" i="19"/>
  <c r="AJ21" i="19"/>
  <c r="L31" i="19"/>
  <c r="W29" i="19"/>
  <c r="W59" i="19"/>
  <c r="K57" i="19"/>
  <c r="K37" i="19"/>
  <c r="AI17" i="19"/>
  <c r="AC17" i="19"/>
  <c r="Q47" i="19"/>
  <c r="K47" i="19"/>
  <c r="Q27" i="19"/>
  <c r="W47" i="19"/>
  <c r="W17" i="19"/>
  <c r="K17" i="19"/>
  <c r="AC37" i="19"/>
  <c r="Q57" i="19"/>
  <c r="AI47" i="19"/>
  <c r="W37" i="19"/>
  <c r="AI27" i="19"/>
  <c r="AH42" i="19"/>
  <c r="P22" i="19"/>
  <c r="AB22" i="19"/>
  <c r="AH22" i="19"/>
  <c r="AH12" i="19"/>
  <c r="AH32" i="19"/>
  <c r="J22" i="19"/>
  <c r="R43" i="19"/>
  <c r="V22" i="19"/>
  <c r="AB12" i="19"/>
  <c r="P32" i="19"/>
  <c r="P52" i="19"/>
  <c r="V12" i="19"/>
  <c r="AB52" i="19"/>
  <c r="V32" i="19"/>
  <c r="P12" i="19"/>
  <c r="P42" i="19"/>
  <c r="J12" i="19"/>
  <c r="J32" i="19"/>
  <c r="V42" i="19"/>
  <c r="AB32" i="19"/>
  <c r="J42" i="19"/>
  <c r="AB42" i="19"/>
  <c r="J52" i="19"/>
  <c r="AJ13" i="19"/>
  <c r="AJ23" i="19"/>
  <c r="AD43" i="19"/>
  <c r="X13" i="19"/>
  <c r="R13" i="19"/>
  <c r="X53" i="19"/>
  <c r="L43" i="19"/>
  <c r="X43" i="19"/>
  <c r="AD33" i="19"/>
  <c r="X33" i="19" l="1"/>
  <c r="R23" i="19"/>
  <c r="L53" i="19"/>
  <c r="AJ33" i="19"/>
  <c r="L13" i="19"/>
  <c r="AJ43" i="19"/>
  <c r="R53" i="19"/>
  <c r="AD23" i="19"/>
  <c r="AD53" i="19"/>
  <c r="L23" i="19"/>
  <c r="X23" i="19"/>
  <c r="L33" i="19"/>
  <c r="AD13" i="19"/>
  <c r="R33" i="19"/>
  <c r="AJ53" i="19"/>
  <c r="AK16" i="19"/>
  <c r="R22" i="19"/>
  <c r="AI29" i="19"/>
  <c r="AC19" i="19"/>
  <c r="K59" i="19"/>
  <c r="W49" i="19"/>
  <c r="AC59" i="19"/>
  <c r="Q59" i="19"/>
  <c r="AI59" i="19"/>
  <c r="Q19" i="19"/>
  <c r="AI49" i="19"/>
  <c r="AE60" i="19"/>
  <c r="Q49" i="19"/>
  <c r="AC39" i="19"/>
  <c r="Q39" i="19"/>
  <c r="Q29" i="19"/>
  <c r="W39" i="19"/>
  <c r="K39" i="19"/>
  <c r="AI39" i="19"/>
  <c r="AC29" i="19"/>
  <c r="K29" i="19"/>
  <c r="K49" i="19"/>
  <c r="W19" i="19"/>
  <c r="AC30" i="19"/>
  <c r="AI30" i="19"/>
  <c r="K20" i="19"/>
  <c r="K30" i="19"/>
  <c r="W60" i="19"/>
  <c r="AI20" i="19"/>
  <c r="Q60" i="19"/>
  <c r="K40" i="19"/>
  <c r="Q20" i="19"/>
  <c r="K50" i="19"/>
  <c r="Q30" i="19"/>
  <c r="W40" i="19"/>
  <c r="AC40" i="19"/>
  <c r="AI40" i="19"/>
  <c r="AC50" i="19"/>
  <c r="AC20" i="19"/>
  <c r="W20" i="19"/>
  <c r="Q40" i="19"/>
  <c r="AC60" i="19"/>
  <c r="W30" i="19"/>
  <c r="W50" i="19"/>
  <c r="Q50" i="19"/>
  <c r="K60" i="19"/>
  <c r="AI50" i="19"/>
  <c r="AI60" i="19"/>
  <c r="M29" i="19"/>
  <c r="AC49" i="19"/>
  <c r="AI37" i="19"/>
  <c r="W57" i="19"/>
  <c r="AC27" i="19"/>
  <c r="K27" i="19"/>
  <c r="R38" i="19"/>
  <c r="Y38" i="19"/>
  <c r="AC47" i="19"/>
  <c r="AI57" i="19"/>
  <c r="W27" i="19"/>
  <c r="Q37" i="19"/>
  <c r="Q17" i="19"/>
  <c r="AC18" i="19"/>
  <c r="W58" i="19"/>
  <c r="Q28" i="19"/>
  <c r="AI58" i="19"/>
  <c r="K58" i="19"/>
  <c r="Q48" i="19"/>
  <c r="AI28" i="19"/>
  <c r="AC38" i="19"/>
  <c r="K18" i="19"/>
  <c r="AC48" i="19"/>
  <c r="AI38" i="19"/>
  <c r="K28" i="19"/>
  <c r="Q38" i="19"/>
  <c r="W38" i="19"/>
  <c r="W18" i="19"/>
  <c r="K38" i="19"/>
  <c r="Q58" i="19"/>
  <c r="AC58" i="19"/>
  <c r="W48" i="19"/>
  <c r="AI48" i="19"/>
  <c r="K48" i="19"/>
  <c r="Q18" i="19"/>
  <c r="AC28" i="19"/>
  <c r="W28" i="19"/>
  <c r="AI18" i="19"/>
  <c r="L17" i="19"/>
  <c r="K13" i="19"/>
  <c r="K43" i="19"/>
  <c r="W13" i="19"/>
  <c r="Q13" i="19"/>
  <c r="Q23" i="19"/>
  <c r="W33" i="19"/>
  <c r="AC23" i="19"/>
  <c r="W53" i="19"/>
  <c r="AC13" i="19"/>
  <c r="W43" i="19"/>
  <c r="Q53" i="19"/>
  <c r="AI43" i="19"/>
  <c r="AC33" i="19"/>
  <c r="Q43" i="19"/>
  <c r="W23" i="19"/>
  <c r="AI33" i="19"/>
  <c r="AI23" i="19"/>
  <c r="AC53" i="19"/>
  <c r="AI53" i="19"/>
  <c r="AI13" i="19"/>
  <c r="K23" i="19"/>
  <c r="AC43" i="19"/>
  <c r="Q33" i="19"/>
  <c r="K33" i="19"/>
  <c r="K53" i="19"/>
  <c r="K46" i="19"/>
  <c r="Q36" i="19"/>
  <c r="AI56" i="19"/>
  <c r="Q26" i="19"/>
  <c r="K56" i="19"/>
  <c r="Q16" i="19"/>
  <c r="AC56" i="19"/>
  <c r="Q46" i="19"/>
  <c r="W56" i="19"/>
  <c r="AI16" i="19"/>
  <c r="AC36" i="19"/>
  <c r="W26" i="19"/>
  <c r="AC26" i="19"/>
  <c r="AI36" i="19"/>
  <c r="K26" i="19"/>
  <c r="AC46" i="19"/>
  <c r="W36" i="19"/>
  <c r="AC16" i="19"/>
  <c r="K36" i="19"/>
  <c r="K16" i="19"/>
  <c r="Q56" i="19"/>
  <c r="AI26" i="19"/>
  <c r="W16" i="19"/>
  <c r="W46" i="19"/>
  <c r="AI46" i="19"/>
  <c r="M23" i="19"/>
  <c r="S13" i="19"/>
  <c r="S31" i="19"/>
  <c r="Y21" i="19"/>
  <c r="AE21" i="19"/>
  <c r="M21" i="19"/>
  <c r="Y41" i="19"/>
  <c r="S21" i="19"/>
  <c r="S41" i="19"/>
  <c r="M41" i="19"/>
  <c r="AK21" i="19"/>
  <c r="AE41" i="19"/>
  <c r="Y51" i="19"/>
  <c r="M31" i="19"/>
  <c r="Y61" i="19"/>
  <c r="S61" i="19"/>
  <c r="AK41" i="19"/>
  <c r="AE31" i="19"/>
  <c r="M61" i="19"/>
  <c r="Y31" i="19"/>
  <c r="S51" i="19"/>
  <c r="AK61" i="19"/>
  <c r="AK31" i="19"/>
  <c r="AK51" i="19"/>
  <c r="M51" i="19"/>
  <c r="AE51" i="19"/>
  <c r="AE61" i="19"/>
  <c r="Y53" i="19"/>
  <c r="AK53" i="19"/>
  <c r="M43" i="19"/>
  <c r="AE23" i="19"/>
  <c r="M53" i="19"/>
  <c r="Y13" i="19"/>
  <c r="S43" i="19"/>
  <c r="M33" i="19"/>
  <c r="AK13" i="19"/>
  <c r="AE43" i="19"/>
  <c r="AK43" i="19"/>
  <c r="S53" i="19"/>
  <c r="AK23" i="19"/>
  <c r="Y23" i="19"/>
  <c r="S33" i="19"/>
  <c r="AE53" i="19"/>
  <c r="AE33" i="19"/>
  <c r="AK33" i="19"/>
  <c r="S23" i="19"/>
  <c r="AE13" i="19"/>
  <c r="M13" i="19"/>
  <c r="Y33" i="19"/>
  <c r="Y43" i="19"/>
  <c r="AI42" i="19"/>
  <c r="W32" i="19"/>
  <c r="Q32" i="19"/>
  <c r="AI22" i="19"/>
  <c r="Q42" i="19"/>
  <c r="AC22" i="19"/>
  <c r="K32" i="19"/>
  <c r="W12" i="19"/>
  <c r="AC42" i="19"/>
  <c r="K52" i="19"/>
  <c r="W42" i="19"/>
  <c r="Q12" i="19"/>
  <c r="Q52" i="19"/>
  <c r="AC52" i="19"/>
  <c r="AC32" i="19"/>
  <c r="W52" i="19"/>
  <c r="AI12" i="19"/>
  <c r="K42" i="19"/>
  <c r="AI32" i="19"/>
  <c r="Q22" i="19"/>
  <c r="AC12" i="19"/>
  <c r="K12" i="19"/>
  <c r="AI52" i="19"/>
  <c r="K22" i="19"/>
  <c r="W22" i="19"/>
  <c r="T23" i="19" l="1"/>
  <c r="AD32" i="19"/>
  <c r="AJ32" i="19"/>
  <c r="AJ22" i="19"/>
  <c r="L22" i="19"/>
  <c r="AD22" i="19"/>
  <c r="X12" i="19"/>
  <c r="AJ12" i="19"/>
  <c r="R52" i="19"/>
  <c r="AD52" i="19"/>
  <c r="X52" i="19"/>
  <c r="X32" i="19"/>
  <c r="X42" i="19"/>
  <c r="L52" i="19"/>
  <c r="R42" i="19"/>
  <c r="X22" i="19"/>
  <c r="AJ52" i="19"/>
  <c r="L42" i="19"/>
  <c r="R32" i="19"/>
  <c r="AD12" i="19"/>
  <c r="AD42" i="19"/>
  <c r="L32" i="19"/>
  <c r="L12" i="19"/>
  <c r="AJ42" i="19"/>
  <c r="R12" i="19"/>
  <c r="AK59" i="19"/>
  <c r="AE20" i="19"/>
  <c r="M50" i="19"/>
  <c r="M60" i="19"/>
  <c r="S50" i="19"/>
  <c r="AK30" i="19"/>
  <c r="S19" i="19"/>
  <c r="Y29" i="19"/>
  <c r="R48" i="19"/>
  <c r="M38" i="19"/>
  <c r="Y49" i="19"/>
  <c r="R58" i="19"/>
  <c r="AJ28" i="19"/>
  <c r="R18" i="19"/>
  <c r="AE49" i="19"/>
  <c r="L28" i="19"/>
  <c r="S39" i="19"/>
  <c r="AK48" i="19"/>
  <c r="AJ47" i="19"/>
  <c r="R37" i="19"/>
  <c r="R27" i="19"/>
  <c r="AD47" i="19"/>
  <c r="R17" i="19"/>
  <c r="R57" i="19"/>
  <c r="AD17" i="19"/>
  <c r="AJ17" i="19"/>
  <c r="AJ57" i="19"/>
  <c r="L37" i="19"/>
  <c r="AJ37" i="19"/>
  <c r="AD37" i="19"/>
  <c r="L57" i="19"/>
  <c r="AJ27" i="19"/>
  <c r="L27" i="19"/>
  <c r="AD57" i="19"/>
  <c r="X47" i="19"/>
  <c r="X37" i="19"/>
  <c r="L47" i="19"/>
  <c r="AE30" i="19"/>
  <c r="Y30" i="19"/>
  <c r="M30" i="19"/>
  <c r="Y50" i="19"/>
  <c r="Y40" i="19"/>
  <c r="S60" i="19"/>
  <c r="M40" i="19"/>
  <c r="AE50" i="19"/>
  <c r="S29" i="19"/>
  <c r="M19" i="19"/>
  <c r="AK40" i="19"/>
  <c r="AE40" i="19"/>
  <c r="AK19" i="19"/>
  <c r="N20" i="19"/>
  <c r="S40" i="19"/>
  <c r="Y60" i="19"/>
  <c r="AK20" i="19"/>
  <c r="AE29" i="19"/>
  <c r="Y39" i="19"/>
  <c r="AK29" i="19"/>
  <c r="X30" i="19"/>
  <c r="X20" i="19"/>
  <c r="R40" i="19"/>
  <c r="AD60" i="19"/>
  <c r="L30" i="19"/>
  <c r="L50" i="19"/>
  <c r="R50" i="19"/>
  <c r="L60" i="19"/>
  <c r="AJ20" i="19"/>
  <c r="R30" i="19"/>
  <c r="AJ60" i="19"/>
  <c r="AJ50" i="19"/>
  <c r="AD20" i="19"/>
  <c r="X50" i="19"/>
  <c r="R60" i="19"/>
  <c r="R20" i="19"/>
  <c r="AJ40" i="19"/>
  <c r="AD50" i="19"/>
  <c r="X60" i="19"/>
  <c r="L20" i="19"/>
  <c r="X40" i="19"/>
  <c r="AD30" i="19"/>
  <c r="AJ30" i="19"/>
  <c r="L40" i="19"/>
  <c r="AD40" i="19"/>
  <c r="AK49" i="19"/>
  <c r="AE19" i="19"/>
  <c r="Y20" i="19"/>
  <c r="Y59" i="19"/>
  <c r="S49" i="19"/>
  <c r="M20" i="19"/>
  <c r="AK60" i="19"/>
  <c r="S30" i="19"/>
  <c r="AE59" i="19"/>
  <c r="AK39" i="19"/>
  <c r="S59" i="19"/>
  <c r="M49" i="19"/>
  <c r="AE39" i="19"/>
  <c r="Y19" i="19"/>
  <c r="S20" i="19"/>
  <c r="AK50" i="19"/>
  <c r="M39" i="19"/>
  <c r="M59" i="19"/>
  <c r="AD19" i="19"/>
  <c r="R19" i="19"/>
  <c r="AJ59" i="19"/>
  <c r="AD29" i="19"/>
  <c r="X49" i="19"/>
  <c r="L59" i="19"/>
  <c r="X29" i="19"/>
  <c r="X59" i="19"/>
  <c r="AJ29" i="19"/>
  <c r="X39" i="19"/>
  <c r="R49" i="19"/>
  <c r="L19" i="19"/>
  <c r="L29" i="19"/>
  <c r="AD49" i="19"/>
  <c r="AJ19" i="19"/>
  <c r="L39" i="19"/>
  <c r="AJ49" i="19"/>
  <c r="AD39" i="19"/>
  <c r="AD59" i="19"/>
  <c r="R29" i="19"/>
  <c r="L49" i="19"/>
  <c r="R59" i="19"/>
  <c r="X19" i="19"/>
  <c r="R39" i="19"/>
  <c r="AJ39" i="19"/>
  <c r="L48" i="19"/>
  <c r="X18" i="19"/>
  <c r="AE18" i="19"/>
  <c r="Y48" i="19"/>
  <c r="S28" i="19"/>
  <c r="AJ58" i="19"/>
  <c r="X48" i="19"/>
  <c r="Y28" i="19"/>
  <c r="M28" i="19"/>
  <c r="AE38" i="19"/>
  <c r="AD28" i="19"/>
  <c r="AD58" i="19"/>
  <c r="Y18" i="19"/>
  <c r="S38" i="19"/>
  <c r="AE28" i="19"/>
  <c r="M48" i="19"/>
  <c r="AJ48" i="19"/>
  <c r="L38" i="19"/>
  <c r="AD38" i="19"/>
  <c r="AJ38" i="19"/>
  <c r="L18" i="19"/>
  <c r="AD48" i="19"/>
  <c r="X38" i="19"/>
  <c r="AD18" i="19"/>
  <c r="AK28" i="19"/>
  <c r="AE58" i="19"/>
  <c r="AK58" i="19"/>
  <c r="X58" i="19"/>
  <c r="S18" i="19"/>
  <c r="AE48" i="19"/>
  <c r="S48" i="19"/>
  <c r="M18" i="19"/>
  <c r="X28" i="19"/>
  <c r="M58" i="19"/>
  <c r="L58" i="19"/>
  <c r="AJ18" i="19"/>
  <c r="R28" i="19"/>
  <c r="AK18" i="19"/>
  <c r="AK38" i="19"/>
  <c r="Y58" i="19"/>
  <c r="S58" i="19"/>
  <c r="X57" i="19"/>
  <c r="X27" i="19"/>
  <c r="AD27" i="19"/>
  <c r="X17" i="19"/>
  <c r="R47" i="19"/>
  <c r="N23" i="19"/>
  <c r="AF13" i="19"/>
  <c r="AL23" i="19"/>
  <c r="N33" i="19"/>
  <c r="S36" i="19"/>
  <c r="M46" i="19"/>
  <c r="AF33" i="19"/>
  <c r="AE36" i="19"/>
  <c r="M56" i="19"/>
  <c r="Y46" i="19"/>
  <c r="AK26" i="19"/>
  <c r="M36" i="19"/>
  <c r="M26" i="19"/>
  <c r="T13" i="19"/>
  <c r="AF23" i="19"/>
  <c r="N13" i="19"/>
  <c r="AF53" i="19"/>
  <c r="N43" i="19"/>
  <c r="Z53" i="19"/>
  <c r="T33" i="19"/>
  <c r="Z43" i="19"/>
  <c r="AL33" i="19"/>
  <c r="AL13" i="19"/>
  <c r="AF43" i="19"/>
  <c r="T53" i="19"/>
  <c r="Z23" i="19"/>
  <c r="AL53" i="19"/>
  <c r="Z33" i="19"/>
  <c r="Z13" i="19"/>
  <c r="AL43" i="19"/>
  <c r="N53" i="19"/>
  <c r="T43" i="19"/>
  <c r="Y16" i="19"/>
  <c r="AE56" i="19"/>
  <c r="AE46" i="19"/>
  <c r="AK46" i="19"/>
  <c r="S26" i="19"/>
  <c r="Y26" i="19"/>
  <c r="AK56" i="19"/>
  <c r="Y56" i="19"/>
  <c r="Y36" i="19"/>
  <c r="S56" i="19"/>
  <c r="M16" i="19"/>
  <c r="AE16" i="19"/>
  <c r="S46" i="19"/>
  <c r="S16" i="19"/>
  <c r="AJ36" i="19"/>
  <c r="L26" i="19"/>
  <c r="X36" i="19"/>
  <c r="AJ56" i="19"/>
  <c r="AD16" i="19"/>
  <c r="R46" i="19"/>
  <c r="X46" i="19"/>
  <c r="L46" i="19"/>
  <c r="R36" i="19"/>
  <c r="AD56" i="19"/>
  <c r="X26" i="19"/>
  <c r="AD26" i="19"/>
  <c r="X56" i="19"/>
  <c r="L36" i="19"/>
  <c r="AJ46" i="19"/>
  <c r="AJ26" i="19"/>
  <c r="AD36" i="19"/>
  <c r="L16" i="19"/>
  <c r="X16" i="19"/>
  <c r="R26" i="19"/>
  <c r="AJ16" i="19"/>
  <c r="L56" i="19"/>
  <c r="R56" i="19"/>
  <c r="AD46" i="19"/>
  <c r="R16" i="19"/>
  <c r="AK36" i="19"/>
  <c r="AE26" i="19"/>
  <c r="T31" i="19"/>
  <c r="Z31" i="19"/>
  <c r="AL61" i="19"/>
  <c r="AF51" i="19"/>
  <c r="Z41" i="19"/>
  <c r="T61" i="19"/>
  <c r="N41" i="19"/>
  <c r="N21" i="19"/>
  <c r="AF31" i="19"/>
  <c r="AL51" i="19"/>
  <c r="T51" i="19"/>
  <c r="T41" i="19"/>
  <c r="N31" i="19"/>
  <c r="AL41" i="19"/>
  <c r="Z21" i="19"/>
  <c r="N61" i="19"/>
  <c r="N51" i="19"/>
  <c r="AF41" i="19"/>
  <c r="T21" i="19"/>
  <c r="AF61" i="19"/>
  <c r="Z51" i="19"/>
  <c r="Z61" i="19"/>
  <c r="AF21" i="19"/>
  <c r="AL31" i="19"/>
  <c r="AL21" i="19"/>
  <c r="AK37" i="19"/>
  <c r="AK57" i="19"/>
  <c r="M27" i="19"/>
  <c r="S37" i="19"/>
  <c r="AK47" i="19"/>
  <c r="AE57" i="19"/>
  <c r="S47" i="19"/>
  <c r="S27" i="19"/>
  <c r="AE17" i="19"/>
  <c r="M37" i="19"/>
  <c r="Y37" i="19"/>
  <c r="AK27" i="19"/>
  <c r="AE37" i="19"/>
  <c r="Y27" i="19"/>
  <c r="S17" i="19"/>
  <c r="Y57" i="19"/>
  <c r="M57" i="19"/>
  <c r="M47" i="19"/>
  <c r="AK17" i="19"/>
  <c r="AE27" i="19"/>
  <c r="M17" i="19"/>
  <c r="Y17" i="19"/>
  <c r="S57" i="19"/>
  <c r="Y47" i="19"/>
  <c r="AE47" i="19"/>
  <c r="M22" i="19" l="1"/>
  <c r="S42" i="19"/>
  <c r="Y22" i="19"/>
  <c r="AE22" i="19"/>
  <c r="S32" i="19"/>
  <c r="AK52" i="19"/>
  <c r="AK32" i="19"/>
  <c r="M12" i="19"/>
  <c r="M42" i="19"/>
  <c r="AE12" i="19"/>
  <c r="AK42" i="19"/>
  <c r="S12" i="19"/>
  <c r="M32" i="19"/>
  <c r="AE32" i="19"/>
  <c r="S52" i="19"/>
  <c r="AE52" i="19"/>
  <c r="AE42" i="19"/>
  <c r="M52" i="19"/>
  <c r="Y52" i="19"/>
  <c r="AK22" i="19"/>
  <c r="S22" i="19"/>
  <c r="Y12" i="19"/>
  <c r="AK12" i="19"/>
  <c r="Y42" i="19"/>
  <c r="Y32" i="19"/>
  <c r="AL40" i="19"/>
  <c r="AF40" i="19"/>
  <c r="AG60" i="19"/>
  <c r="AM58" i="19"/>
  <c r="AF60" i="19"/>
  <c r="AF30" i="19"/>
  <c r="Z20" i="19"/>
  <c r="N50" i="19"/>
  <c r="T60" i="19"/>
  <c r="T40" i="19"/>
  <c r="N30" i="19"/>
  <c r="T30" i="19"/>
  <c r="Z30" i="19"/>
  <c r="AL30" i="19"/>
  <c r="AL20" i="19"/>
  <c r="AL50" i="19"/>
  <c r="T50" i="19"/>
  <c r="AF50" i="19"/>
  <c r="AF20" i="19"/>
  <c r="Z50" i="19"/>
  <c r="T20" i="19"/>
  <c r="Z40" i="19"/>
  <c r="Z60" i="19"/>
  <c r="AL60" i="19"/>
  <c r="N60" i="19"/>
  <c r="N40" i="19"/>
  <c r="N49" i="19"/>
  <c r="N59" i="19"/>
  <c r="AL49" i="19"/>
  <c r="N19" i="19"/>
  <c r="Z49" i="19"/>
  <c r="T59" i="19"/>
  <c r="T29" i="19"/>
  <c r="AL39" i="19"/>
  <c r="T39" i="19"/>
  <c r="Z19" i="19"/>
  <c r="AF49" i="19"/>
  <c r="AL29" i="19"/>
  <c r="AF59" i="19"/>
  <c r="AL19" i="19"/>
  <c r="AF19" i="19"/>
  <c r="T19" i="19"/>
  <c r="Z39" i="19"/>
  <c r="N39" i="19"/>
  <c r="AF39" i="19"/>
  <c r="Z29" i="19"/>
  <c r="Z59" i="19"/>
  <c r="AL59" i="19"/>
  <c r="T49" i="19"/>
  <c r="N29" i="19"/>
  <c r="AF29" i="19"/>
  <c r="T28" i="19"/>
  <c r="AL38" i="19"/>
  <c r="Z38" i="19"/>
  <c r="Z18" i="19"/>
  <c r="AF58" i="19"/>
  <c r="T38" i="19"/>
  <c r="N28" i="19"/>
  <c r="AF48" i="19"/>
  <c r="AF28" i="19"/>
  <c r="AF38" i="19"/>
  <c r="T18" i="19"/>
  <c r="AF18" i="19"/>
  <c r="Z48" i="19"/>
  <c r="Z58" i="19"/>
  <c r="Z28" i="19"/>
  <c r="T58" i="19"/>
  <c r="N48" i="19"/>
  <c r="AL28" i="19"/>
  <c r="N18" i="19"/>
  <c r="AL48" i="19"/>
  <c r="N38" i="19"/>
  <c r="N58" i="19"/>
  <c r="AL18" i="19"/>
  <c r="T48" i="19"/>
  <c r="AL58" i="19"/>
  <c r="O41" i="19"/>
  <c r="AA41" i="19"/>
  <c r="U41" i="19"/>
  <c r="O51" i="19"/>
  <c r="AM31" i="19"/>
  <c r="U61" i="19"/>
  <c r="U21" i="19"/>
  <c r="AM61" i="19"/>
  <c r="U31" i="19"/>
  <c r="O61" i="19"/>
  <c r="O21" i="19"/>
  <c r="AM21" i="19"/>
  <c r="AG31" i="19"/>
  <c r="AA51" i="19"/>
  <c r="AA31" i="19"/>
  <c r="AA61" i="19"/>
  <c r="AG41" i="19"/>
  <c r="U51" i="19"/>
  <c r="AA21" i="19"/>
  <c r="AG61" i="19"/>
  <c r="AM41" i="19"/>
  <c r="AM51" i="19"/>
  <c r="AG21" i="19"/>
  <c r="AG51" i="19"/>
  <c r="O31" i="19"/>
  <c r="AA20" i="19"/>
  <c r="AM20" i="19"/>
  <c r="U60" i="19"/>
  <c r="AA50" i="19"/>
  <c r="AM30" i="19"/>
  <c r="U30" i="19"/>
  <c r="AG40" i="19"/>
  <c r="AF17" i="19"/>
  <c r="AF47" i="19"/>
  <c r="N27" i="19"/>
  <c r="Z17" i="19"/>
  <c r="N37" i="19"/>
  <c r="Z27" i="19"/>
  <c r="AL37" i="19"/>
  <c r="T47" i="19"/>
  <c r="AF37" i="19"/>
  <c r="T27" i="19"/>
  <c r="AF27" i="19"/>
  <c r="T37" i="19"/>
  <c r="N47" i="19"/>
  <c r="AL47" i="19"/>
  <c r="T57" i="19"/>
  <c r="AL27" i="19"/>
  <c r="N17" i="19"/>
  <c r="AF57" i="19"/>
  <c r="Z47" i="19"/>
  <c r="AL17" i="19"/>
  <c r="Z57" i="19"/>
  <c r="AL57" i="19"/>
  <c r="N57" i="19"/>
  <c r="T17" i="19"/>
  <c r="Z37" i="19"/>
  <c r="AF36" i="19" l="1"/>
  <c r="AL16" i="19"/>
  <c r="AL36" i="19"/>
  <c r="T36" i="19"/>
  <c r="T26" i="19"/>
  <c r="Z46" i="19"/>
  <c r="AF46" i="19"/>
  <c r="AL46" i="19"/>
  <c r="N26" i="19"/>
  <c r="AF26" i="19"/>
  <c r="T46" i="19"/>
  <c r="T16" i="19"/>
  <c r="N16" i="19"/>
  <c r="Z56" i="19"/>
  <c r="Z36" i="19"/>
  <c r="T56" i="19"/>
  <c r="AF56" i="19"/>
  <c r="N46" i="19"/>
  <c r="N56" i="19"/>
  <c r="AL56" i="19"/>
  <c r="N36" i="19"/>
  <c r="AF16" i="19"/>
  <c r="Z26" i="19"/>
  <c r="Z16" i="19"/>
  <c r="AL26" i="19"/>
  <c r="N42" i="19"/>
  <c r="AL32" i="19"/>
  <c r="Z52" i="19"/>
  <c r="T32" i="19"/>
  <c r="AL22" i="19"/>
  <c r="N32" i="19"/>
  <c r="N22" i="19"/>
  <c r="AL12" i="19"/>
  <c r="T12" i="19"/>
  <c r="T22" i="19"/>
  <c r="AL52" i="19"/>
  <c r="Z12" i="19"/>
  <c r="Z42" i="19"/>
  <c r="AF52" i="19"/>
  <c r="Z32" i="19"/>
  <c r="T52" i="19"/>
  <c r="AF42" i="19"/>
  <c r="T42" i="19"/>
  <c r="N12" i="19"/>
  <c r="AF12" i="19"/>
  <c r="Z22" i="19"/>
  <c r="N52" i="19"/>
  <c r="AL42" i="19"/>
  <c r="AF22" i="19"/>
  <c r="AF32" i="19"/>
  <c r="AA40" i="19"/>
  <c r="O20" i="19"/>
  <c r="AA30" i="19"/>
  <c r="AM40" i="19"/>
  <c r="O30" i="19"/>
  <c r="U38" i="19"/>
  <c r="AG18" i="19"/>
  <c r="AA38" i="19"/>
  <c r="O28" i="19"/>
  <c r="U18" i="19"/>
  <c r="U48" i="19"/>
  <c r="AA48" i="19"/>
  <c r="AA58" i="19"/>
  <c r="AM28" i="19"/>
  <c r="AG28" i="19"/>
  <c r="AG38" i="19"/>
  <c r="AG58" i="19"/>
  <c r="U58" i="19"/>
  <c r="AM48" i="19"/>
  <c r="O48" i="19"/>
  <c r="O18" i="19"/>
  <c r="U28" i="19"/>
  <c r="AG48" i="19"/>
  <c r="AM38" i="19"/>
  <c r="O38" i="19"/>
  <c r="U20" i="19"/>
  <c r="AG30" i="19"/>
  <c r="O50" i="19"/>
  <c r="U40" i="19"/>
  <c r="AA28" i="19"/>
  <c r="AM50" i="19"/>
  <c r="O40" i="19"/>
  <c r="U50" i="19"/>
  <c r="AM18" i="19"/>
  <c r="AM60" i="19"/>
  <c r="AA60" i="19"/>
  <c r="O58" i="19"/>
  <c r="AG50" i="19"/>
  <c r="O60" i="19"/>
  <c r="AG20" i="19"/>
  <c r="AA18" i="19"/>
  <c r="AM19" i="19"/>
  <c r="U59" i="19"/>
  <c r="O19" i="19"/>
  <c r="AG29" i="19"/>
  <c r="O39" i="19"/>
  <c r="U19" i="19"/>
  <c r="AM49" i="19"/>
  <c r="U29" i="19"/>
  <c r="AM59" i="19"/>
  <c r="AG19" i="19"/>
  <c r="U39" i="19"/>
  <c r="U49" i="19"/>
  <c r="AM29" i="19"/>
  <c r="O49" i="19"/>
  <c r="AA39" i="19"/>
  <c r="O29" i="19"/>
  <c r="AA29" i="19"/>
  <c r="AA59" i="19"/>
  <c r="O59" i="19"/>
  <c r="AG59" i="19"/>
  <c r="AA49" i="19"/>
  <c r="AM39" i="19"/>
  <c r="AG49" i="19"/>
  <c r="AG39" i="19"/>
  <c r="AA19" i="19"/>
  <c r="AM37" i="19"/>
  <c r="AA47" i="19"/>
  <c r="U37" i="19"/>
  <c r="AA17" i="19"/>
  <c r="AG37" i="19"/>
  <c r="O37" i="19"/>
  <c r="AM57" i="19"/>
  <c r="AA27" i="19"/>
  <c r="AM47" i="19"/>
  <c r="AG47" i="19"/>
  <c r="AG27" i="19"/>
  <c r="U47" i="19"/>
  <c r="U27" i="19"/>
  <c r="AM17" i="19"/>
  <c r="U57" i="19"/>
  <c r="U17" i="19"/>
  <c r="O57" i="19"/>
  <c r="O27" i="19"/>
  <c r="AG17" i="19"/>
  <c r="AG57" i="19"/>
  <c r="AM27" i="19"/>
  <c r="O17" i="19"/>
  <c r="AA37" i="19"/>
  <c r="O47" i="19"/>
  <c r="AA57" i="19"/>
  <c r="U52" i="19" l="1"/>
  <c r="AG22" i="19"/>
  <c r="AM26" i="19"/>
  <c r="O46" i="19"/>
  <c r="AM56" i="19"/>
  <c r="AG26" i="19"/>
  <c r="AG56" i="19"/>
  <c r="U36" i="19"/>
  <c r="AG16" i="19"/>
  <c r="AG46" i="19"/>
  <c r="U16" i="19"/>
  <c r="U56" i="19"/>
  <c r="AA26" i="19"/>
  <c r="AA46" i="19"/>
  <c r="O26" i="19"/>
  <c r="AM36" i="19"/>
  <c r="AM46" i="19"/>
  <c r="U46" i="19"/>
  <c r="AA16" i="19"/>
  <c r="AA36" i="19"/>
  <c r="U26" i="19"/>
  <c r="O16" i="19"/>
  <c r="AA56" i="19"/>
  <c r="O56" i="19"/>
  <c r="O36" i="19"/>
  <c r="AM16" i="19"/>
  <c r="AG36" i="19"/>
  <c r="AG12" i="19"/>
  <c r="AG52" i="19"/>
  <c r="O22" i="19"/>
  <c r="AM32" i="19"/>
  <c r="AG42" i="19"/>
  <c r="AA22" i="19"/>
  <c r="AA12" i="19"/>
  <c r="AA52" i="19"/>
  <c r="AM52" i="19"/>
  <c r="AA42" i="19"/>
  <c r="O52" i="19"/>
  <c r="AM42" i="19"/>
  <c r="AM12" i="19"/>
  <c r="AA32" i="19"/>
  <c r="U42" i="19"/>
  <c r="AG32" i="19"/>
  <c r="O42" i="19"/>
  <c r="AM22" i="19"/>
  <c r="U22" i="19"/>
  <c r="U12" i="19"/>
  <c r="U32" i="19"/>
  <c r="O32" i="19"/>
  <c r="O12" i="19"/>
  <c r="V44" i="19" l="1"/>
  <c r="AH24" i="19"/>
  <c r="V14" i="19"/>
  <c r="AB14" i="19"/>
  <c r="P14" i="19"/>
  <c r="J14" i="19"/>
  <c r="P34" i="19"/>
  <c r="J44" i="19"/>
  <c r="J54" i="19"/>
  <c r="AH34" i="19"/>
  <c r="V34" i="19"/>
  <c r="AB24" i="19"/>
  <c r="J24" i="19"/>
  <c r="AH14" i="19"/>
  <c r="J34" i="19"/>
  <c r="AB34" i="19"/>
  <c r="P54" i="19"/>
  <c r="AB44" i="19"/>
  <c r="AH44" i="19"/>
  <c r="P44" i="19"/>
  <c r="P24" i="19"/>
  <c r="AB54" i="19"/>
  <c r="V54" i="19"/>
  <c r="AH54" i="19"/>
  <c r="V24" i="19"/>
  <c r="AC55" i="19" l="1"/>
  <c r="K45" i="19"/>
  <c r="AI55" i="19"/>
  <c r="K35" i="19"/>
  <c r="Q25" i="19"/>
  <c r="W45" i="19"/>
  <c r="K15" i="19"/>
  <c r="W35" i="19"/>
  <c r="W55" i="19"/>
  <c r="AC15" i="19"/>
  <c r="AI15" i="19"/>
  <c r="Q15" i="19"/>
  <c r="Q55" i="19"/>
  <c r="W25" i="19"/>
  <c r="K55" i="19"/>
  <c r="AI35" i="19"/>
  <c r="Q45" i="19"/>
  <c r="AC45" i="19"/>
  <c r="AI45" i="19"/>
  <c r="K25" i="19"/>
  <c r="AC25" i="19"/>
  <c r="W15" i="19"/>
  <c r="AI25" i="19"/>
  <c r="Q35" i="19"/>
  <c r="AC35" i="19"/>
  <c r="Q24" i="19"/>
  <c r="AC24" i="19"/>
  <c r="AC54" i="19"/>
  <c r="W24" i="19"/>
  <c r="AC14" i="19"/>
  <c r="W14" i="19"/>
  <c r="AI24" i="19"/>
  <c r="W54" i="19"/>
  <c r="AC44" i="19"/>
  <c r="AI14" i="19"/>
  <c r="K14" i="19"/>
  <c r="Q44" i="19"/>
  <c r="AI44" i="19"/>
  <c r="K44" i="19"/>
  <c r="AC34" i="19"/>
  <c r="K54" i="19"/>
  <c r="Q14" i="19"/>
  <c r="Q34" i="19"/>
  <c r="AI54" i="19"/>
  <c r="AI34" i="19"/>
  <c r="K34" i="19"/>
  <c r="W34" i="19"/>
  <c r="K24" i="19"/>
  <c r="W44" i="19"/>
  <c r="Q54" i="19"/>
  <c r="X24" i="19" l="1"/>
  <c r="AJ24" i="19"/>
  <c r="AJ54" i="19"/>
  <c r="R34" i="19"/>
  <c r="X34" i="19"/>
  <c r="L14" i="19"/>
  <c r="L44" i="19"/>
  <c r="X54" i="19"/>
  <c r="X14" i="19"/>
  <c r="R14" i="19"/>
  <c r="AD54" i="19"/>
  <c r="AD14" i="19"/>
  <c r="X44" i="19"/>
  <c r="AD44" i="19"/>
  <c r="L34" i="19"/>
  <c r="AJ14" i="19"/>
  <c r="AJ44" i="19"/>
  <c r="AJ34" i="19"/>
  <c r="R24" i="19"/>
  <c r="R54" i="19"/>
  <c r="L24" i="19"/>
  <c r="AD34" i="19"/>
  <c r="AD24" i="19"/>
  <c r="L54" i="19"/>
  <c r="R44" i="19"/>
  <c r="AD25" i="19"/>
  <c r="L35" i="19"/>
  <c r="AJ45" i="19"/>
  <c r="R55" i="19"/>
  <c r="R45" i="19"/>
  <c r="AJ15" i="19"/>
  <c r="R35" i="19"/>
  <c r="AD15" i="19"/>
  <c r="X25" i="19"/>
  <c r="AJ25" i="19"/>
  <c r="L15" i="19"/>
  <c r="AD45" i="19"/>
  <c r="X15" i="19"/>
  <c r="X45" i="19"/>
  <c r="L45" i="19"/>
  <c r="AD35" i="19"/>
  <c r="R15" i="19"/>
  <c r="AJ35" i="19"/>
  <c r="L55" i="19"/>
  <c r="AD55" i="19"/>
  <c r="L25" i="19"/>
  <c r="X35" i="19"/>
  <c r="R25" i="19"/>
  <c r="X55" i="19"/>
  <c r="AJ55" i="19"/>
  <c r="Y45" i="19" l="1"/>
  <c r="AK15" i="19"/>
  <c r="S45" i="19"/>
  <c r="S55" i="19"/>
  <c r="AK35" i="19"/>
  <c r="AK25" i="19"/>
  <c r="Y55" i="19"/>
  <c r="AE25" i="19"/>
  <c r="AK55" i="19"/>
  <c r="M45" i="19"/>
  <c r="M15" i="19"/>
  <c r="AK45" i="19"/>
  <c r="Y35" i="19"/>
  <c r="M55" i="19"/>
  <c r="Y25" i="19"/>
  <c r="M35" i="19"/>
  <c r="AE35" i="19"/>
  <c r="S15" i="19"/>
  <c r="AE55" i="19"/>
  <c r="Y15" i="19"/>
  <c r="S35" i="19"/>
  <c r="AE45" i="19"/>
  <c r="M25" i="19"/>
  <c r="S25" i="19"/>
  <c r="AE15" i="19"/>
  <c r="M14" i="19"/>
  <c r="Y54" i="19"/>
  <c r="AK24" i="19"/>
  <c r="AK34" i="19"/>
  <c r="M44" i="19"/>
  <c r="Y14" i="19"/>
  <c r="AE34" i="19"/>
  <c r="Y34" i="19"/>
  <c r="M34" i="19"/>
  <c r="AK44" i="19"/>
  <c r="S54" i="19"/>
  <c r="S14" i="19"/>
  <c r="Y44" i="19"/>
  <c r="M24" i="19"/>
  <c r="AE14" i="19"/>
  <c r="AK54" i="19"/>
  <c r="AE44" i="19"/>
  <c r="Y24" i="19"/>
  <c r="M54" i="19"/>
  <c r="S44" i="19"/>
  <c r="S24" i="19"/>
  <c r="AE24" i="19"/>
  <c r="AE54" i="19"/>
  <c r="AK14" i="19"/>
  <c r="S34" i="19"/>
  <c r="AF44" i="19" l="1"/>
  <c r="T34" i="19"/>
  <c r="N24" i="19"/>
  <c r="AF34" i="19"/>
  <c r="Z24" i="19"/>
  <c r="T54" i="19"/>
  <c r="AF24" i="19"/>
  <c r="AL14" i="19"/>
  <c r="AL24" i="19"/>
  <c r="N34" i="19"/>
  <c r="Z54" i="19"/>
  <c r="T44" i="19"/>
  <c r="T14" i="19"/>
  <c r="Z34" i="19"/>
  <c r="AL34" i="19"/>
  <c r="AF54" i="19"/>
  <c r="Z44" i="19"/>
  <c r="AL44" i="19"/>
  <c r="N44" i="19"/>
  <c r="AL54" i="19"/>
  <c r="T24" i="19"/>
  <c r="N54" i="19"/>
  <c r="Z14" i="19"/>
  <c r="AF14" i="19"/>
  <c r="N14" i="19"/>
  <c r="AL45" i="19"/>
  <c r="Z45" i="19"/>
  <c r="AL35" i="19"/>
  <c r="N55" i="19"/>
  <c r="AF25" i="19"/>
  <c r="AF55" i="19"/>
  <c r="T25" i="19"/>
  <c r="Z15" i="19"/>
  <c r="Z25" i="19"/>
  <c r="N35" i="19"/>
  <c r="N25" i="19"/>
  <c r="T55" i="19"/>
  <c r="AL15" i="19"/>
  <c r="T45" i="19"/>
  <c r="N15" i="19"/>
  <c r="Z55" i="19"/>
  <c r="T35" i="19"/>
  <c r="N45" i="19"/>
  <c r="Z35" i="19"/>
  <c r="AL55" i="19"/>
  <c r="AL25" i="19"/>
  <c r="AF15" i="19"/>
  <c r="AF35" i="19"/>
  <c r="T15" i="19"/>
  <c r="AF45" i="19"/>
  <c r="AG55" i="19" l="1"/>
  <c r="AA15" i="19"/>
  <c r="AM45" i="19"/>
  <c r="U35" i="19"/>
  <c r="O25" i="19"/>
  <c r="AG25" i="19"/>
  <c r="AM55" i="19"/>
  <c r="AA45" i="19"/>
  <c r="AG15" i="19"/>
  <c r="AA25" i="19"/>
  <c r="AA55" i="19"/>
  <c r="AG35" i="19"/>
  <c r="AM35" i="19"/>
  <c r="AM25" i="19"/>
  <c r="U25" i="19"/>
  <c r="AG45" i="19"/>
  <c r="O55" i="19"/>
  <c r="AM15" i="19"/>
  <c r="U45" i="19"/>
  <c r="U15" i="19"/>
  <c r="O45" i="19"/>
  <c r="O15" i="19"/>
  <c r="AA35" i="19"/>
  <c r="U55" i="19"/>
  <c r="O35" i="19"/>
  <c r="O24" i="19"/>
  <c r="AG24" i="19"/>
  <c r="AM54" i="19"/>
  <c r="O14" i="19"/>
  <c r="U34" i="19"/>
  <c r="O44" i="19"/>
  <c r="AM34" i="19"/>
  <c r="AA44" i="19"/>
  <c r="AG54" i="19"/>
  <c r="AM14" i="19"/>
  <c r="U44" i="19"/>
  <c r="AA14" i="19"/>
  <c r="AG34" i="19"/>
  <c r="AA54" i="19"/>
  <c r="U24" i="19"/>
  <c r="AA34" i="19"/>
  <c r="AG44" i="19"/>
  <c r="AG14" i="19"/>
  <c r="AA24" i="19"/>
  <c r="AM44" i="19"/>
  <c r="U54" i="19"/>
  <c r="O34" i="19"/>
  <c r="O54" i="19"/>
  <c r="AM24" i="19"/>
  <c r="U14"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FC73CDF6-7C5C-414A-BF14-A5920C0EA2AD}">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<sst xmlns="http://schemas.openxmlformats.org/spreadsheetml/2006/main" count="1140" uniqueCount="640">
  <si>
    <t>Aceptar</t>
  </si>
  <si>
    <t>Afectación Económica</t>
  </si>
  <si>
    <t>Evitar</t>
  </si>
  <si>
    <t>Afectación Reputacional</t>
  </si>
  <si>
    <t>Reducir (transferir)</t>
  </si>
  <si>
    <t>Afectación Económica y Reputacional</t>
  </si>
  <si>
    <t>Reducir (mitigar)</t>
  </si>
  <si>
    <t>Plan de accion (solo para la opción reducir)</t>
  </si>
  <si>
    <t>Finalizado</t>
  </si>
  <si>
    <t>En curso</t>
  </si>
  <si>
    <t>Daños Activos Fisicos</t>
  </si>
  <si>
    <t>Procesos</t>
  </si>
  <si>
    <t>Ejecucion y Administracion de procesos</t>
  </si>
  <si>
    <t>Talento humano</t>
  </si>
  <si>
    <t>Fallas Tecnologicas</t>
  </si>
  <si>
    <t>Tecnología</t>
  </si>
  <si>
    <t>Fraude Externo</t>
  </si>
  <si>
    <t>Infraestructura</t>
  </si>
  <si>
    <t>Fraude Interno</t>
  </si>
  <si>
    <t>Evento externo</t>
  </si>
  <si>
    <t>Relaciones Laborales</t>
  </si>
  <si>
    <t>Usuarios, productos y practicas , organizacionales</t>
  </si>
  <si>
    <t>Daños ambientales</t>
  </si>
  <si>
    <t>Preventivo</t>
  </si>
  <si>
    <t>PROCESO</t>
  </si>
  <si>
    <t>Columna1</t>
  </si>
  <si>
    <t>MISIONAL</t>
  </si>
  <si>
    <t>APOYO</t>
  </si>
  <si>
    <t>EVALUACION</t>
  </si>
  <si>
    <t>Proceso</t>
  </si>
  <si>
    <t>Objetivo</t>
  </si>
  <si>
    <t>Direcc_Téc_u_Oficina</t>
  </si>
  <si>
    <t>Despacho_del_Ministro</t>
  </si>
  <si>
    <t>Oficina_Asesora_de_Planeación</t>
  </si>
  <si>
    <t>Secretaría_General</t>
  </si>
  <si>
    <t>Dirección_de_Posicionamiento_y_Liderazgo_Deportivo</t>
  </si>
  <si>
    <t>Dirección_de_Inspección_Vigilancia_y_Control</t>
  </si>
  <si>
    <t>Dirección_de_Fomento_y_Desarrollo</t>
  </si>
  <si>
    <t>Dirección_de_Recursos_y_Herramientas_del_Sistema_Nacional_del_Deporte</t>
  </si>
  <si>
    <t>Despacho_Viceministro</t>
  </si>
  <si>
    <t>Oficina_Asesora_Jurídica</t>
  </si>
  <si>
    <t>Oficina_de_Control_Interno_Disciplinario</t>
  </si>
  <si>
    <t>Oficina_de_Control_Interno</t>
  </si>
  <si>
    <t>Detectivo</t>
  </si>
  <si>
    <t>Estratégico</t>
  </si>
  <si>
    <t>Planeación Estratégica</t>
  </si>
  <si>
    <t>Establecer el marco estratégico para orientar todas las políticas, planes, programas, proyectos y actuaciones del sector.</t>
  </si>
  <si>
    <t>Gestión</t>
  </si>
  <si>
    <t>GIT Comunicaciones</t>
  </si>
  <si>
    <t>GIT Planeación y Gestión</t>
  </si>
  <si>
    <t>GIT Contratación</t>
  </si>
  <si>
    <t>GIT Deporte de Rendimiento Convencional</t>
  </si>
  <si>
    <t>GIT Deporte Profesional</t>
  </si>
  <si>
    <t>GIT Recreación</t>
  </si>
  <si>
    <t>GIT Centro de Alto Rendimiento - CAR</t>
  </si>
  <si>
    <t>N/A</t>
  </si>
  <si>
    <t>Correctivo</t>
  </si>
  <si>
    <t>Misional</t>
  </si>
  <si>
    <t>Gestión Organizacional</t>
  </si>
  <si>
    <t>Mantener y mejorar continuamente el sistema integrado de gestión (SIG), mediante el cumplimiento de los requisitos de las normas aplicables , con el fin de obtener resultados con eficiencia, eficacia y efectividad en el Sistema Integrado de Gestión.</t>
  </si>
  <si>
    <t>Corrupción</t>
  </si>
  <si>
    <t>GIT Organización Nacional Antidopaje</t>
  </si>
  <si>
    <t>GIT de Seguimiento</t>
  </si>
  <si>
    <t>GIT Gestión Administrativa</t>
  </si>
  <si>
    <t>GIT Centro de Ciencias del Deporte - CCD</t>
  </si>
  <si>
    <t>GIT Deporte Aficionado</t>
  </si>
  <si>
    <t>GIT Deporte Escolar</t>
  </si>
  <si>
    <t>GIT Laboratorio Control al Dopaje</t>
  </si>
  <si>
    <t>Automático</t>
  </si>
  <si>
    <t>Apoyo</t>
  </si>
  <si>
    <t>Gestión de Comunicaciones</t>
  </si>
  <si>
    <t>Establecer lineamientos de comunicación interna y externa dirigido a los diferentes grupos de interés, con el fin de contribuir a la proyección de la imagen institucional y garantizar acceso a la información.</t>
  </si>
  <si>
    <t>Seguridad de la Información</t>
  </si>
  <si>
    <t>GIT de Gestión del Conocimiento e Innovación</t>
  </si>
  <si>
    <t>GIT Gestión Financiera y Presupuestal</t>
  </si>
  <si>
    <t>GIT Programas y Proyectos Deportivos</t>
  </si>
  <si>
    <t>GIT Actuaciones Administrativas</t>
  </si>
  <si>
    <t>GIT Actividad Física</t>
  </si>
  <si>
    <t>GIT Infraestructura</t>
  </si>
  <si>
    <t>Manual</t>
  </si>
  <si>
    <t>Evaluación</t>
  </si>
  <si>
    <t>Formulación y Adopción de Políticas, Planes y Programas</t>
  </si>
  <si>
    <t>Formular y adoptar Políticas Públicas, Planes y Programas en materia de la Recreación, el Deporte, la Actividad física y el Aprovechamiento del tiempo libre en Colombia.</t>
  </si>
  <si>
    <t xml:space="preserve"> GIT Tesorería</t>
  </si>
  <si>
    <t>GIT Deporte de Rendimiento Paralímpico</t>
  </si>
  <si>
    <t>GIT Deporte Social Comunitario</t>
  </si>
  <si>
    <t>Documentado</t>
  </si>
  <si>
    <t>Altos Logros</t>
  </si>
  <si>
    <t>Implementar políticas, planes y programas orientados a la consecución de altos logros para el posicionamiento y liderazgo deportivo del país</t>
  </si>
  <si>
    <t>GIT Talento Humano</t>
  </si>
  <si>
    <t>GIT Desarrollo Psicosocial</t>
  </si>
  <si>
    <t>Sin Documentar</t>
  </si>
  <si>
    <t>Inspección, Vigilancia y Control</t>
  </si>
  <si>
    <t>Ejercer las funciones de inspección, vigilancia y control para formalizar los organismos deportivos y demás entidades que conforman el Sistema Nacional del Deporte.</t>
  </si>
  <si>
    <t>GIT Servicio Integral  al Ciudadano</t>
  </si>
  <si>
    <t>GIT Juegos y Eventos Deportivos</t>
  </si>
  <si>
    <t>Continua</t>
  </si>
  <si>
    <t>Fomento al Desarrollo Humano y Social</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</si>
  <si>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</si>
  <si>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GIT TIC´s</t>
  </si>
  <si>
    <t>Aleatoria</t>
  </si>
  <si>
    <t>Apoyo a la Infraestructura Técnica y Científica</t>
  </si>
  <si>
    <t>Contribuir al mejoramiento y desarrollo del Sistema Nacional del Deporte a través de la infraestructura tecnológica, locativa, científica y de información y de la innovación e investigación en el deporte colombiano.</t>
  </si>
  <si>
    <t>Registro Sustancial</t>
  </si>
  <si>
    <t>Servicio Integral al Ciudadano</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</si>
  <si>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</si>
  <si>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Registro Material</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</si>
  <si>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</si>
  <si>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</si>
  <si>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Sin registro</t>
  </si>
  <si>
    <t>Gestión de Talento Humano</t>
  </si>
  <si>
    <t>Administrar y desarrollar el talento humano de COLDEPORTES a través de la planeación, ejecución, verificación y mejoramiento de los planes y programas del área con la finalidad de mejorar la calidad de vida de los servidores públicos y tener una planta de personal calificada.</t>
  </si>
  <si>
    <t>Gestión Documental</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</si>
  <si>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</si>
  <si>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Reducir</t>
  </si>
  <si>
    <t>Adquisiciones de Bienes y Servicios</t>
  </si>
  <si>
    <t>Adelantar procesos contractuales en la adquisición de obras, bienes y servicios dando cumplimiento a los requisitos legales y políticas internas de la Entidad para dar respuesta eficaz a las necesidades de los procesos.</t>
  </si>
  <si>
    <t>Gestión Financiera y Tesorería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</si>
  <si>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</si>
  <si>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Gestión Jurídica</t>
  </si>
  <si>
    <t>Desarrollar las actividades asociadas a la gestión jurídica de la entidad, mediante el cumplimiento de la normatividad vigente aplicable con la finalidad de asegurar la defensa jurídica y prevención de daño antijurídico de la entidad</t>
  </si>
  <si>
    <t>Gestión de Recursos Físicos</t>
  </si>
  <si>
    <t>Gestionar y optimizar obras, bienes y servicios mediante la administración, mantenimiento y control de los bienes muebles e inmuebles necesarios para responder a las necesidades de los procesos estratégicos, misionales y de soporte aplicables a COLDEPORTES.</t>
  </si>
  <si>
    <t>Evaluación Independiente  y Mejora Continua</t>
  </si>
  <si>
    <t>Seguimiento y Evaluación de la Gestión</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</si>
  <si>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</si>
  <si>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Gestión Proceso Disciplinario</t>
  </si>
  <si>
    <t>No iniciada</t>
  </si>
  <si>
    <t>Si</t>
  </si>
  <si>
    <t>No</t>
  </si>
  <si>
    <t>Responsable</t>
  </si>
  <si>
    <t>Acción
(Propósito-Verbo)</t>
  </si>
  <si>
    <t>Complemento
(Como se ejecuta+que pasa con las desviaciones+evidencia)</t>
  </si>
  <si>
    <t>Tipo</t>
  </si>
  <si>
    <t>Implementación</t>
  </si>
  <si>
    <t>Documentación</t>
  </si>
  <si>
    <t>Frecuencia</t>
  </si>
  <si>
    <t>Evidencia</t>
  </si>
  <si>
    <t>Área de Impacto</t>
  </si>
  <si>
    <t>Área de Factores de Riesgo</t>
  </si>
  <si>
    <t>Causa Inmediata</t>
  </si>
  <si>
    <t>Causa Raíz</t>
  </si>
  <si>
    <t>Descripción del Riesgo</t>
  </si>
  <si>
    <t>Clasificación del Riesgo</t>
  </si>
  <si>
    <t>Frecuencia con la cual se realiza la actividad</t>
  </si>
  <si>
    <t>Criterios de impacto</t>
  </si>
  <si>
    <t>Tratamiento</t>
  </si>
  <si>
    <t>Acción</t>
  </si>
  <si>
    <t>Soporte o Evidencia de la Acción</t>
  </si>
  <si>
    <t>Responsable de la ejecución</t>
  </si>
  <si>
    <t>Fecha Implementación</t>
  </si>
  <si>
    <t>Versión: 2</t>
  </si>
  <si>
    <t>DIRECCIONAMIENTO ESTRATÉGICO Y APRENDIZAJE ORGANIZACIONAL</t>
  </si>
  <si>
    <t>Código: DE- FR -002</t>
  </si>
  <si>
    <t xml:space="preserve">Formato 
Mapa de Riesgos </t>
  </si>
  <si>
    <t>Fecha: 15/04/2024</t>
  </si>
  <si>
    <t>Plan de Tratamiento</t>
  </si>
  <si>
    <t>N° Riesgo</t>
  </si>
  <si>
    <t>Consecuencias</t>
  </si>
  <si>
    <t>Probabilidad Residual Final</t>
  </si>
  <si>
    <t>Impacto Residual Final</t>
  </si>
  <si>
    <t>Indicador  Clave del Riesgo</t>
  </si>
  <si>
    <t>Indicador del Desempeño del Control</t>
  </si>
  <si>
    <t>RF-Un bien público</t>
  </si>
  <si>
    <t xml:space="preserve">Daños Activos Fisicos </t>
  </si>
  <si>
    <t>R1</t>
  </si>
  <si>
    <t>Talento Humano</t>
  </si>
  <si>
    <t>Usuarios, productos y practicas, organizacionales</t>
  </si>
  <si>
    <t xml:space="preserve">     El riesgo afecta la imagen de la entidad con algunos usuarios de relevancia frente al logro de los objetivos</t>
  </si>
  <si>
    <t>Con Registro</t>
  </si>
  <si>
    <t xml:space="preserve">Gestión </t>
  </si>
  <si>
    <t>RF-Un interés patrimonial de naturaleza pública</t>
  </si>
  <si>
    <t>Ejecución y administración de procesos</t>
  </si>
  <si>
    <t xml:space="preserve">     Afectación menor a 10 SMLMV .</t>
  </si>
  <si>
    <t>R3</t>
  </si>
  <si>
    <t>Ejecución y Administración de Procesos</t>
  </si>
  <si>
    <t>R4</t>
  </si>
  <si>
    <t>R5</t>
  </si>
  <si>
    <t>R6</t>
  </si>
  <si>
    <t>Punto de Riesgo Fiscal_Actividad Administrativa</t>
  </si>
  <si>
    <t>Sin Registro</t>
  </si>
  <si>
    <t>R7</t>
  </si>
  <si>
    <t>R8</t>
  </si>
  <si>
    <t>R9</t>
  </si>
  <si>
    <t>R10</t>
  </si>
  <si>
    <t>X</t>
  </si>
  <si>
    <t>Nivel</t>
  </si>
  <si>
    <t>Probabilidad</t>
  </si>
  <si>
    <t>Media</t>
  </si>
  <si>
    <t>Alta</t>
  </si>
  <si>
    <t>Muy Alta</t>
  </si>
  <si>
    <t>DETERMINAR EL IMPACTO</t>
  </si>
  <si>
    <r>
      <t xml:space="preserve">
El impacto, entendido como las consecuencias que pueden generarse en la Entidad a partir de la materialización de un riesgo, se establecerá de acuerdo con los criterios relacionados en las siguientes tablas para los riesgos, seguridad de la información y corrupción.
Por favor de clic en el título nivel de  impacto según tipo de riesgo  y analice de acuerdo a las descripciones de los impactos o consecuencias de cada uno de los niveles, cual aplica al riesgo que esta valorando.
                    </t>
    </r>
    <r>
      <rPr>
        <u/>
        <sz val="11"/>
        <color theme="4" tint="-0.249977111117893"/>
        <rFont val="Segoe UI"/>
        <family val="2"/>
      </rPr>
      <t xml:space="preserve">
</t>
    </r>
    <r>
      <rPr>
        <sz val="11"/>
        <color theme="4" tint="-0.249977111117893"/>
        <rFont val="Segoe UI"/>
        <family val="2"/>
      </rPr>
      <t xml:space="preserve">            </t>
    </r>
    <r>
      <rPr>
        <sz val="11"/>
        <color theme="1"/>
        <rFont val="Segoe UI"/>
        <family val="2"/>
      </rPr>
      <t xml:space="preserve">
</t>
    </r>
  </si>
  <si>
    <t xml:space="preserve"> Niveles de Impacto para Riesgos de Corrupción</t>
  </si>
  <si>
    <t xml:space="preserve">Niveles de Impacto para Riesgos de Gestión y de Seguridad de la Información </t>
  </si>
  <si>
    <t xml:space="preserve">Niveles de Impacto para Riesgos  Fiscales </t>
  </si>
  <si>
    <t>Niveles de Impacto para Riesgos en general y de la Seguridad de la Información</t>
  </si>
  <si>
    <r>
      <t xml:space="preserve">Las variables para determinar el impacto son: Afectación económica y la reputacionales.
</t>
    </r>
    <r>
      <rPr>
        <b/>
        <sz val="12"/>
        <color theme="1"/>
        <rFont val="Segoe UI"/>
        <family val="2"/>
      </rPr>
      <t>Nota</t>
    </r>
    <r>
      <rPr>
        <sz val="12"/>
        <color theme="1"/>
        <rFont val="Segoe UI"/>
        <family val="2"/>
      </rPr>
      <t>: Cuando se presenten ambos impactos para un riesgo, tanto económico como reputacional, con diferente niveles se debe tomar el nivel más alto.</t>
    </r>
  </si>
  <si>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</si>
  <si>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</si>
  <si>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</si>
  <si>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</si>
  <si>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</si>
  <si>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</si>
  <si>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</si>
  <si>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</si>
  <si>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</si>
  <si>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</si>
  <si>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Alta Dirección y/o miembros del SND</t>
  </si>
  <si>
    <t>Moderado</t>
  </si>
  <si>
    <t>Moderado 60%</t>
  </si>
  <si>
    <t xml:space="preserve">Entre 50 y 100 SMLMV </t>
  </si>
  <si>
    <t>El riesgo afecta la imagen de la entidad con algunos usuarios de relevancia frente al logro de los objetivos</t>
  </si>
  <si>
    <t>Repuestas Corrupción en Moderado</t>
  </si>
  <si>
    <t>Mayor</t>
  </si>
  <si>
    <t>Mayor 80%</t>
  </si>
  <si>
    <t xml:space="preserve">Entre 100 y 500 SMLMV </t>
  </si>
  <si>
    <t>El riesgo afecta la imagen de de la entidad con efecto publicitario sostenido a nivel de sector administrativo, nivel departamental o municipal</t>
  </si>
  <si>
    <t>Repuestas Corrupción en Mayor</t>
  </si>
  <si>
    <t>Catastrófico</t>
  </si>
  <si>
    <t>Catastrófico 100%</t>
  </si>
  <si>
    <t xml:space="preserve">Mayor a 500 SMLMV </t>
  </si>
  <si>
    <t>El riesgo afecta la imagen de la entidad a nivel nacional, con efecto publicitarios sostenible a nivel país</t>
  </si>
  <si>
    <t>Repuestas Corrupción en Catastrófico</t>
  </si>
  <si>
    <t>Afectación_Económica_o_presupuestal</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</si>
  <si>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</si>
  <si>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</si>
  <si>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</si>
  <si>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Alta Dirección y/o miembros del SND</t>
  </si>
  <si>
    <t xml:space="preserve">     Entre 50 y 100 SMLMV </t>
  </si>
  <si>
    <t xml:space="preserve">     Repuestas Corrupción en Moderado</t>
  </si>
  <si>
    <t xml:space="preserve">     Entre 100 y 500 SMLMV </t>
  </si>
  <si>
    <t xml:space="preserve">     El riesgo afecta la imagen de de la entidad con efecto publicitario sostenido a nivel de sector administrativo, nivel departamental o municipal</t>
  </si>
  <si>
    <t xml:space="preserve">     Repuestas Corrupción en Mayor</t>
  </si>
  <si>
    <t xml:space="preserve">     Mayor a 500 SMLMV </t>
  </si>
  <si>
    <t xml:space="preserve">     El riesgo afecta la imagen de la entidad a nivel nacional, con efecto publicitarios sostenible a nivel país</t>
  </si>
  <si>
    <t xml:space="preserve">     Repuestas Corrupción en Catastrófico</t>
  </si>
  <si>
    <t>Niveles de Impacto para Riesgos de Corrupción</t>
  </si>
  <si>
    <t>Para la calificación del impacto de los riesgos clasificados con tipología de corrupción, se deberá responder las siguientes preguntas, con el fin de determinar el nivel de impacto del riesgo en caso de llegarse a materializar. 
Una vez responda las diecinueve (19) preguntas para cada uno de los riesgos de corrupción, automáticamente la presente hoja se establecerá el nivel de impacto del riesgo que se encuentra valorando, segun los rangos descritos a continuación:
Rangos: 
Impacto Moderado --&gt; Si al responder las diecinueve (19) preguntas, se obtienen entre una (1) a cinco (5) preguntas afirmativas, es decir, genera medianas consecuencias sobre la Entidad .
Impacto Mayor --&gt; Si al responder las diecinueve (19) preguntas se obtienen entre seis (6) a once (11) preguntas afirmativas, es decir, genera altas consecuencias sobre la Entidad.
Impacto Catastrófico --&gt; Si al responder las diecinueve (19) preguntas se obtienen entre doce (12) a diecinueve (19) preguntas afirmativas, es decir, genera consecuencias desastrosas para la Entidad</t>
  </si>
  <si>
    <t>N°.</t>
  </si>
  <si>
    <t>Si el riesgo de corrupción se materializa podría…</t>
  </si>
  <si>
    <t>Respuesta</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</si>
  <si>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</si>
  <si>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</si>
  <si>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</si>
  <si>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</si>
  <si>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</si>
  <si>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</si>
  <si>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</si>
  <si>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</si>
  <si>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</si>
  <si>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</si>
  <si>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</si>
  <si>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</si>
  <si>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</si>
  <si>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</si>
  <si>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</si>
  <si>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</si>
  <si>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</si>
  <si>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</si>
  <si>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</si>
  <si>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Total</t>
  </si>
  <si>
    <t>Nivel de Impacto</t>
  </si>
  <si>
    <t>Niveles de Impacto para Riesgos Fiscales</t>
  </si>
  <si>
    <r>
      <rPr>
        <b/>
        <sz val="11"/>
        <rFont val="Calibri"/>
        <family val="2"/>
        <scheme val="minor"/>
      </rPr>
      <t xml:space="preserve">Área de impacto: </t>
    </r>
    <r>
      <rPr>
        <sz val="11"/>
        <rFont val="Calibri"/>
        <family val="2"/>
        <scheme val="minor"/>
      </rPr>
      <t>es de carácter económico únicamente, sobre el patrimonio público, en caso de materializarse el riesgo fiscal (efecto dañoso sobre bienes o recursos o intereses patrimoniales de naturaleza pública).</t>
    </r>
  </si>
  <si>
    <r>
      <rPr>
        <b/>
        <sz val="11"/>
        <rFont val="Calibri"/>
        <family val="2"/>
        <scheme val="minor"/>
      </rPr>
      <t>Excepciones</t>
    </r>
    <r>
      <rPr>
        <sz val="11"/>
        <rFont val="Calibri"/>
        <family val="2"/>
        <scheme val="minor"/>
      </rPr>
      <t xml:space="preserve">
(i)	Los riesgos de daño antijurídico -riesgo de pago de condenas y conciliaciones.
Los efectos económicos generados por causas exógenas, es decir, no relacionadas con acción u omisión de los gestores públicos, como son hechos de fuerza mayor, caso fortuito o hecho de un tercero 
</t>
    </r>
  </si>
  <si>
    <t xml:space="preserve">Tabla Criterios para definir Àrea de Impacto Econòmico </t>
  </si>
  <si>
    <t xml:space="preserve">Porcentaje </t>
  </si>
  <si>
    <t>Leve</t>
  </si>
  <si>
    <t>Menor-</t>
  </si>
  <si>
    <t xml:space="preserve">Moderado </t>
  </si>
  <si>
    <t xml:space="preserve">Mayor </t>
  </si>
  <si>
    <r>
      <rPr>
        <b/>
        <sz val="12"/>
        <color theme="1"/>
        <rFont val="Arial"/>
        <family val="2"/>
      </rPr>
      <t>NOTA:</t>
    </r>
    <r>
      <rPr>
        <sz val="12"/>
        <color theme="1"/>
        <rFont val="Arial"/>
        <family val="2"/>
      </rPr>
      <t xml:space="preserve"> El riesgo fiscal, puede impactar sobre: los recursos públicos y/o los bienes y/o intereses patrimoniales de naturaleza pública.</t>
    </r>
  </si>
  <si>
    <t>Criterios</t>
  </si>
  <si>
    <t>Subcriterios</t>
  </si>
  <si>
    <t>Afectación Económica o presupuestal</t>
  </si>
  <si>
    <t>Afectación menor a 10 SMLMV .</t>
  </si>
  <si>
    <t xml:space="preserve">El riesgo afecta la imagen de la entidad internamente, de conocimiento general, nivel interno, de Alta Dirección y/o miembros del SND </t>
  </si>
  <si>
    <t>No aplica</t>
  </si>
  <si>
    <t>❌</t>
  </si>
  <si>
    <t>✔</t>
  </si>
  <si>
    <t>MAPA DE CALOR INHERENTE</t>
  </si>
  <si>
    <t>Matriz de Calor Inherente</t>
  </si>
  <si>
    <t>Impacto</t>
  </si>
  <si>
    <t>Muy Alta
100%</t>
  </si>
  <si>
    <t>Extremo</t>
  </si>
  <si>
    <t>Alta
80%</t>
  </si>
  <si>
    <t>Alto</t>
  </si>
  <si>
    <t>Media
60%</t>
  </si>
  <si>
    <t>Baja
40%</t>
  </si>
  <si>
    <t>Bajo</t>
  </si>
  <si>
    <t>Muy Baja
20%</t>
  </si>
  <si>
    <t>Leve
20%</t>
  </si>
  <si>
    <t>Menor
40%</t>
  </si>
  <si>
    <t>Moderado
60%</t>
  </si>
  <si>
    <t>Mayor
80%</t>
  </si>
  <si>
    <t>Catastrófico
100%</t>
  </si>
  <si>
    <t>MAPA DE CALOR RESIDUAL</t>
  </si>
  <si>
    <t xml:space="preserve"> Matriz de Calor Residual</t>
  </si>
  <si>
    <t>ESTRATEGIAS DE TRATAMIENTO</t>
  </si>
  <si>
    <t>NIVEL DE RIESGO RESIDUAL</t>
  </si>
  <si>
    <t>NIVEL DE ACEPTACIÓN</t>
  </si>
  <si>
    <t>OPCIONES DE TRATAMIENTO</t>
  </si>
  <si>
    <t>APROBACIÓN PLAN DE ACCIÓN</t>
  </si>
  <si>
    <t>JUSTIFICACIÓN Y SEGUIMIENTO</t>
  </si>
  <si>
    <t>Inaceptable</t>
  </si>
  <si>
    <t>No asumir la actividad que genera este riesgo</t>
  </si>
  <si>
    <t>Comité Institucional de Coordinación de Control Interno</t>
  </si>
  <si>
    <t>Debido a que representan mayores niveles de probabilidad e impacto que podrían incidir directamente sobre los objetivos estratégicos, se establecerán controles que permitan reducir el riesgo a niveles aceptables, las cuales serán administradas mediante los mapas de riesgos y serán monitoreadas constantemente por los líderes de procesos, generando reportes cuatrimestrales de su monitoreo; a su vez la Oficina Asesora de Planeación desarrollará monitoreo y evaluación de los controles y la Oficina de Control Interno proporcionará un aseguramiento objetivo sobre su efectividad.</t>
  </si>
  <si>
    <t xml:space="preserve">Se deben establecer las acciones que se adelantarán como complemento a los controles establecidos, no necesariamente son controles adicionales. </t>
  </si>
  <si>
    <t>Es viable diligenciar la acción que deriva de esta (ejemplo póliza seguros, terceración), indicando información relevante.</t>
  </si>
  <si>
    <t>Aceptable</t>
  </si>
  <si>
    <t>Líder de Proceso</t>
  </si>
  <si>
    <t>Considerando que son riesgos que presentan una probabilidad reducida y que de llegarse a materializar no afectarían significativamente el cumplimiento de la estrategia, no obstante, estos serán controlados a través de la definición de puntos de control en el desarrollo de las actividades propias del proceso.</t>
  </si>
  <si>
    <t>No se requieren acciones adicionales</t>
  </si>
  <si>
    <t xml:space="preserve">Tipo </t>
  </si>
  <si>
    <t>Evento Externo</t>
  </si>
  <si>
    <t>Daños Activos Físicos</t>
  </si>
  <si>
    <t>Daños Ambientales</t>
  </si>
  <si>
    <t>Efecto Dañoso sobre Bien Público</t>
  </si>
  <si>
    <t>Efecto Dañoso sobre Recurso Publico</t>
  </si>
  <si>
    <t>Punto de Riesgo Fiscal_Actividad Contable y Financiera</t>
  </si>
  <si>
    <t>Efecto Dañoso sobre Bien y/o Recurso Publico</t>
  </si>
  <si>
    <t xml:space="preserve">Punto de Riesgo Fiscal_Etapas de la Contrataciòn </t>
  </si>
  <si>
    <t xml:space="preserve">Efecto Dañoso sobre Interés Patrimonial de Naturaleza Publica </t>
  </si>
  <si>
    <t xml:space="preserve">Punto de Riesgo Fiscal_Actividad de Defensa Judicial </t>
  </si>
  <si>
    <t xml:space="preserve">Fallas Tecnológicas </t>
  </si>
  <si>
    <t xml:space="preserve">Punto de Riesgo Fiscal_Actividad Gestiòn de  Cobro </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</si>
  <si>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</si>
  <si>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</si>
  <si>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</si>
  <si>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</si>
  <si>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</si>
  <si>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</si>
  <si>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</si>
  <si>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</si>
  <si>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</si>
  <si>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</si>
  <si>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</si>
  <si>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</si>
  <si>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</si>
  <si>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</si>
  <si>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</si>
  <si>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</si>
  <si>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</si>
  <si>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</si>
  <si>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</si>
  <si>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Deporte y Recreación</t>
  </si>
  <si>
    <t>Ministerio del Deporte</t>
  </si>
  <si>
    <t xml:space="preserve">Luz Cristina Lopez Diaz </t>
  </si>
  <si>
    <t xml:space="preserve">Sector: </t>
  </si>
  <si>
    <t>Entidad:</t>
  </si>
  <si>
    <t>Ministro del Deporte:</t>
  </si>
  <si>
    <t>Vigencia:</t>
  </si>
  <si>
    <t>IDENTIFICACIÓN DE LA ENTIDAD</t>
  </si>
  <si>
    <t>Identificación de Riesgos</t>
  </si>
  <si>
    <t>Tipología del Riesgo</t>
  </si>
  <si>
    <t>Riesgo</t>
  </si>
  <si>
    <t>Objetivo del Proceso</t>
  </si>
  <si>
    <t>Análisis del Riesgo Inherente</t>
  </si>
  <si>
    <t>Zona de Riesgo</t>
  </si>
  <si>
    <t xml:space="preserve">Descripción de Controles </t>
  </si>
  <si>
    <t>No. Control</t>
  </si>
  <si>
    <t>Definición del Control</t>
  </si>
  <si>
    <t>R1-Con-1</t>
  </si>
  <si>
    <t>Atributos del Control</t>
  </si>
  <si>
    <t>Evaluación del Riesgo -Nivel del Riesgo Residual</t>
  </si>
  <si>
    <t>Afectacion</t>
  </si>
  <si>
    <t>Zona de Riesgo Final</t>
  </si>
  <si>
    <t>Soporte o evidencia de la acción</t>
  </si>
  <si>
    <t>Fecha implementación</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</si>
  <si>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</si>
  <si>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</si>
  <si>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Gestión Financiera</t>
  </si>
  <si>
    <t>Gestión de los Recursos Físicos</t>
  </si>
  <si>
    <t>Inspección Vigilancia y Control</t>
  </si>
  <si>
    <t>Gestión del Talento Humano</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</si>
  <si>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</si>
  <si>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</si>
  <si>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</si>
  <si>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</si>
  <si>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</si>
  <si>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</si>
  <si>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R13</t>
  </si>
  <si>
    <t>R14</t>
  </si>
  <si>
    <t>Implementar políticas, planes y programas orientados a la consecución de altos logros para el posicionamiento y liderazgo deportivo del país.</t>
  </si>
  <si>
    <t>R15</t>
  </si>
  <si>
    <t xml:space="preserve">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</si>
  <si>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</si>
  <si>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</si>
  <si>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</si>
  <si>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</si>
  <si>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</si>
  <si>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Formulación y Adopción de Políticas Planes y Programas</t>
  </si>
  <si>
    <t>Gestionar y optimizar obras, bienes y servicios mediante la administración, mantenimiento y control de los bienes muebles e inmuebles necesarios para responder a las necesidades de los procesos estratégicos, misionales y de soporte aplicables a Mindeporte"</t>
  </si>
  <si>
    <t>Posibilidad de recibir o solicitar cualquier dádiva o beneficio a nombre propio o de terceros por omitir el registro de PQRSD en los canales presenciales, telefónicos y chat</t>
  </si>
  <si>
    <t>*Alto volumen de rquerimientos para atención sumultanea</t>
  </si>
  <si>
    <t xml:space="preserve">Debilidad en el protocolo de atención </t>
  </si>
  <si>
    <t xml:space="preserve">* Imagen institucional
* Insatisfacción de grupo de valor </t>
  </si>
  <si>
    <t>Cada vez que se requiera 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trimestral de gesdoc de atenciones por canal presencial,  telefónico y chat e Informe trimestral de PQRSD</t>
  </si>
  <si>
    <t xml:space="preserve">Baja </t>
  </si>
  <si>
    <t>Reducir(Mitigar)</t>
  </si>
  <si>
    <t>Documentar un formato de registro diario de las atenciones para los canales presencial, telefónico y chat</t>
  </si>
  <si>
    <t xml:space="preserve">Registro </t>
  </si>
  <si>
    <t>Profesional, técnico o asistencial asignado para la atención de canales</t>
  </si>
  <si>
    <t>01/07/2024 al 30/11/2024</t>
  </si>
  <si>
    <t>(Número de incidencias / Número de cierres de registro de atenciones realizados)x100</t>
  </si>
  <si>
    <t>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t>
  </si>
  <si>
    <t xml:space="preserve">(Número de personas satisfechas / Número de personas que diligencian encuesta de satisfaccion )x100
Fuente:  Encuesta semestral  de satisfacción de canales"
</t>
  </si>
  <si>
    <t>Insuficiencia de personal para  la verificación de bienes en deposito y en servicio. Falta de control sobre el uso de los bienes de propiedad del Ministerio del Deporte.</t>
  </si>
  <si>
    <t>Inexistencia de  procedimientos asociados al proceso de recursos fisicos frente el tema de inventarios.</t>
  </si>
  <si>
    <t>*  Perdida o daño de elementos a cargo del Almacen 
*  Perdida o daño de bienes asignados a Funcionarios  
 *  Procesos disciplinarios, fiscales y penales.</t>
  </si>
  <si>
    <t xml:space="preserve">Cada vez que se requiera, el profesional especializado con funciones de almacenista, registra en el Sistema de inventarios SOAWEB los ingresos, salidas y traslados de bienes de acuerdo con la asignación y retiro de lfuncionarios.  De la ejecución del control el aplicativo genera el reporte actualizado </t>
  </si>
  <si>
    <t>Generar un mapeo constante para anticiparnos a los riesgos de crisis de la comunicación.</t>
  </si>
  <si>
    <t>Actas consejo de redacción</t>
  </si>
  <si>
    <t>Coordinador GIT Comunicaciones</t>
  </si>
  <si>
    <t>30/04/2024 - 30/11/2024</t>
  </si>
  <si>
    <t>Realizar acciones pedagógicas a los colaboradores de la entidad, cuando se requiera sobre la aprobación de la información por PQRSD asociadas a las solicitudes de los medios de comunicación.</t>
  </si>
  <si>
    <t xml:space="preserve">Evidencia de la socialización </t>
  </si>
  <si>
    <t xml:space="preserve">Socializar mediante acciones pedagógicas los lineamientos de comunicación emanados de la Secretaría de Prensa y de la normativa del Gobierno Nacional. </t>
  </si>
  <si>
    <t>Profesional especializado 2028 grado 21</t>
  </si>
  <si>
    <t>Número de casos de publicación de información sin verifcación / total de publicaciones</t>
  </si>
  <si>
    <t>Indicador del Desempeño del Control = (# eventos / frecuencia con la cual se realiza la actividad)*100</t>
  </si>
  <si>
    <t>Posibilidad de Afectación Económica y Reputacional por posibles comportamientos no éticos de los empleados y fraude interno (corrupción, soborno) debido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</si>
  <si>
    <t>1. Posibles comportamientos no éticos de los empleados
2. Fraude interno (corrupción, soborno)</t>
  </si>
  <si>
    <t xml:space="preserve">Incurrir en inconsistencias en el desarrollo de las actividades asociadas a las Conciliaciones Bancarias que no sean conformes con los lineamientos del proceso de Gestión Financiera y la legislación vigente. </t>
  </si>
  <si>
    <t>1. Deterioro de la imagen institucional. 
2. Desgaste administrativo por reprocesos.
3. Toma de decisiones con base en información financiera que no sea consistente con la realidad económica y financiera de la Entidad y la normatividad vigente aplicable.
4. Afectación de la información contenida en la Gestión Financiera de la Entidad. 
5. Sanciones Disciplinarias.
6. Realizar extemporáneamente los pagos de las obligaciones adquiridas por la Entidad y/o los reportes de información financiera a entidades obligadas (DIAN-MHCP-CGR-CGN). 
7. No fenecimiento de la Cuenta Fiscal de la Entidad por parte de la Contraloría General de la República - CGR. 
8. Pago de sanciones e intereses de mora por registro inoportuno de las transacciones asociadas a la Gestión Financiera.
9.  Incumplimiento de objetivos y metas institucionales
10. Sanciones de tipo fiscal, penal, disciplinaria y civil impuestas por parte de los entes de control.</t>
  </si>
  <si>
    <t>Cada vez que se requiera,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</si>
  <si>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Cada vez que se requiera,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</si>
  <si>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 xml:space="preserve">1.  Elaborar el procedimiento de Gestión de Pagos, donde se evidencian las actividades del GIT Tesorería.  </t>
  </si>
  <si>
    <t>1. Procedimiento de Gestión de Pagos, donde se evidencian las actividades del GIT Tesorería, con los controles incluidos.</t>
  </si>
  <si>
    <t>2. Correo electrónico de  socialización de la actualización del procedimiento a través de comunicaciones internas.</t>
  </si>
  <si>
    <t>Profesionales delegados como enlaces de MIPG del GIT Tesorería.</t>
  </si>
  <si>
    <t>1. 01/04/2024 al 31/08/2024</t>
  </si>
  <si>
    <t>1. Realizar seguimiento a la ejecución mensual al Plan Anual Mensualizado de Caja – PAC.</t>
  </si>
  <si>
    <t>1. Correos electrónicos o comunicados de seguimiento a la ejecución.</t>
  </si>
  <si>
    <t>1. Coordinador y/o Profesionales delegado del GIT Tesorería.</t>
  </si>
  <si>
    <t>1. 02/01/2024 al 31/12/2024</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</si>
  <si>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</si>
  <si>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</si>
  <si>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Posibilidad de  recibir cualquier dádiva o beneficio por ejercer una deficiente defensa técnica judicial.</t>
  </si>
  <si>
    <t>Intereses particulares que afecten la objetividad  en el proceso de respuesta de las Acciones de Tutela</t>
  </si>
  <si>
    <t>Posibles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</si>
  <si>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t>
  </si>
  <si>
    <r>
      <t xml:space="preserve">Cada vez que se requiera ,el Jefe Oficina Asesora Jurídica, debe revisar y verificar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t>
    </r>
    <r>
      <rPr>
        <b/>
        <sz val="11"/>
        <color theme="1"/>
        <rFont val="Segoe UI"/>
        <family val="2"/>
      </rPr>
      <t>Evidencia: Base de datos detallada de contestaciones de acciones de tutela con su numero de radicado para validacion de firmas de aprobacion</t>
    </r>
  </si>
  <si>
    <t xml:space="preserve">
Remitir al personal de la Oficina Asesora Jurídica el Procedimiento Contestación de acciones de Tutela, para su conocimiento e implementación.</t>
  </si>
  <si>
    <t>Correo electrónico establecido por la OAJ</t>
  </si>
  <si>
    <t>Jefe de la Oficina Asesora Juridica</t>
  </si>
  <si>
    <t>Realizar tres (3 )revisiones aleatorias de la aplicación el procedimiento de Acciones de Tutela con el personal de la Oficina Asesora Jurídica.</t>
  </si>
  <si>
    <t>Tres (3) Actas  de las revisiones realizadas.</t>
  </si>
  <si>
    <t>Jefe de la Oficina Asesora Juridica y contratistas asignados para la ejecución de la acción</t>
  </si>
  <si>
    <t>18/04/2024 - 30/11/2024</t>
  </si>
  <si>
    <t>Incluir en la base de datos de la Oficina Asesora Jurídica, el fundamento de derecho empleado para la contestación de tutelas .</t>
  </si>
  <si>
    <t xml:space="preserve"> Una (1) base datos actualizada </t>
  </si>
  <si>
    <t>Profesional contratista asignado para la ejecucion de la actividad.</t>
  </si>
  <si>
    <t xml:space="preserve"> Elaborar un (1) informe mediante el cual se detalle la importancia de la socialización del procedimiento de Contestación de Acciones de Tutela al personal de la Oficina Asesora Jurídica.</t>
  </si>
  <si>
    <t>Un (1) informe revisado y aprobado por el Jefe de la Oficina Asesora Jurídica.</t>
  </si>
  <si>
    <t>Número de acciones de tutela  en el periodo (cuatrimestre) tramitados conforme a los lineamientos establecidos / Número de acciones de tutela  en el periodo (cuatrimestre) recibidos) *100%</t>
  </si>
  <si>
    <t>Posibilidad de recibir o solicitar cualquier dádiva o beneficio a nombre propio o de terceros por la falta de control sobre la asignacion y traslado de los  bienes de propiedad del Ministerio del Deporte debido a la inexistencia de procedimientos asociados al proceso de recursos fisicos frente al tema de inventario</t>
  </si>
  <si>
    <t>Perdida o daño de elementos a cargo del Almacen
 - Perdida o daño de bienes asignados a Funcionarios  
- Procesos disciplinarios, fiscales y penales.</t>
  </si>
  <si>
    <t>Cada vez que se requiera, el profesional, accede a software de inventarios SOAWEB mediante usuario personalizado e  ingresa la informacion correspondiente a entradas, salidas y traslados de elementos.  . En caso de encontrar desviacion se impleemtara el tratamiento de acuerdo con lo establecio en el manual de almacen MN-RF-001 De la ejecución del control se generará la siguiente evidencia: registro de la asignación de equipos y elementos y registro consolidado de elementos en servicio a cargo del funcionario.</t>
  </si>
  <si>
    <t>Crear el procedimiento para el seguimiento y control de los inventarios.</t>
  </si>
  <si>
    <t>Procedimineto aprobado en ISOLUCION.</t>
  </si>
  <si>
    <t>Líder del proceso y/o Enlace.</t>
  </si>
  <si>
    <t>01/05/2024 a 15/08/2024.</t>
  </si>
  <si>
    <t>(# de elementos asignados/# de elementos en servicio)*100</t>
  </si>
  <si>
    <t>Indicador del Desempeño del Control = ( # de actualizaciones realizadas / frecuencia con la cual se realiza la actividad)*100</t>
  </si>
  <si>
    <t>Posibilidad de recibir o solicitar cualquier dádiva o beneficio a nombre propio o de terceros para ejercer deficiente  el ejercicio de la supervision.</t>
  </si>
  <si>
    <t xml:space="preserve">Desconocimiento por parte de los supervisores, de los requisitos exigidos para los desembolsos. Se realizan los pagos a los contratos sin el cumplimiento de las actividades contractuales </t>
  </si>
  <si>
    <t>Omision de actividades en el ejercicio de la supervision. 
Conflicto de intereses que benficien un interes particular</t>
  </si>
  <si>
    <t>Sanciones administraticas y disciplinarias por Omision de actividades en el ejercicio de la supervision.
Mala imagen institucional
Sanciones administrativas y disciplinarias por desviacion de recursos.
Detrimento patrimonial.
Perdida de la credibilidad en la entidad</t>
  </si>
  <si>
    <t>Cada vez que se requiera, el profesional de apoyo financiero del GIT de infraestructura -Profesional financiero GIT Financiera, debe verificar, validar y revisar los requisitos establecidos en el convenio y/o contrato para el desembolso o pago, se verifica que el ente ejecutor aporte todos los documentos. En caso de identificar desviaciones en la ejecucion del control , se envia requerimiento y/o memorando al supervisor informativo informando los documentos o soportes que se deben ajustar o agregar para los desembolsos, con el fin de que el supervisor informe al ente ejecutor para que aporte los documentos completos. De la ejecucion de los controles se generara la siguiente evidencia: La matriz de seguimiento a estado de obras generada a traves de la plataforma ARGIS</t>
  </si>
  <si>
    <t>Cada vez que se requiera, el supervisor asignado del GIT de Infraestructura, debe revisar y cotejar el avance del contrato o convenio, mesas de trabajo con el ente ejecutor, la interventoria y el supervisor para realizar el seguimiento al convenio o contrato. En caso de indetificar desviaciones en la ejecucion del control, se realizan visitas tecnicas in situ y se realizan acciones para mitigar el incumplimiento. De la ejecucion de los controles se generara la siguiente eviodencia: Matriz de seguimiento a estado de obras generada a traves de la plataforma ARGIS</t>
  </si>
  <si>
    <t>Consolidar los soportes que respaldan el desembolso</t>
  </si>
  <si>
    <t>Soportes que respaldan el  desembolso</t>
  </si>
  <si>
    <t>Profesional asignado GIT de Infraestructura</t>
  </si>
  <si>
    <t>29/04/2024
al
20/12/2024</t>
  </si>
  <si>
    <t>Actualizar el instructivo del proceso que se debe surtir para el desembolso y demas temas financieros atribuiboles al convenio y compartirlo con los entes ejecutores</t>
  </si>
  <si>
    <t>Instructivo financiero</t>
  </si>
  <si>
    <t>Posibilidad de recibir o solicitar cualquier dádiva o beneficio a nombre propio o de terceros por la financiacion y cofinanciacion de proyectos que no cumplen con los requisitos establecidos</t>
  </si>
  <si>
    <t>No cumplir con el procedimiento de  revision de proyectos</t>
  </si>
  <si>
    <t>Generar desviaciones en el procedimiento de revision de proyectos en benficio propio</t>
  </si>
  <si>
    <t>Imagen reputacion de la entidad.
Viabilizacion de proyectos que no cumplen con la resolucion de revision de proyectos</t>
  </si>
  <si>
    <t xml:space="preserve">Media </t>
  </si>
  <si>
    <t>Semestralmente se designa un profesional del GIT Infraestuctura para verioficar de manera aleatoria las fichas de revision de proyectos con concepto favorable con el fin de identificar que se este cumpliendo con los requisitos de revision de proyectos y de procedimientos establecidos. De la ejecucion del control se emitira un informe cuatrimestral</t>
  </si>
  <si>
    <t>R2-Con-1</t>
  </si>
  <si>
    <t>Actualizar procedimiento de revision de proyetos acorde a la resolucion</t>
  </si>
  <si>
    <t>Disponibilidad el procedimiento en la plataforma ISOLUCION</t>
  </si>
  <si>
    <t>Coordinador del GIT Inraestructura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</si>
  <si>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</si>
  <si>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</si>
  <si>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</si>
  <si>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</si>
  <si>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</si>
  <si>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</si>
  <si>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 xml:space="preserve">1. Realizar verificaciones 3 aleatorias de la implementación del procedimiento de Solicitud y expedición de Certificado laborales.
2. Emitir piezas de comunicación para dar a conocer a los funcionarios como solicitar las certificaciones laborales.
</t>
  </si>
  <si>
    <t xml:space="preserve">
1. Acta de reunión / Correo electrónico.
2. Dos (2) piezas de comunicación Entérate</t>
  </si>
  <si>
    <t xml:space="preserve">
1. Coordinador GIT de Talento Humano.
2.Persona asignada de Talento Humano responsable de la expedición de certificados</t>
  </si>
  <si>
    <t xml:space="preserve">
1. 25/05/2024
    30/08/2024
    30/12/2024
2. 25/05/2024
    30/08/2024</t>
  </si>
  <si>
    <t>Falta de ética laboral y inadecuado conocimieto de la normatividad deportiva</t>
  </si>
  <si>
    <t>Inadecuado seguimiento y cumplimiento con las etapas y actividades relacionadas en el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</si>
  <si>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</si>
  <si>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Posibilidad de recibir o solicitar cualquier dadiva o beneficio a nombre propio o de terceros para desviar los informes de inspección, vigilancia y control para favorecer algún organismo deportivo o entidad del SND (Sistema Nacional del Deporte)</t>
  </si>
  <si>
    <t>3. Realizar revisión aleatoria de diez (10) resoluciones expedidas por cuatrimestre en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</si>
  <si>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t>1. Acta de socialización del Procedimiento a los profesionales de IVC</t>
  </si>
  <si>
    <t>2. Una (1) pieza de comunicación entérate</t>
  </si>
  <si>
    <t>3. Registro mediante ficha técnica por cuatrimestre</t>
  </si>
  <si>
    <t>Profesional designado de la Dirección de IVC.</t>
  </si>
  <si>
    <t>2. 31/06/2024</t>
  </si>
  <si>
    <t>Número de comunicaciones presentadas de incumplimiento al procedimiento.</t>
  </si>
  <si>
    <t xml:space="preserve">1. Socializar a los profesionales de la Dirección de Inspección, Vigilancia y Control el procedimiento y los formatos actualizados.
</t>
  </si>
  <si>
    <t xml:space="preserve">
2. Socializar a través de entérate el procedimiento de trámites de otorgamiento, negación , actualización y renovación del reconocimiento deportivo, otorgamiento de personería jurídica, inscripción de miembros de los organismos deportivos del SND, al interior del Ministerio.</t>
  </si>
  <si>
    <t xml:space="preserve">1. 30/04/2024
</t>
  </si>
  <si>
    <t>3. 31/07/20</t>
  </si>
  <si>
    <t>Cuando se adelante un trámite de  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el Profesional asignado del GIT Deporte profesional o Deporte Aficionado., debe Verificar el cumplimiento de los requisitos legales y estatutarios, del organismo deportivo para el respectivo estudio y validez de la documentación necesaria para el trámite.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En caso de identificar desviaciones en la ejecución del control o presentarse incumplimiento o uso inadecuado del formato de verificación,  los coordinadores de cada G.I.T deberán devolver el tramite y solicitar la adecuada verificación del mismo. De la ejecución de los controles se generará la siguiente evidencia: 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Evidencia: Base de datos</t>
  </si>
  <si>
    <t>R3-Con-2</t>
  </si>
  <si>
    <t>R3-Con-1</t>
  </si>
  <si>
    <t>R4-Con-1</t>
  </si>
  <si>
    <t>R5-Con-1</t>
  </si>
  <si>
    <t>R6-Con-1</t>
  </si>
  <si>
    <t>R6-Con-2</t>
  </si>
  <si>
    <t>R7-Con-1</t>
  </si>
  <si>
    <t>R9-Con-1</t>
  </si>
  <si>
    <t>Se presentan fallas en las estrategias de control de acceso a los sistemas de información de la entidad</t>
  </si>
  <si>
    <t>* Falta de gobernabilidad del proceso Gestión TIC's dentro de la estructura de la organización
* Las dependencias no comunican oportunamente al proceso Gestión TIC's sobre ingresos, salidas y cambios de contratistas a fin de conceder o revocar sus permisos de acceso
* El proceso Gestión TIC's presenta fallas en el seguimiento oportuno a la asignación o eliminación de permisos de acceso a los sistemas de información del Ministerio
* Demoras en la asignación de recursos de inversión y funcionamiento para el GIT TIC's
* Falta de especialistas en seguridad de la información y desarrollo de software para el tratamiento de vulnerabilidades de acceso a los sistemas de información</t>
  </si>
  <si>
    <t>* Deterioro de la imagen institucional
* Procesos legales
* Fugas o pérdidas de información
* Faltas de disponibilidad de los servicios tecnológicos</t>
  </si>
  <si>
    <t>Posibilidad de afectación económica o reputacional por acceder, facilitar el acceso o alterar los datos de los sistemas de información de la entidad con el fin de  beneficiarse a nombre propio o de terceros</t>
  </si>
  <si>
    <t>Cada vez que se requiera, el Coordinador del GIT TIC's verificará que los niveles de acceso  concedidos  a los usuarios correspondan a los solicitados a través de la Mesa de Servicio. En caso de identificar desviaciones en la ejecución del control, notificará a la Mesa de Servicio para que revoque los permisos no solicitados. De la ejecución de los controles se generará la siguiente evidencia: reporte de usuarios y permisos por aplicación.</t>
  </si>
  <si>
    <t>Semestralmente, el Coordinador del GIT TIC's socializará la politica de seguridad de informacion y régimen sancionatorio ante acceso informático indebido vigentes mediante piezas de comunicación y charlas en las que se incluyan tips de seguridad de la información. En caso de identificar desviaciones en la ejecución del control, se remitirá a la visualización de las charlas publicadas en la sección Seguridad de la Información en la Intranet institucional.  De la ejecución de los controles se generará la siguiente evidencia: Listados de asistencia a las socializaciones y cuando aplique a las grabaciones.</t>
  </si>
  <si>
    <t>R10-Con-1</t>
  </si>
  <si>
    <t>R10-Con-2</t>
  </si>
  <si>
    <t>Realizar un plan de trabajo para la revisión y actualización de la documentación asociada al proceso de Gestión TIC's en el Sistema de Gestión de Calidad.</t>
  </si>
  <si>
    <t>Coordinador GIT TIC's</t>
  </si>
  <si>
    <t>Documentación actualizada y aprobada en el Sistema de Gestión de Calidad</t>
  </si>
  <si>
    <t>Documentos aprobados en el Sistema de Gestión de Calidad según el plan de trabajo propuesto</t>
  </si>
  <si>
    <t>Acta de Reunión equipo GIT TIC's
Plan de Trabajo</t>
  </si>
  <si>
    <t>18/04/2024
30/11/2024</t>
  </si>
  <si>
    <t>Acceso indebido a los sistemas de información</t>
  </si>
  <si>
    <t>Porcentaje de incidentes de corrupción demostrados = (# eventos demostrados / #incidencias)*100</t>
  </si>
  <si>
    <t>Posibilidad de Afectación Reputacional por recibir cualquier dádiva o beneficio a nombre propio o de terceros por el direccionamiento indebido de procesos de contratación</t>
  </si>
  <si>
    <t>Investigaciones penales y disciplinarias contra los servidores públicos o contratistas que desempeñan funciones públicas</t>
  </si>
  <si>
    <t>Direccionamiento de procesos de contratación en favor propio o de un tercero</t>
  </si>
  <si>
    <t>Configuración de un acto de corrupción</t>
  </si>
  <si>
    <t xml:space="preserve">Alto </t>
  </si>
  <si>
    <t>Cada vez que se requiera ,el Coordinador GIT Contratación, debe realizar el reparto de los procesos a los estructuradores, ademas con el apoyo del profesional designado garantizar el seguimiento a los procesos asignados a cada estructurador en aras que los contratos se suscriban en un tiempo adecuado.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</si>
  <si>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Cada vez que se requiera, el Coordinador GIT Contratación, debe citar al Comite de Contratación para que se revisen los procesos que tengan un valor superior a la miníma cuantia, y se hagan las recomendaciones necesarias para adelantar la gestión contractual de la mejor manera posible. 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</si>
  <si>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R11-Con-1</t>
  </si>
  <si>
    <t>R11-Con-2</t>
  </si>
  <si>
    <t>Realizar la actuliazación de la base de contratación cada vez que se realice una nueva solicitud, es decir incluir aquellas que estan en trámite, para garantizar un seguimiento</t>
  </si>
  <si>
    <t>Base de datos de procesos que estan en trámite y no han sido suscritos</t>
  </si>
  <si>
    <t>Coordinador de contratcaión y/o profesional asignado</t>
  </si>
  <si>
    <t>Insuficiencia de personal para  la verificación de bienes en deposito y en servicio. Falta de control sobre el uso de los bienes de propiedad del Ministerio del Deporte</t>
  </si>
  <si>
    <t>. Inexistencia de  procedimientos asociados al proceso de recursos fisicos frente el tema de inventarios.</t>
  </si>
  <si>
    <t>Perdida o daño de elementos a cargo del Almacen 
Perdida o daño de bienes asignados a Funcionarios  
 Procesos disciplinarios, fiscales y penales</t>
  </si>
  <si>
    <t>R12-Con-1</t>
  </si>
  <si>
    <t xml:space="preserve">El profesional del GIT de Rendimiento Olimpico designado para implementar el apoyo a la Federaciones deportivas nacionales..
Verificar el cumplimiento de los requisitos de acceso y permanencia para el Apoyo a Federaciones deportivas nacionales (deporte olimpico).
A través del documento que de fè del cumplimiento de los requisitos de acceso y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Apoyo a Federaciones deportivas nacionales (deporte olimpico)
1. Verificar en cumplimiento de la Hoja de Ruta para la contratación Formato del proceso de Bienes y Servicios 
2. Supervisión de los contratos de apoyo a federaciones nacionales 
3. Apoyo a la supervisión  </t>
  </si>
  <si>
    <t xml:space="preserve">El profesional del GIT de Rendimiento Paralimpico designado para implementar el apoyo a la Federaciones deportivas nacionales..
Verificar el cumplimiento de los requisitos de acceso y permanencia para el Apoyo a Federaciones deportivas nacionales (deporte paralimpico).
A través del documento que de fè del cumplimiento de los requisitos de acceso y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Apoyo a Federaciones deportivas nacionales (deporte paralimpico)
1. Verificar en cumplimiento de la Hoja de Ruta para la contratación Formato del proceso de Bienes y Servicios 
2. Supervisión de los contratos de apoyo a federaciones nacionales 
3. Apoyo a la supervisión  </t>
  </si>
  <si>
    <t>El profesional de la Dirección de Posicionamiento y Liderazgo Deportivo (GIT Desarrollo Psicosocial) designado para implementar el programa Atleta Excelencia..
Verificar el cumplimiento de los requisitos de acceso y permanencia para el programa Atleta Excelencia..
De la ejecución de los controles se generará lo siguiente:
Programa Atleta Excelencia                                                                                                        
1. Realizar reuniones de la Comisión Evaluadora para el Programa Atleta Excelencia
2. Validar que los nuevos deportistas incluidos en el Programa Atleta Excelencia cumplan con los requisitos establecitos para pertenecer al programa, paa ello se verifica aleatoriamente  de tamaño de muestra de 85 (700) de pago de seguridad social a traves del operador de pago de planilla.
De la ejecución de los controles se generará la siguiente evidencia: 
- Actas de reuniòn Comisión Evaluadora para el Programa Atleta Excelencia
-  Verificacion aleatoria segun tamaño de muestra 85 (700)  pago de seguridad social a traves del operador de pago de planilla.</t>
  </si>
  <si>
    <t>El profesional de la Dirección de Posicionamiento y Liderazgo Deportivo (GIT Desarrollo Psicosocial) designado para implementar el programa Glorias del Deporte..
Verificar el cumplimiento de los requisitos de acceso y permanencia al programa Glorias del Deporte.
De la ejecución de los controles se generará la siguiente evidencia: 
Programa Glorias del Deporte: 
1.Se deberá verificar el certificado de vigencia de la cédula de ciudadanía; y, en caso de residentes en el exterior, el beneficiario deberá adjuntar al Ministerio del Deporte acreditación de la fe de vida (supervivencia) ante el Consulado de la circunscripción donde se encuentra el connacional; para evitar el pago a beneficiarios fallecidos.
2. En el marco del estudio socioeconómico, se requiere la presentación de documentos que respalden los requisitos de ingreso, permanencia o las causales de exclusión. Posteriormente, se llevará a cabo una verificación de dichos soportes, y se recabará el concepto correspondiente como insumo para la evaluación por parte de la mesa tecnica evaluadora
3. En la proyeccion de la resolucion anual, se debe verificar los registros de calidad , permitiendo subsanar la información en la proyección de la resolución. 
De la ejecución de los controles se generará la siguiente evidencia: 
- Certificado de vigencia de la cédula de ciudadaní/Supervivencia 
- Concepto estudio socioeconómico
-Registros de calidad proyeccion resolucion anual</t>
  </si>
  <si>
    <t>El profesional designado para implementar el programa de escuela de talento del GIT de Talento y Reserva Deportiva..
Verificar el cumplimiento de los requisitos de acceso y permanencia al programa Escuela de Talento.
A través del documento que de fè del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Escuela de Talento
1. Verificar en cumplimiento de la Hoja de Ruta para la contratación Formato del proceso de Bienes y Servicios
2. Supervisión de los contratos de Escuela de Talento.
3. Apoyo a la supervisión de contratos.
4. Comité operativo
5. Georeferenciación de deportistas</t>
  </si>
  <si>
    <t xml:space="preserve">El profesional designado para la gestión de los Juegos Deportivos del GIT de Juegos y Eventos..
Verificar el cumplimiento de los requisitos de acceso y permanencia para la organización de juegos..
A través del documento que de fè del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Organización de Juegos
1. Documento de intención de participación debidamente firmado.
2. Reporte de  datos de inscritos en las etapas del plan escalonado de inscripción.
</t>
  </si>
  <si>
    <t>El profesional designado para implementar el programa de apoyo a deportistas del GIT de Centro de Ciencias del Deporte.
Verificar que el atleta que atiende el Centro de Ciencias del Deporte sea parte de la población objetivo.
Al personal de atención y prestación de servicios del Centro de Ciencias del Deporte se le socializa el listado de atletas y paraatletas aprobado por la federación deportiva nacional de cada disciplina deportiva.
De la ejecución del control se generará la siguiente evidencia:
1. Listado de deportistas selección Colombia aprobado por la federación.
2. Plan de entrenamiento deportivo.</t>
  </si>
  <si>
    <t>R13-Con-1</t>
  </si>
  <si>
    <t>R13-Con-2</t>
  </si>
  <si>
    <t>R13-Con-3</t>
  </si>
  <si>
    <t>R13-Con-4</t>
  </si>
  <si>
    <t>R13-Con-5</t>
  </si>
  <si>
    <t>R13-Con-6</t>
  </si>
  <si>
    <t>R13-Con-7</t>
  </si>
  <si>
    <t>Dificultades en el proceso de verificación de los requisitos para el acceso y/o permanencia como beneficiario de los programas de atleta excelencia, glorias del deporte, escuela de talentos, o de apoyo a federaciones deportivas nacionales.
Posible manipulacion de soportes y requisitos por parte de los aspirantes para aplicar el incentivo economico</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</si>
  <si>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
Posibilidad de recibir o solicitar dádivas o beneficios, tanto a nombre propio como en representación de terceros, a través de los programas del proceso de altos logros que se ofrecen como incentivos económicos en el ámbito de la medallería deportiva y los estímulos económicos en los programas "Atleta Excelencia" y "Glorias del Deporte"</t>
  </si>
  <si>
    <t>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t>
  </si>
  <si>
    <t xml:space="preserve">Muy Bajo </t>
  </si>
  <si>
    <t>"Implementar un mecanismo de seguimiento a las acciones planificadas por medio de:
1. Determinación de un mecanismo en SharePoint para el seguimiento, reporte y consolidación de evidencias de aplicación de controles del proceso de Altos Logros".</t>
  </si>
  <si>
    <t>Expediente en SharePoint con seguimientos y soportes cargados.</t>
  </si>
  <si>
    <t>Responsable asignado por el Director de PYLD.</t>
  </si>
  <si>
    <t>30/04/2024 - 30/12/2024</t>
  </si>
  <si>
    <r>
      <t xml:space="preserve">Posibilidad de recibir o solicitar cualquier dádiva o beneficio a nombre propio o de terceros para emitir una decisión que favorezca o perjudique al sujeto disciplinable por </t>
    </r>
    <r>
      <rPr>
        <b/>
        <sz val="11"/>
        <rFont val="Segoe UI"/>
        <family val="2"/>
      </rPr>
      <t>sustracción, ocultamiento o pérdida de información de los procesos disciplinarios activos</t>
    </r>
    <r>
      <rPr>
        <sz val="11"/>
        <rFont val="Segoe UI"/>
        <family val="2"/>
      </rPr>
      <t>.</t>
    </r>
  </si>
  <si>
    <t>Porque no se cuenta con equipo tecnológico adecuado para realizar la digitalización de los procesos disciplinarios.
Inexistencia de instrumentos para el control de prestamo, consulta y  custodia de expedientes disciplinarios.</t>
  </si>
  <si>
    <t>Ausencia de controles en la cadena de custodia de los procesos disciplinarios activos.</t>
  </si>
  <si>
    <t xml:space="preserve">Imagen Institucional 
Investigaciones disciplinarias y/o penales
Vulneración del debido proceso
</t>
  </si>
  <si>
    <t>El profesional de apoyo de manera mensual coteja el número de folios de los expedientes físicos, respecto de los expedientes digitalizados.</t>
  </si>
  <si>
    <t>Cada vez que se elabore un proyecto de auto, el proyectista lo remite para revisión y visto bueno de la jefatura, quien verifica si la decisión adoptada se fundamentó con base en el material probatorio que obra en el expediente. En el caso de encontrar inconsistencias se revisa en conjunto el proyecto, se emite la decisión final y se suscribe por la jefatura de la OCID.</t>
  </si>
  <si>
    <t>R14-Con-1</t>
  </si>
  <si>
    <t>R14-Con-2</t>
  </si>
  <si>
    <t>1. El profesional de apoyo de manera mensual coteja el número de folios de los expedientes físicos, respecto de los expedientes digitalizados.</t>
  </si>
  <si>
    <t xml:space="preserve">1. Informe de calidad enviado a la jefatura que se envía los primeros 5 días hábiles del mes vencido. </t>
  </si>
  <si>
    <t>Profesional asignado y Jefe Oficina Control Interno Disciplinario</t>
  </si>
  <si>
    <t>1. 10/062024
1. 10/07/2024
1. 10/08/2024
1. 10/092024
1. 10/10/2024
1. 10/11/2024</t>
  </si>
  <si>
    <t>Numero de procesos disciplinarios digitalizados/Numero de procesos disciplinarios activos</t>
  </si>
  <si>
    <t xml:space="preserve">Digitalización del 100% de los procesos activos </t>
  </si>
  <si>
    <t>2. Recordar a los  funcionarios y contratistas de prestación de servicios, en reunión mensual o cuando se requiera,  el cumplimiento de la normatividad aplicable al conflicto de intereses, inhabilidades e incompatibilidades en ejercicio de sus funciones y obligaciones contractuales.</t>
  </si>
  <si>
    <t xml:space="preserve"> Jefe Oficina Control Interno Disciplinario</t>
  </si>
  <si>
    <t xml:space="preserve">
1. 10/062024
1. 10/07/2024
1. 10/08/2024
1. 10/092024
1. 10/10/2024
1. 10/11/2024
</t>
  </si>
  <si>
    <r>
      <t xml:space="preserve">2. Acta de reunión </t>
    </r>
    <r>
      <rPr>
        <b/>
        <sz val="11"/>
        <color theme="1"/>
        <rFont val="Segoe UI"/>
        <family val="2"/>
      </rPr>
      <t xml:space="preserve">CLINICAS JURIDICAS </t>
    </r>
  </si>
  <si>
    <t>Posibilidad de recibir o solicitar dádivas o beneficios por manipulación  de los resultados de los informes de auditoría y/o seguimiento, debido a la debilidad en la revisión de resultados para favorecer a los procesos, terceros o dependencias o en beneficio propio.</t>
  </si>
  <si>
    <t>1. Posibles comportamientos no éticos y no objetivos de los auditores.
2. Manipulación de resultados de trabajos  de auditoria interna y/o seguimiento normativo, no acordes a la realidad.</t>
  </si>
  <si>
    <t>1) Debilidad en la revisión de los resultados del seguimiento o auditoría interna.
2) Emitir informes del proceso de Evaluación Independiente, sin el cumplimiento de los requisitos establecidos en las políticas, procedimientos, código de ética y estatuto de auditoria interna.</t>
  </si>
  <si>
    <t>1) Pérdida de recursos económicos.
2) Pérdida de credibilidad y confianza en la oficina de control interno.
3) Sanciones y/o procesos disciplinarios por parte de Entes de Control.
4) Favorecimiento de intereses particulares o de un tercero.</t>
  </si>
  <si>
    <t>Cada vez que se requiera el Jefe de la Oficina de Control Interno o quien haga sus veces, debe verificar el cumplimiento de los lineamientos establecidos por el proceso de Evaluación Independiente y Mejora Continua, así como el correcto y oportuno diligenciamiento de los formatos. En caso de identificar desviaciones en la ejecución del control, se solicitan los ajustes al auditor. De la ejecución de los controles se generará la siguiente evidencia: Correo(s) electrónico(s) con la trazabilidad de revisión por el jefe de la Oficina de Control Interno</t>
  </si>
  <si>
    <t>Cada vez que se requiera el Jefe de la Oficina de Control Interno o quien haga sus veces, debe verificar el diligenciamiento del formato EI-FR-018 remitido por el auditor previo a la revisión de los informes, validando si existe algún conflicto de interés de parte del auditor interno que podría afectar la objetividad de los trabajos asignados y a ser ejecutados. En caso de identificar desviaciones en la ejecución del control, tales como una manifestación de posible conflicto de interés, se evalúa el caso y se designa a otro auditor mediante respuesta al auditor. De la ejecución de los controles se generará la siguiente evidencia: formato EI-FR-018 diligenciado por el auditor; aplica correo electrónico en el caso de haber manifestado conflicto de interés y notificación de la reasignación.</t>
  </si>
  <si>
    <t>R15-Con-1</t>
  </si>
  <si>
    <t>R15-Con-2</t>
  </si>
  <si>
    <t>1) Solicitar mesa de trabajo al GIT de TICS para evaluar la viabilidad del desarrollo específico por actividades en el módulo de SISEG (viabilidad presupuestal para creación formatos; cargue de evidencias; cargue de papeles de trabajo; de soportes de respuesta de los auditados, generación de reportes, entre otros).</t>
  </si>
  <si>
    <t>1. Correo de solicitud mesa de trabajo
2. Acta de mesa de trabajo realizada con resultados.</t>
  </si>
  <si>
    <t>Enlace designado de la Oficina de Control Interno para gestión del riesgo</t>
  </si>
  <si>
    <t>(Número de informes sin revisión por el jefe de la oficina de control interno)</t>
  </si>
  <si>
    <t>Indicador del Desempeño del Control =(# de informes finales revisados por el jefe de la OCI / # Total informes emitidos) * 100</t>
  </si>
  <si>
    <t xml:space="preserve">Por falta de apropiación y aplicación de los lineamientos y procedimientos
Ausencia de Estandarización en los Procesos de Evaluación y Selección
Errores en la elaboracion del acta o base de datos (Nomina) en la categoria del deportista generando un posible pago mayor o menor </t>
  </si>
  <si>
    <t>Posibilidad de Perdida de los recursos financieros asignados a un convenio y/o contrato
La magnitud de los recursos de algunos convenios y/o contratos son de valores considerables y supervisados por un funcionario del ministerio.</t>
  </si>
  <si>
    <t>Falta de idoneidad en los soportes enviados como informacion financiera de los convenios y/o contratos por parte de los encargados de ejecutar los programas en el territorio.</t>
  </si>
  <si>
    <t>Deficiencia en la ejecuciòn a todo nivel de los convenios y/o contratos que se tengan definidos para la direcciòn, no allegar los soportes en los tiempos establecidos</t>
  </si>
  <si>
    <t>Posibilidad de recibir cualquier dádiva o beneficio a nombre propio o de terceros para desembolsar recursos a convenios o contratos entre el ministerio y  entes ejecutores sin el cumplimiento de los requisitos legales.</t>
  </si>
  <si>
    <t>R16-Con-1</t>
  </si>
  <si>
    <t>R16-Con-2</t>
  </si>
  <si>
    <t>Cada vez que se requiera, el y/o los supervisores de los GIT de la Dirección de Fomento y Desarrollo (Actividad Fìsica, Recreaciòn, Deporte Escolar, Deporte Social Comunitario), deben revisar y verificar  los informes técnicos, administrativos y financieros donde se evidencia la ejecucion parcial o total de los convenios y/o contratos realizados en la vigencia.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</si>
  <si>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Cada vez que se requiera, el y/o los supervisores de los GIT de la Dirección de Fomento y Desarrollo (Actividad Fìsica, Recreaciòn, Deporte Escolar, Deporte Social Comunitario), deben revisar y verificar  los soportes legales.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</si>
  <si>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Verificar los soportes enviados para generar los desembolsos de dinero por parte de los entes ejecutores de los programas de la Direccion de Fomento y Dearrollo</t>
  </si>
  <si>
    <t>1. GESDOC enviados a ente ejecutor.
2. Correos electronicos.
3. Informes de Supervision</t>
  </si>
  <si>
    <t>Supervisores GITs Fomento (Actividad Física, Deporte Escolar, Recreación y Deporte Social Comunitario)</t>
  </si>
  <si>
    <t>Verificar los compromisos adquiridos en los comites tecnicos realizados por parte del ministerio del deporte y los entes ejecutores de los programas de la Direccion de Fomento y Dearrollo</t>
  </si>
  <si>
    <t>1. Actas de comité Realizadas</t>
  </si>
  <si>
    <t>(# Convenios y/o contratos que cumplen con los requisitos legales y financieros / # Convenios y/o contratos suscritos en el cuatrimestre)*100</t>
  </si>
  <si>
    <t>Desconocimiento de la red de actores para la formulación de políticas públicas.
Falta de participacion ciudadana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</si>
  <si>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</si>
  <si>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</si>
  <si>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Posibilidad de favorecer un grupo de interés sobre otro en los procesos de formulación de políticas públicas.
Durante la etapa de formulacion de la politica pubica, se incluyan o se generen favoretismo a un grupo o grupos  poblacionales donde puede haber intereses indevidos</t>
  </si>
  <si>
    <t>R17-Con-1</t>
  </si>
  <si>
    <t>Anualmente, el Viceministro del Deporte, debe validar que existen los recursos para el seguimiento y fortalecimiento de los procesos en política pública de la Entidad, por medio de su proyecto de inversión donde se establezcan los recursos necesarios para garantizar el seguimiento y el direccionamiento estratégico a los proyectos de la Entidad. En caso de identificar desviaciones en la ejecución del control, el Viceministerio con el apoyo de la Oficina Asesora de Planeación definirán las estrategias más eficientes en política pública partiendo del recurso disponible . De la ejecución de los controles se generará la siguiente evidencia: Actas de reunión, modificaciones al plan de acción y modificaciones al plan de adquisiciones</t>
  </si>
  <si>
    <t>Cada vez que se requiera (de acuerdo a las solicitudes allegadas al Viceministerio), el Viceministro del Deporte, debe verificar el cumplimiento de los requerimientos de formulación, ejecución y evaluación de las políticas públicas, a través de la aprobación de la apertura de los procesos de formulación de alguna política pública . En caso de identificar desviaciones en la ejecución del control, el área encargada debe realizar las modificaciones que se soliciten para que se apruebe su proceso de política pública. De la ejecución de los controles se generará la siguiente evidencia: Actas de reunión, evidencia virtual y documentos de GESDOC</t>
  </si>
  <si>
    <t>1.  Identificar los recursos de acuerdo a las necesidades para el tema de políticas públicas, para la siguiente vigencia.</t>
  </si>
  <si>
    <t>2.  Acompanar reuniones de presupuesto y planeación estratégica, al final y al inicio de cada vigencia.</t>
  </si>
  <si>
    <t>3. Realizar mesas de trabajo con actores de la Política Pública, para recopilar las necesidades en materia de formulación de Políticas Públicas. (eliminar)</t>
  </si>
  <si>
    <t>1. Informe consolidado de recursos y actividades asignadas a las direcciones tecnicas</t>
  </si>
  <si>
    <t>2. Documentos generados para las reuniones y/o actas.</t>
  </si>
  <si>
    <t>3. Actas de reunión.</t>
  </si>
  <si>
    <t>1. Despacho del viceministro</t>
  </si>
  <si>
    <t xml:space="preserve">2. Despacho del viceministro </t>
  </si>
  <si>
    <t xml:space="preserve"> 3.  Despacho del viceministro</t>
  </si>
  <si>
    <t># documentos  de política pública que no recibieron  acompañamiento del Ministerio del Deporte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</si>
</sst>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7"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9"/>
      <color theme="1"/>
      <name val="Arial Narrow"/>
      <family val="2"/>
    </font>
    <font>
      <sz val="10"/>
      <name val="Arial"/>
      <family val="2"/>
    </font>
    <font>
      <sz val="12"/>
      <name val="Times New Roman"/>
      <family val="1"/>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1"/>
      <name val="Segoe UI"/>
      <family val="2"/>
    </font>
    <font>
      <sz val="14"/>
      <color theme="1"/>
      <name val="Segoe UI"/>
      <family val="2"/>
    </font>
    <font>
      <b/>
      <sz val="11"/>
      <name val="Segoe UI"/>
      <family val="2"/>
    </font>
    <font>
      <b/>
      <sz val="12"/>
      <name val="Segoe UI"/>
      <family val="2"/>
    </font>
    <font>
      <sz val="12"/>
      <name val="Segoe UI"/>
      <family val="2"/>
    </font>
    <font>
      <b/>
      <sz val="12"/>
      <color rgb="FF000000"/>
      <name val="Segoe UI"/>
      <family val="2"/>
    </font>
    <font>
      <sz val="16"/>
      <name val="Arial Narrow"/>
      <family val="2"/>
    </font>
    <font>
      <b/>
      <sz val="11"/>
      <name val="Arial Narrow"/>
      <family val="2"/>
    </font>
    <font>
      <sz val="16"/>
      <name val="Calibri"/>
      <family val="2"/>
      <scheme val="minor"/>
    </font>
    <font>
      <sz val="11"/>
      <name val="Arial"/>
      <family val="2"/>
    </font>
    <font>
      <u/>
      <sz val="11"/>
      <color theme="4" tint="-0.249977111117893"/>
      <name val="Segoe UI"/>
      <family val="2"/>
    </font>
    <font>
      <sz val="11"/>
      <color theme="4" tint="-0.249977111117893"/>
      <name val="Segoe UI"/>
      <family val="2"/>
    </font>
    <font>
      <b/>
      <sz val="11"/>
      <color rgb="FF000000"/>
      <name val="Segoe UI"/>
      <family val="2"/>
    </font>
    <font>
      <sz val="8"/>
      <color theme="1"/>
      <name val="Segoe UI"/>
      <family val="2"/>
    </font>
    <font>
      <b/>
      <sz val="16"/>
      <color rgb="FF000000"/>
      <name val="Segoe UI"/>
      <family val="2"/>
    </font>
    <font>
      <sz val="11"/>
      <color theme="0"/>
      <name val="Calibri"/>
      <family val="2"/>
      <scheme val="minor"/>
    </font>
    <font>
      <b/>
      <sz val="12"/>
      <color theme="0"/>
      <name val="Segoe UI"/>
      <family val="2"/>
    </font>
    <font>
      <b/>
      <sz val="11"/>
      <color theme="0"/>
      <name val="Segoe UI"/>
      <family val="2"/>
    </font>
    <font>
      <b/>
      <sz val="16"/>
      <name val="Segoe UI"/>
      <family val="2"/>
    </font>
    <font>
      <sz val="20"/>
      <name val="Segoe UI"/>
      <family val="2"/>
    </font>
    <font>
      <sz val="15"/>
      <color theme="1"/>
      <name val="Segoe UI"/>
      <family val="2"/>
    </font>
    <font>
      <b/>
      <sz val="36"/>
      <color theme="1"/>
      <name val="Segoe UI"/>
      <family val="2"/>
    </font>
    <font>
      <b/>
      <sz val="11"/>
      <name val="Calibri"/>
      <family val="2"/>
      <scheme val="minor"/>
    </font>
    <font>
      <sz val="12"/>
      <color theme="1"/>
      <name val="Arial"/>
      <family val="2"/>
    </font>
    <font>
      <b/>
      <sz val="12"/>
      <color theme="1"/>
      <name val="Arial"/>
      <family val="2"/>
    </font>
    <font>
      <u/>
      <sz val="11"/>
      <color theme="10"/>
      <name val="Calibri"/>
      <family val="2"/>
      <scheme val="minor"/>
    </font>
    <font>
      <sz val="8"/>
      <name val="Calibri"/>
      <family val="2"/>
      <scheme val="minor"/>
    </font>
    <font>
      <sz val="11"/>
      <color rgb="FF000000"/>
      <name val="Segoe UI"/>
      <family val="2"/>
    </font>
    <font>
      <sz val="11"/>
      <color rgb="FF000000"/>
      <name val="Calibri"/>
      <family val="2"/>
      <scheme val="minor"/>
    </font>
    <font>
      <b/>
      <sz val="9"/>
      <color indexed="81"/>
      <name val="Tahoma"/>
      <family val="2"/>
    </font>
    <font>
      <sz val="10"/>
      <color rgb="FF000000"/>
      <name val="Segoe UI"/>
      <family val="2"/>
    </font>
    <font>
      <sz val="11"/>
      <color rgb="FFFF0000"/>
      <name val="Segoe UI"/>
      <family val="2"/>
    </font>
  </fonts>
  <fills count="26">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B7DEE8"/>
        <bgColor indexed="64"/>
      </patternFill>
    </fill>
    <fill>
      <patternFill patternType="solid">
        <fgColor rgb="FFF2F2F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F2F2F2"/>
        <bgColor rgb="FF000000"/>
      </patternFill>
    </fill>
    <fill>
      <patternFill patternType="solid">
        <fgColor theme="4" tint="0.59999389629810485"/>
        <bgColor indexed="64"/>
      </patternFill>
    </fill>
    <fill>
      <patternFill patternType="solid">
        <fgColor theme="5"/>
        <bgColor indexed="64"/>
      </patternFill>
    </fill>
    <fill>
      <patternFill patternType="solid">
        <fgColor rgb="FFFFFFFF"/>
        <bgColor rgb="FF000000"/>
      </patternFill>
    </fill>
    <fill>
      <patternFill patternType="solid">
        <fgColor theme="0"/>
        <bgColor rgb="FF000000"/>
      </patternFill>
    </fill>
    <fill>
      <patternFill patternType="solid">
        <fgColor rgb="FFFF0000"/>
        <bgColor rgb="FF000000"/>
      </patternFill>
    </fill>
  </fills>
  <borders count="92">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right/>
      <top style="hair">
        <color auto="1"/>
      </top>
      <bottom style="medium">
        <color indexed="64"/>
      </bottom>
      <diagonal/>
    </border>
    <border>
      <left/>
      <right style="hair">
        <color auto="1"/>
      </right>
      <top style="hair">
        <color auto="1"/>
      </top>
      <bottom style="medium">
        <color indexed="64"/>
      </bottom>
      <diagonal/>
    </border>
    <border>
      <left/>
      <right style="hair">
        <color auto="1"/>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hair">
        <color auto="1"/>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style="hair">
        <color auto="1"/>
      </left>
      <right style="medium">
        <color indexed="64"/>
      </right>
      <top style="hair">
        <color auto="1"/>
      </top>
      <bottom style="medium">
        <color indexed="64"/>
      </bottom>
      <diagonal/>
    </border>
    <border>
      <left/>
      <right style="medium">
        <color auto="1"/>
      </right>
      <top style="hair">
        <color indexed="64"/>
      </top>
      <bottom style="hair">
        <color auto="1"/>
      </bottom>
      <diagonal/>
    </border>
    <border>
      <left style="dotted">
        <color rgb="FFF79646"/>
      </left>
      <right/>
      <top style="dotted">
        <color rgb="FFF79646"/>
      </top>
      <bottom style="dotted">
        <color rgb="FFF79646"/>
      </bottom>
      <diagonal/>
    </border>
    <border>
      <left style="hair">
        <color indexed="64"/>
      </left>
      <right style="hair">
        <color indexed="64"/>
      </right>
      <top/>
      <bottom style="hair">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hair">
        <color auto="1"/>
      </right>
      <top style="medium">
        <color indexed="64"/>
      </top>
      <bottom/>
      <diagonal/>
    </border>
    <border>
      <left style="hair">
        <color indexed="64"/>
      </left>
      <right style="hair">
        <color auto="1"/>
      </right>
      <top/>
      <bottom style="medium">
        <color indexed="64"/>
      </bottom>
      <diagonal/>
    </border>
    <border>
      <left style="medium">
        <color indexed="64"/>
      </left>
      <right style="medium">
        <color indexed="64"/>
      </right>
      <top style="medium">
        <color indexed="64"/>
      </top>
      <bottom style="medium">
        <color indexed="64"/>
      </bottom>
      <diagonal/>
    </border>
    <border>
      <left style="dotted">
        <color theme="1"/>
      </left>
      <right style="dotted">
        <color theme="1"/>
      </right>
      <top style="dotted">
        <color theme="1"/>
      </top>
      <bottom style="dotted">
        <color theme="1"/>
      </bottom>
      <diagonal/>
    </border>
    <border>
      <left style="hair">
        <color auto="1"/>
      </left>
      <right/>
      <top style="medium">
        <color indexed="64"/>
      </top>
      <bottom style="medium">
        <color indexed="64"/>
      </bottom>
      <diagonal/>
    </border>
    <border>
      <left style="hair">
        <color auto="1"/>
      </left>
      <right style="hair">
        <color auto="1"/>
      </right>
      <top/>
      <bottom/>
      <diagonal/>
    </border>
    <border>
      <left style="medium">
        <color indexed="64"/>
      </left>
      <right style="hair">
        <color auto="1"/>
      </right>
      <top style="medium">
        <color indexed="64"/>
      </top>
      <bottom/>
      <diagonal/>
    </border>
    <border>
      <left style="hair">
        <color indexed="64"/>
      </left>
      <right style="medium">
        <color indexed="64"/>
      </right>
      <top style="medium">
        <color indexed="64"/>
      </top>
      <bottom/>
      <diagonal/>
    </border>
    <border>
      <left style="medium">
        <color indexed="64"/>
      </left>
      <right style="hair">
        <color auto="1"/>
      </right>
      <top/>
      <bottom/>
      <diagonal/>
    </border>
    <border>
      <left style="medium">
        <color indexed="64"/>
      </left>
      <right style="hair">
        <color auto="1"/>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auto="1"/>
      </right>
      <top style="medium">
        <color indexed="64"/>
      </top>
      <bottom style="hair">
        <color auto="1"/>
      </bottom>
      <diagonal/>
    </border>
    <border>
      <left style="medium">
        <color indexed="64"/>
      </left>
      <right style="medium">
        <color indexed="64"/>
      </right>
      <top/>
      <bottom style="medium">
        <color indexed="64"/>
      </bottom>
      <diagonal/>
    </border>
    <border>
      <left/>
      <right style="medium">
        <color indexed="64"/>
      </right>
      <top style="hair">
        <color auto="1"/>
      </top>
      <bottom style="medium">
        <color indexed="64"/>
      </bottom>
      <diagonal/>
    </border>
    <border>
      <left style="medium">
        <color auto="1"/>
      </left>
      <right style="hair">
        <color auto="1"/>
      </right>
      <top/>
      <bottom style="hair">
        <color auto="1"/>
      </bottom>
      <diagonal/>
    </border>
    <border>
      <left/>
      <right style="hair">
        <color auto="1"/>
      </right>
      <top/>
      <bottom/>
      <diagonal/>
    </border>
    <border>
      <left style="hair">
        <color indexed="64"/>
      </left>
      <right/>
      <top style="medium">
        <color indexed="64"/>
      </top>
      <bottom/>
      <diagonal/>
    </border>
    <border>
      <left style="hair">
        <color indexed="64"/>
      </left>
      <right/>
      <top/>
      <bottom/>
      <diagonal/>
    </border>
    <border>
      <left style="hair">
        <color auto="1"/>
      </left>
      <right style="medium">
        <color auto="1"/>
      </right>
      <top/>
      <bottom/>
      <diagonal/>
    </border>
    <border>
      <left style="hair">
        <color auto="1"/>
      </left>
      <right style="medium">
        <color indexed="64"/>
      </right>
      <top/>
      <bottom style="medium">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right/>
      <top style="hair">
        <color indexed="64"/>
      </top>
      <bottom/>
      <diagonal/>
    </border>
    <border>
      <left style="hair">
        <color indexed="64"/>
      </left>
      <right/>
      <top/>
      <bottom style="medium">
        <color indexed="64"/>
      </bottom>
      <diagonal/>
    </border>
    <border>
      <left/>
      <right style="hair">
        <color auto="1"/>
      </right>
      <top/>
      <bottom style="hair">
        <color indexed="64"/>
      </bottom>
      <diagonal/>
    </border>
    <border>
      <left/>
      <right style="hair">
        <color auto="1"/>
      </right>
      <top/>
      <bottom style="medium">
        <color indexed="64"/>
      </bottom>
      <diagonal/>
    </border>
    <border>
      <left style="hair">
        <color auto="1"/>
      </left>
      <right/>
      <top/>
      <bottom style="hair">
        <color auto="1"/>
      </bottom>
      <diagonal/>
    </border>
    <border>
      <left style="hair">
        <color indexed="64"/>
      </left>
      <right style="medium">
        <color indexed="64"/>
      </right>
      <top style="hair">
        <color indexed="64"/>
      </top>
      <bottom/>
      <diagonal/>
    </border>
    <border>
      <left style="hair">
        <color indexed="64"/>
      </left>
      <right/>
      <top style="hair">
        <color indexed="64"/>
      </top>
      <bottom style="medium">
        <color indexed="64"/>
      </bottom>
      <diagonal/>
    </border>
    <border>
      <left style="hair">
        <color auto="1"/>
      </left>
      <right style="hair">
        <color auto="1"/>
      </right>
      <top style="thin">
        <color indexed="64"/>
      </top>
      <bottom/>
      <diagonal/>
    </border>
    <border>
      <left style="hair">
        <color auto="1"/>
      </left>
      <right/>
      <top style="thin">
        <color indexed="64"/>
      </top>
      <bottom/>
      <diagonal/>
    </border>
    <border>
      <left style="hair">
        <color auto="1"/>
      </left>
      <right/>
      <top style="medium">
        <color auto="1"/>
      </top>
      <bottom style="hair">
        <color auto="1"/>
      </bottom>
      <diagonal/>
    </border>
  </borders>
  <cellStyleXfs count="5">
    <xf numFmtId="0" fontId="0" fillId="0" borderId="0"/>
    <xf numFmtId="0" fontId="27" fillId="0" borderId="0"/>
    <xf numFmtId="0" fontId="28" fillId="0" borderId="0"/>
    <xf numFmtId="0" fontId="4" fillId="0" borderId="0"/>
    <xf numFmtId="0" fontId="60" fillId="0" borderId="0" applyNumberFormat="0" applyFill="0" applyBorder="0" applyAlignment="0" applyProtection="0"/>
  </cellStyleXfs>
  <cellXfs count="857">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xf numFmtId="0" fontId="10" fillId="10" borderId="2" xfId="0" applyFont="1" applyFill="1" applyBorder="1" applyAlignment="1" applyProtection="1">
      <alignment horizontal="center" vertical="center" wrapText="1" readingOrder="1"/>
      <protection hidden="1"/>
    </xf>
    <xf numFmtId="0" fontId="10" fillId="10" borderId="9" xfId="0" applyFont="1" applyFill="1" applyBorder="1" applyAlignment="1" applyProtection="1">
      <alignment horizontal="center" vertical="center" wrapText="1" readingOrder="1"/>
      <protection hidden="1"/>
    </xf>
    <xf numFmtId="0" fontId="10" fillId="10" borderId="3" xfId="0" applyFont="1" applyFill="1" applyBorder="1" applyAlignment="1" applyProtection="1">
      <alignment horizontal="center" vertical="center" wrapText="1" readingOrder="1"/>
      <protection hidden="1"/>
    </xf>
    <xf numFmtId="0" fontId="10" fillId="11" borderId="2" xfId="0" applyFont="1" applyFill="1" applyBorder="1" applyAlignment="1" applyProtection="1">
      <alignment horizontal="center" wrapText="1" readingOrder="1"/>
      <protection hidden="1"/>
    </xf>
    <xf numFmtId="0" fontId="10" fillId="11" borderId="9" xfId="0" applyFont="1" applyFill="1" applyBorder="1" applyAlignment="1" applyProtection="1">
      <alignment horizontal="center" wrapText="1" readingOrder="1"/>
      <protection hidden="1"/>
    </xf>
    <xf numFmtId="0" fontId="10" fillId="11" borderId="3" xfId="0" applyFont="1" applyFill="1" applyBorder="1" applyAlignment="1" applyProtection="1">
      <alignment horizontal="center" wrapText="1" readingOrder="1"/>
      <protection hidden="1"/>
    </xf>
    <xf numFmtId="0" fontId="10" fillId="10" borderId="4" xfId="0" applyFont="1" applyFill="1" applyBorder="1" applyAlignment="1" applyProtection="1">
      <alignment horizontal="center" vertical="center" wrapText="1" readingOrder="1"/>
      <protection hidden="1"/>
    </xf>
    <xf numFmtId="0" fontId="10" fillId="10" borderId="0" xfId="0" applyFont="1" applyFill="1" applyAlignment="1" applyProtection="1">
      <alignment horizontal="center" vertical="center" wrapText="1" readingOrder="1"/>
      <protection hidden="1"/>
    </xf>
    <xf numFmtId="0" fontId="10" fillId="10" borderId="5" xfId="0" applyFont="1" applyFill="1" applyBorder="1" applyAlignment="1" applyProtection="1">
      <alignment horizontal="center" vertical="center" wrapText="1" readingOrder="1"/>
      <protection hidden="1"/>
    </xf>
    <xf numFmtId="0" fontId="10" fillId="11" borderId="4" xfId="0" applyFont="1" applyFill="1" applyBorder="1" applyAlignment="1" applyProtection="1">
      <alignment horizontal="center" wrapText="1" readingOrder="1"/>
      <protection hidden="1"/>
    </xf>
    <xf numFmtId="0" fontId="10" fillId="11" borderId="0" xfId="0" applyFont="1" applyFill="1" applyAlignment="1" applyProtection="1">
      <alignment horizontal="center" wrapText="1" readingOrder="1"/>
      <protection hidden="1"/>
    </xf>
    <xf numFmtId="0" fontId="10" fillId="11" borderId="5" xfId="0" applyFont="1" applyFill="1" applyBorder="1" applyAlignment="1" applyProtection="1">
      <alignment horizontal="center" wrapText="1" readingOrder="1"/>
      <protection hidden="1"/>
    </xf>
    <xf numFmtId="0" fontId="10" fillId="10" borderId="6" xfId="0" applyFont="1" applyFill="1" applyBorder="1" applyAlignment="1" applyProtection="1">
      <alignment horizontal="center" vertical="center" wrapText="1" readingOrder="1"/>
      <protection hidden="1"/>
    </xf>
    <xf numFmtId="0" fontId="10" fillId="10" borderId="8" xfId="0" applyFont="1" applyFill="1" applyBorder="1" applyAlignment="1" applyProtection="1">
      <alignment horizontal="center" vertical="center" wrapText="1" readingOrder="1"/>
      <protection hidden="1"/>
    </xf>
    <xf numFmtId="0" fontId="10" fillId="10" borderId="7" xfId="0" applyFont="1" applyFill="1" applyBorder="1" applyAlignment="1" applyProtection="1">
      <alignment horizontal="center" vertical="center" wrapText="1" readingOrder="1"/>
      <protection hidden="1"/>
    </xf>
    <xf numFmtId="0" fontId="10" fillId="11" borderId="6" xfId="0" applyFont="1" applyFill="1" applyBorder="1" applyAlignment="1" applyProtection="1">
      <alignment horizontal="center" wrapText="1" readingOrder="1"/>
      <protection hidden="1"/>
    </xf>
    <xf numFmtId="0" fontId="10" fillId="11" borderId="8" xfId="0" applyFont="1" applyFill="1" applyBorder="1" applyAlignment="1" applyProtection="1">
      <alignment horizontal="center" wrapText="1" readingOrder="1"/>
      <protection hidden="1"/>
    </xf>
    <xf numFmtId="0" fontId="10" fillId="11" borderId="7" xfId="0" applyFont="1" applyFill="1" applyBorder="1" applyAlignment="1" applyProtection="1">
      <alignment horizontal="center" wrapText="1" readingOrder="1"/>
      <protection hidden="1"/>
    </xf>
    <xf numFmtId="0" fontId="10" fillId="12" borderId="2" xfId="0" applyFont="1" applyFill="1" applyBorder="1" applyAlignment="1" applyProtection="1">
      <alignment horizontal="center" wrapText="1" readingOrder="1"/>
      <protection hidden="1"/>
    </xf>
    <xf numFmtId="0" fontId="10" fillId="12" borderId="9" xfId="0" applyFont="1" applyFill="1" applyBorder="1" applyAlignment="1" applyProtection="1">
      <alignment horizontal="center" wrapText="1" readingOrder="1"/>
      <protection hidden="1"/>
    </xf>
    <xf numFmtId="0" fontId="10" fillId="12" borderId="3" xfId="0" applyFont="1" applyFill="1" applyBorder="1" applyAlignment="1" applyProtection="1">
      <alignment horizontal="center" wrapText="1" readingOrder="1"/>
      <protection hidden="1"/>
    </xf>
    <xf numFmtId="0" fontId="10" fillId="12" borderId="4" xfId="0" applyFont="1" applyFill="1" applyBorder="1" applyAlignment="1" applyProtection="1">
      <alignment horizontal="center" wrapText="1" readingOrder="1"/>
      <protection hidden="1"/>
    </xf>
    <xf numFmtId="0" fontId="10" fillId="12" borderId="0" xfId="0" applyFont="1" applyFill="1" applyAlignment="1" applyProtection="1">
      <alignment horizontal="center" wrapText="1" readingOrder="1"/>
      <protection hidden="1"/>
    </xf>
    <xf numFmtId="0" fontId="10" fillId="12" borderId="5" xfId="0" applyFont="1" applyFill="1" applyBorder="1" applyAlignment="1" applyProtection="1">
      <alignment horizontal="center" wrapText="1" readingOrder="1"/>
      <protection hidden="1"/>
    </xf>
    <xf numFmtId="0" fontId="10" fillId="12" borderId="6" xfId="0" applyFont="1" applyFill="1" applyBorder="1" applyAlignment="1" applyProtection="1">
      <alignment horizontal="center" wrapText="1" readingOrder="1"/>
      <protection hidden="1"/>
    </xf>
    <xf numFmtId="0" fontId="10" fillId="12" borderId="8" xfId="0" applyFont="1" applyFill="1" applyBorder="1" applyAlignment="1" applyProtection="1">
      <alignment horizontal="center" wrapText="1" readingOrder="1"/>
      <protection hidden="1"/>
    </xf>
    <xf numFmtId="0" fontId="10" fillId="12" borderId="7" xfId="0" applyFont="1" applyFill="1" applyBorder="1" applyAlignment="1" applyProtection="1">
      <alignment horizontal="center" wrapText="1" readingOrder="1"/>
      <protection hidden="1"/>
    </xf>
    <xf numFmtId="0" fontId="10" fillId="4" borderId="2" xfId="0" applyFont="1" applyFill="1" applyBorder="1" applyAlignment="1" applyProtection="1">
      <alignment horizontal="center" wrapText="1" readingOrder="1"/>
      <protection hidden="1"/>
    </xf>
    <xf numFmtId="0" fontId="10" fillId="4" borderId="9" xfId="0" applyFont="1" applyFill="1" applyBorder="1" applyAlignment="1" applyProtection="1">
      <alignment horizontal="center" wrapText="1" readingOrder="1"/>
      <protection hidden="1"/>
    </xf>
    <xf numFmtId="0" fontId="10" fillId="4" borderId="3" xfId="0" applyFont="1" applyFill="1" applyBorder="1" applyAlignment="1" applyProtection="1">
      <alignment horizontal="center" wrapText="1" readingOrder="1"/>
      <protection hidden="1"/>
    </xf>
    <xf numFmtId="0" fontId="10" fillId="4" borderId="4" xfId="0" applyFont="1" applyFill="1" applyBorder="1" applyAlignment="1" applyProtection="1">
      <alignment horizontal="center" wrapText="1" readingOrder="1"/>
      <protection hidden="1"/>
    </xf>
    <xf numFmtId="0" fontId="10" fillId="4" borderId="0" xfId="0" applyFont="1" applyFill="1" applyAlignment="1" applyProtection="1">
      <alignment horizontal="center" wrapText="1" readingOrder="1"/>
      <protection hidden="1"/>
    </xf>
    <xf numFmtId="0" fontId="10" fillId="4" borderId="5" xfId="0" applyFont="1" applyFill="1" applyBorder="1" applyAlignment="1" applyProtection="1">
      <alignment horizontal="center" wrapText="1" readingOrder="1"/>
      <protection hidden="1"/>
    </xf>
    <xf numFmtId="0" fontId="10" fillId="4" borderId="6" xfId="0" applyFont="1" applyFill="1" applyBorder="1" applyAlignment="1" applyProtection="1">
      <alignment horizontal="center" wrapText="1" readingOrder="1"/>
      <protection hidden="1"/>
    </xf>
    <xf numFmtId="0" fontId="10" fillId="4" borderId="8" xfId="0" applyFont="1" applyFill="1" applyBorder="1" applyAlignment="1" applyProtection="1">
      <alignment horizontal="center" wrapText="1" readingOrder="1"/>
      <protection hidden="1"/>
    </xf>
    <xf numFmtId="0" fontId="10" fillId="4" borderId="7" xfId="0" applyFont="1" applyFill="1" applyBorder="1" applyAlignment="1" applyProtection="1">
      <alignment horizontal="center" wrapText="1" readingOrder="1"/>
      <protection hidden="1"/>
    </xf>
    <xf numFmtId="0" fontId="14" fillId="12" borderId="9" xfId="0" applyFont="1" applyFill="1" applyBorder="1" applyAlignment="1" applyProtection="1">
      <alignment horizontal="center" wrapText="1" readingOrder="1"/>
      <protection hidden="1"/>
    </xf>
    <xf numFmtId="0" fontId="0" fillId="2" borderId="0" xfId="0" applyFill="1"/>
    <xf numFmtId="0" fontId="7" fillId="2" borderId="0" xfId="0" applyFont="1" applyFill="1" applyAlignment="1">
      <alignment vertical="center"/>
    </xf>
    <xf numFmtId="0" fontId="4" fillId="2" borderId="0" xfId="0" applyFont="1" applyFill="1"/>
    <xf numFmtId="0" fontId="17" fillId="2" borderId="0" xfId="0" applyFont="1" applyFill="1"/>
    <xf numFmtId="0" fontId="18" fillId="2" borderId="19" xfId="0" applyFont="1" applyFill="1" applyBorder="1" applyAlignment="1">
      <alignment horizontal="center" vertical="center" wrapText="1" readingOrder="1"/>
    </xf>
    <xf numFmtId="0" fontId="19" fillId="2" borderId="19" xfId="0" applyFont="1" applyFill="1" applyBorder="1" applyAlignment="1">
      <alignment horizontal="justify" vertical="center" wrapText="1" readingOrder="1"/>
    </xf>
    <xf numFmtId="9" fontId="18" fillId="2" borderId="28" xfId="0" applyNumberFormat="1"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9" fillId="2" borderId="18" xfId="0" applyFont="1" applyFill="1" applyBorder="1" applyAlignment="1">
      <alignment horizontal="justify" vertical="center" wrapText="1" readingOrder="1"/>
    </xf>
    <xf numFmtId="9" fontId="18" fillId="2" borderId="23" xfId="0" applyNumberFormat="1" applyFont="1" applyFill="1" applyBorder="1" applyAlignment="1">
      <alignment horizontal="center" vertical="center" wrapText="1" readingOrder="1"/>
    </xf>
    <xf numFmtId="0" fontId="19" fillId="2" borderId="23"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xf numFmtId="0" fontId="19" fillId="2" borderId="25" xfId="0" applyFont="1" applyFill="1" applyBorder="1" applyAlignment="1">
      <alignment horizontal="justify" vertical="center" wrapText="1" readingOrder="1"/>
    </xf>
    <xf numFmtId="0" fontId="19" fillId="2" borderId="26" xfId="0" applyFont="1" applyFill="1" applyBorder="1" applyAlignment="1">
      <alignment horizontal="center" vertical="center" wrapText="1" readingOrder="1"/>
    </xf>
    <xf numFmtId="0" fontId="26" fillId="2" borderId="0" xfId="0" applyFont="1" applyFill="1"/>
    <xf numFmtId="0" fontId="18" fillId="13" borderId="30" xfId="0" applyFont="1" applyFill="1" applyBorder="1" applyAlignment="1">
      <alignment horizontal="center" vertical="center" wrapText="1" readingOrder="1"/>
    </xf>
    <xf numFmtId="0" fontId="18" fillId="13" borderId="31" xfId="0" applyFont="1" applyFill="1" applyBorder="1" applyAlignment="1">
      <alignment horizontal="center" vertical="center" wrapText="1" readingOrder="1"/>
    </xf>
    <xf numFmtId="0" fontId="6" fillId="2" borderId="0" xfId="0" applyFont="1" applyFill="1"/>
    <xf numFmtId="0" fontId="29" fillId="0" borderId="0" xfId="0" applyFont="1"/>
    <xf numFmtId="0" fontId="29" fillId="2" borderId="0" xfId="0" applyFont="1" applyFill="1"/>
    <xf numFmtId="0" fontId="2" fillId="0" borderId="53" xfId="0" applyFont="1" applyBorder="1" applyAlignment="1">
      <alignment horizontal="left" vertical="center" wrapText="1" indent="1" readingOrder="1"/>
    </xf>
    <xf numFmtId="0" fontId="2" fillId="0" borderId="0" xfId="0" applyFont="1" applyAlignment="1">
      <alignment horizontal="left" vertical="center" wrapText="1" indent="1" readingOrder="1"/>
    </xf>
    <xf numFmtId="0" fontId="5" fillId="0" borderId="0" xfId="0" applyFont="1"/>
    <xf numFmtId="0" fontId="3" fillId="0" borderId="0" xfId="0" applyFont="1" applyAlignment="1">
      <alignment vertical="center" wrapText="1"/>
    </xf>
    <xf numFmtId="0" fontId="1" fillId="0" borderId="0" xfId="0" applyFont="1" applyAlignment="1">
      <alignment vertical="center" wrapText="1"/>
    </xf>
    <xf numFmtId="0" fontId="1" fillId="0" borderId="0" xfId="0" applyFont="1" applyAlignment="1">
      <alignment wrapText="1"/>
    </xf>
    <xf numFmtId="0" fontId="29" fillId="17" borderId="36" xfId="0" applyFont="1" applyFill="1" applyBorder="1" applyAlignment="1" applyProtection="1">
      <alignment horizontal="center" vertical="center" textRotation="90"/>
      <protection locked="0"/>
    </xf>
    <xf numFmtId="0" fontId="29" fillId="17" borderId="33" xfId="0" applyFont="1" applyFill="1" applyBorder="1" applyAlignment="1" applyProtection="1">
      <alignment horizontal="center" vertical="center" textRotation="90"/>
      <protection locked="0"/>
    </xf>
    <xf numFmtId="0" fontId="29" fillId="0" borderId="0" xfId="0" applyFont="1" applyAlignment="1">
      <alignment horizontal="left" vertical="center" wrapText="1"/>
    </xf>
    <xf numFmtId="0" fontId="29" fillId="0" borderId="0" xfId="0" applyFont="1" applyAlignment="1">
      <alignment horizontal="left" vertical="center"/>
    </xf>
    <xf numFmtId="0" fontId="32" fillId="0" borderId="9" xfId="0" applyFont="1" applyBorder="1" applyAlignment="1">
      <alignment vertical="center"/>
    </xf>
    <xf numFmtId="0" fontId="32" fillId="0" borderId="3" xfId="0" applyFont="1" applyBorder="1" applyAlignment="1">
      <alignment vertical="center"/>
    </xf>
    <xf numFmtId="0" fontId="32" fillId="0" borderId="8" xfId="0" applyFont="1" applyBorder="1" applyAlignment="1">
      <alignment vertical="center"/>
    </xf>
    <xf numFmtId="0" fontId="32" fillId="0" borderId="7" xfId="0" applyFont="1" applyBorder="1" applyAlignment="1">
      <alignment vertical="center"/>
    </xf>
    <xf numFmtId="0" fontId="41" fillId="2" borderId="0" xfId="0" applyFont="1" applyFill="1" applyAlignment="1">
      <alignment horizontal="justify" vertical="center" wrapText="1" readingOrder="1"/>
    </xf>
    <xf numFmtId="0" fontId="42" fillId="2" borderId="0" xfId="0" applyFont="1" applyFill="1" applyAlignment="1">
      <alignment vertical="center"/>
    </xf>
    <xf numFmtId="0" fontId="41" fillId="0" borderId="0" xfId="0" applyFont="1" applyAlignment="1">
      <alignment horizontal="justify" vertical="center" wrapText="1" readingOrder="1"/>
    </xf>
    <xf numFmtId="0" fontId="41" fillId="0" borderId="0" xfId="0" applyFont="1" applyAlignment="1">
      <alignment vertical="center"/>
    </xf>
    <xf numFmtId="0" fontId="6" fillId="0" borderId="0" xfId="0" pivotButton="1" applyFont="1"/>
    <xf numFmtId="0" fontId="43" fillId="0" borderId="0" xfId="0" applyFont="1"/>
    <xf numFmtId="0" fontId="39" fillId="2" borderId="0" xfId="0" applyFont="1" applyFill="1"/>
    <xf numFmtId="0" fontId="39" fillId="4" borderId="62" xfId="0" applyFont="1" applyFill="1" applyBorder="1" applyAlignment="1">
      <alignment horizontal="center" vertical="center" wrapText="1" readingOrder="1"/>
    </xf>
    <xf numFmtId="0" fontId="39" fillId="6" borderId="62" xfId="0" applyFont="1" applyFill="1" applyBorder="1" applyAlignment="1">
      <alignment horizontal="center" vertical="center" wrapText="1" readingOrder="1"/>
    </xf>
    <xf numFmtId="0" fontId="39" fillId="3" borderId="62" xfId="0" applyFont="1" applyFill="1" applyBorder="1" applyAlignment="1">
      <alignment horizontal="center" vertical="center" wrapText="1" readingOrder="1"/>
    </xf>
    <xf numFmtId="0" fontId="39" fillId="7" borderId="62" xfId="0" applyFont="1" applyFill="1" applyBorder="1" applyAlignment="1">
      <alignment horizontal="center" vertical="center" wrapText="1" readingOrder="1"/>
    </xf>
    <xf numFmtId="0" fontId="39" fillId="8" borderId="62" xfId="0" applyFont="1" applyFill="1" applyBorder="1" applyAlignment="1">
      <alignment horizontal="center" vertical="center" wrapText="1" readingOrder="1"/>
    </xf>
    <xf numFmtId="0" fontId="29" fillId="0" borderId="0" xfId="0" applyFont="1" applyAlignment="1">
      <alignment vertical="center" wrapText="1"/>
    </xf>
    <xf numFmtId="0" fontId="44" fillId="0" borderId="0" xfId="0" applyFont="1"/>
    <xf numFmtId="0" fontId="47" fillId="18" borderId="43" xfId="0" applyFont="1" applyFill="1" applyBorder="1" applyAlignment="1">
      <alignment horizontal="center" vertical="center" wrapText="1"/>
    </xf>
    <xf numFmtId="0" fontId="47" fillId="18" borderId="51" xfId="0" applyFont="1" applyFill="1" applyBorder="1" applyAlignment="1">
      <alignment horizontal="center" vertical="center" wrapText="1"/>
    </xf>
    <xf numFmtId="0" fontId="47" fillId="15" borderId="47" xfId="0" applyFont="1" applyFill="1" applyBorder="1" applyAlignment="1">
      <alignment horizontal="center" vertical="center" wrapText="1"/>
    </xf>
    <xf numFmtId="0" fontId="47" fillId="15" borderId="37" xfId="0" applyFont="1" applyFill="1" applyBorder="1" applyAlignment="1">
      <alignment horizontal="center" vertical="center" wrapText="1"/>
    </xf>
    <xf numFmtId="0" fontId="47" fillId="15" borderId="36" xfId="0" applyFont="1" applyFill="1" applyBorder="1" applyAlignment="1">
      <alignment horizontal="center" vertical="center" wrapText="1"/>
    </xf>
    <xf numFmtId="0" fontId="47" fillId="15" borderId="34" xfId="0" applyFont="1" applyFill="1" applyBorder="1" applyAlignment="1">
      <alignment horizontal="center" vertical="center" wrapText="1"/>
    </xf>
    <xf numFmtId="0" fontId="47" fillId="15" borderId="39" xfId="0" applyFont="1" applyFill="1" applyBorder="1" applyAlignment="1">
      <alignment horizontal="center" vertical="center" wrapText="1"/>
    </xf>
    <xf numFmtId="0" fontId="47" fillId="15" borderId="33" xfId="0" applyFont="1" applyFill="1" applyBorder="1" applyAlignment="1">
      <alignment horizontal="center" vertical="center" wrapText="1"/>
    </xf>
    <xf numFmtId="0" fontId="47" fillId="15" borderId="43" xfId="0" applyFont="1" applyFill="1" applyBorder="1" applyAlignment="1">
      <alignment horizontal="center" vertical="center" wrapText="1"/>
    </xf>
    <xf numFmtId="0" fontId="47" fillId="15" borderId="51" xfId="0" applyFont="1" applyFill="1" applyBorder="1" applyAlignment="1">
      <alignment horizontal="center" vertical="center" wrapText="1"/>
    </xf>
    <xf numFmtId="0" fontId="47" fillId="15" borderId="41" xfId="0" applyFont="1" applyFill="1" applyBorder="1" applyAlignment="1">
      <alignment horizontal="center" vertical="center" wrapText="1"/>
    </xf>
    <xf numFmtId="0" fontId="47" fillId="19" borderId="55" xfId="0" applyFont="1" applyFill="1" applyBorder="1" applyAlignment="1">
      <alignment horizontal="center" vertical="center" wrapText="1"/>
    </xf>
    <xf numFmtId="0" fontId="47" fillId="19" borderId="57" xfId="0" applyFont="1" applyFill="1" applyBorder="1" applyAlignment="1">
      <alignment horizontal="center" vertical="center" wrapText="1"/>
    </xf>
    <xf numFmtId="0" fontId="47" fillId="19" borderId="56" xfId="0" applyFont="1" applyFill="1" applyBorder="1" applyAlignment="1">
      <alignment horizontal="center" vertical="center" wrapText="1"/>
    </xf>
    <xf numFmtId="0" fontId="38" fillId="5" borderId="62" xfId="0" applyFont="1" applyFill="1" applyBorder="1" applyAlignment="1">
      <alignment horizontal="center" vertical="center" wrapText="1" readingOrder="1"/>
    </xf>
    <xf numFmtId="0" fontId="39" fillId="0" borderId="62" xfId="0" applyFont="1" applyBorder="1" applyAlignment="1">
      <alignment horizontal="center" vertical="center" wrapText="1" readingOrder="1"/>
    </xf>
    <xf numFmtId="0" fontId="31" fillId="0" borderId="0" xfId="0" applyFont="1" applyAlignment="1">
      <alignment vertical="center" wrapText="1"/>
    </xf>
    <xf numFmtId="0" fontId="47" fillId="18" borderId="47" xfId="0" applyFont="1" applyFill="1" applyBorder="1" applyAlignment="1">
      <alignment horizontal="center" vertical="center" wrapText="1"/>
    </xf>
    <xf numFmtId="0" fontId="47" fillId="18" borderId="37" xfId="0" applyFont="1" applyFill="1" applyBorder="1" applyAlignment="1">
      <alignment horizontal="center" vertical="center" wrapText="1"/>
    </xf>
    <xf numFmtId="0" fontId="50" fillId="2" borderId="0" xfId="0" applyFont="1" applyFill="1"/>
    <xf numFmtId="0" fontId="52" fillId="18" borderId="70" xfId="0" applyFont="1" applyFill="1" applyBorder="1" applyAlignment="1">
      <alignment horizontal="center" vertical="center"/>
    </xf>
    <xf numFmtId="0" fontId="52" fillId="18" borderId="72" xfId="0" applyFont="1" applyFill="1" applyBorder="1" applyAlignment="1">
      <alignment horizontal="center" vertical="center"/>
    </xf>
    <xf numFmtId="0" fontId="50" fillId="0" borderId="0" xfId="0" applyFont="1"/>
    <xf numFmtId="0" fontId="37" fillId="18" borderId="69" xfId="0" applyFont="1" applyFill="1" applyBorder="1" applyAlignment="1">
      <alignment horizontal="center" vertical="center"/>
    </xf>
    <xf numFmtId="0" fontId="6" fillId="0" borderId="0" xfId="0" applyFont="1" applyAlignment="1">
      <alignment horizontal="center"/>
    </xf>
    <xf numFmtId="0" fontId="5" fillId="0" borderId="0" xfId="0" applyFont="1" applyAlignment="1">
      <alignment vertical="center" wrapText="1"/>
    </xf>
    <xf numFmtId="0" fontId="37" fillId="0" borderId="45" xfId="0" applyFont="1" applyBorder="1" applyAlignment="1">
      <alignment horizontal="center" vertical="center" wrapText="1"/>
    </xf>
    <xf numFmtId="0" fontId="37" fillId="0" borderId="48" xfId="0" applyFont="1" applyBorder="1" applyAlignment="1">
      <alignment horizontal="center" vertical="center" wrapText="1"/>
    </xf>
    <xf numFmtId="0" fontId="37" fillId="0" borderId="50" xfId="0" applyFont="1" applyBorder="1" applyAlignment="1">
      <alignment horizontal="center" vertical="center" wrapText="1"/>
    </xf>
    <xf numFmtId="0" fontId="29" fillId="2" borderId="0" xfId="0" applyFont="1" applyFill="1" applyAlignment="1">
      <alignment vertical="center" wrapText="1"/>
    </xf>
    <xf numFmtId="0" fontId="55" fillId="0" borderId="33" xfId="0" applyFont="1" applyBorder="1" applyAlignment="1">
      <alignment horizontal="center" vertical="center" wrapText="1"/>
    </xf>
    <xf numFmtId="0" fontId="29" fillId="0" borderId="33" xfId="0" applyFont="1" applyBorder="1" applyAlignment="1">
      <alignment horizontal="justify" vertical="center" wrapText="1"/>
    </xf>
    <xf numFmtId="0" fontId="55" fillId="0" borderId="36" xfId="0" applyFont="1" applyBorder="1" applyAlignment="1">
      <alignment horizontal="center" vertical="center" wrapText="1"/>
    </xf>
    <xf numFmtId="0" fontId="29" fillId="0" borderId="36" xfId="0" applyFont="1" applyBorder="1" applyAlignment="1">
      <alignment horizontal="justify" vertical="center" wrapText="1"/>
    </xf>
    <xf numFmtId="0" fontId="55" fillId="0" borderId="41" xfId="0" applyFont="1" applyBorder="1" applyAlignment="1">
      <alignment horizontal="center" vertical="center" wrapText="1"/>
    </xf>
    <xf numFmtId="0" fontId="29" fillId="0" borderId="41" xfId="0" applyFont="1" applyBorder="1" applyAlignment="1">
      <alignment horizontal="center" vertical="center" wrapText="1"/>
    </xf>
    <xf numFmtId="0" fontId="54" fillId="8" borderId="35" xfId="0" applyFont="1" applyFill="1" applyBorder="1" applyAlignment="1">
      <alignment horizontal="center" vertical="center" wrapText="1" readingOrder="1"/>
    </xf>
    <xf numFmtId="0" fontId="54" fillId="10" borderId="38" xfId="0" applyFont="1" applyFill="1" applyBorder="1" applyAlignment="1">
      <alignment horizontal="center" vertical="center" wrapText="1" readingOrder="1"/>
    </xf>
    <xf numFmtId="0" fontId="54" fillId="12" borderId="40" xfId="0" applyFont="1" applyFill="1" applyBorder="1" applyAlignment="1">
      <alignment horizontal="center" vertical="center" wrapText="1" readingOrder="1"/>
    </xf>
    <xf numFmtId="0" fontId="29" fillId="0" borderId="41" xfId="0" applyFont="1" applyBorder="1" applyAlignment="1">
      <alignment horizontal="justify" vertical="center" wrapText="1"/>
    </xf>
    <xf numFmtId="0" fontId="37" fillId="5" borderId="55" xfId="0" applyFont="1" applyFill="1" applyBorder="1" applyAlignment="1">
      <alignment horizontal="center" vertical="center" wrapText="1" readingOrder="1"/>
    </xf>
    <xf numFmtId="0" fontId="31" fillId="5" borderId="56" xfId="0" applyFont="1" applyFill="1" applyBorder="1" applyAlignment="1">
      <alignment horizontal="center" vertical="center" wrapText="1"/>
    </xf>
    <xf numFmtId="0" fontId="47" fillId="5" borderId="56" xfId="0" applyFont="1" applyFill="1" applyBorder="1" applyAlignment="1">
      <alignment horizontal="center" vertical="center" wrapText="1"/>
    </xf>
    <xf numFmtId="0" fontId="47" fillId="5" borderId="57" xfId="0" applyFont="1" applyFill="1" applyBorder="1" applyAlignment="1">
      <alignment horizontal="center" vertical="center" wrapText="1"/>
    </xf>
    <xf numFmtId="9" fontId="39" fillId="0" borderId="62" xfId="0" applyNumberFormat="1" applyFont="1" applyBorder="1" applyAlignment="1">
      <alignment horizontal="center" vertical="center" wrapText="1" readingOrder="1"/>
    </xf>
    <xf numFmtId="0" fontId="58" fillId="0" borderId="0" xfId="0" applyFont="1" applyAlignment="1">
      <alignment vertical="center"/>
    </xf>
    <xf numFmtId="0" fontId="40" fillId="19" borderId="0" xfId="0" applyFont="1" applyFill="1" applyAlignment="1">
      <alignment horizontal="center" vertical="center" wrapText="1"/>
    </xf>
    <xf numFmtId="0" fontId="49" fillId="0" borderId="21" xfId="0" applyFont="1" applyBorder="1" applyAlignment="1">
      <alignment horizontal="center" vertical="center" wrapText="1"/>
    </xf>
    <xf numFmtId="0" fontId="40" fillId="0" borderId="21" xfId="0" applyFont="1" applyBorder="1" applyAlignment="1">
      <alignment horizontal="center" vertical="center" wrapText="1"/>
    </xf>
    <xf numFmtId="0" fontId="40" fillId="0" borderId="32" xfId="0" applyFont="1" applyBorder="1" applyAlignment="1">
      <alignment horizontal="center" vertical="center" wrapText="1"/>
    </xf>
    <xf numFmtId="0" fontId="49" fillId="0" borderId="20" xfId="0" applyFont="1" applyBorder="1" applyAlignment="1">
      <alignment horizontal="center" vertical="center" wrapText="1"/>
    </xf>
    <xf numFmtId="0" fontId="60" fillId="0" borderId="0" xfId="4" applyAlignment="1">
      <alignment vertical="center" wrapText="1"/>
    </xf>
    <xf numFmtId="0" fontId="60" fillId="0" borderId="0" xfId="4"/>
    <xf numFmtId="0" fontId="0" fillId="12" borderId="0" xfId="0" applyFill="1"/>
    <xf numFmtId="0" fontId="0" fillId="0" borderId="0" xfId="0" applyAlignment="1">
      <alignment wrapText="1"/>
    </xf>
    <xf numFmtId="0" fontId="30" fillId="2" borderId="9" xfId="0" applyFont="1" applyFill="1" applyBorder="1" applyAlignment="1" applyProtection="1">
      <alignment vertical="center" textRotation="90"/>
      <protection locked="0"/>
    </xf>
    <xf numFmtId="0" fontId="29" fillId="2" borderId="0" xfId="0" applyFont="1" applyFill="1" applyProtection="1">
      <protection locked="0"/>
    </xf>
    <xf numFmtId="0" fontId="29" fillId="2" borderId="18" xfId="0" applyFont="1" applyFill="1" applyBorder="1" applyProtection="1">
      <protection locked="0"/>
    </xf>
    <xf numFmtId="0" fontId="30" fillId="2" borderId="0" xfId="0" applyFont="1" applyFill="1" applyAlignment="1" applyProtection="1">
      <alignment vertical="center" textRotation="90"/>
      <protection locked="0"/>
    </xf>
    <xf numFmtId="0" fontId="29" fillId="0" borderId="0" xfId="0" applyFont="1" applyProtection="1">
      <protection locked="0"/>
    </xf>
    <xf numFmtId="0" fontId="29" fillId="2" borderId="0" xfId="0" applyFont="1" applyFill="1" applyAlignment="1" applyProtection="1">
      <alignment horizontal="center" vertical="center" textRotation="90"/>
      <protection locked="0"/>
    </xf>
    <xf numFmtId="0" fontId="29" fillId="2" borderId="0" xfId="0" applyFont="1" applyFill="1" applyAlignment="1" applyProtection="1">
      <alignment vertical="center" textRotation="90"/>
      <protection locked="0"/>
    </xf>
    <xf numFmtId="0" fontId="29" fillId="2" borderId="0" xfId="0" applyFont="1" applyFill="1" applyAlignment="1" applyProtection="1">
      <alignment horizontal="center" vertical="center"/>
      <protection locked="0"/>
    </xf>
    <xf numFmtId="0" fontId="36" fillId="2" borderId="0" xfId="0" applyFont="1" applyFill="1" applyProtection="1">
      <protection locked="0"/>
    </xf>
    <xf numFmtId="0" fontId="36" fillId="2" borderId="18" xfId="0" applyFont="1" applyFill="1" applyBorder="1" applyProtection="1">
      <protection locked="0"/>
    </xf>
    <xf numFmtId="0" fontId="29" fillId="2" borderId="0" xfId="0" applyFont="1" applyFill="1" applyAlignment="1" applyProtection="1">
      <alignment vertical="center"/>
      <protection locked="0"/>
    </xf>
    <xf numFmtId="0" fontId="29" fillId="2" borderId="18" xfId="0" applyFont="1" applyFill="1" applyBorder="1" applyAlignment="1" applyProtection="1">
      <alignment vertical="center"/>
      <protection locked="0"/>
    </xf>
    <xf numFmtId="0" fontId="29" fillId="0" borderId="0" xfId="0" applyFont="1" applyAlignment="1" applyProtection="1">
      <alignment horizontal="center" vertical="center"/>
      <protection locked="0"/>
    </xf>
    <xf numFmtId="0" fontId="29" fillId="0" borderId="0" xfId="0" applyFont="1" applyAlignment="1" applyProtection="1">
      <alignment horizontal="center" vertical="center" textRotation="90"/>
      <protection locked="0"/>
    </xf>
    <xf numFmtId="0" fontId="29" fillId="0" borderId="0" xfId="0" applyFont="1" applyAlignment="1" applyProtection="1">
      <alignment vertical="center" textRotation="90"/>
      <protection locked="0"/>
    </xf>
    <xf numFmtId="0" fontId="31" fillId="2" borderId="61" xfId="0" applyFont="1" applyFill="1" applyBorder="1" applyAlignment="1" applyProtection="1">
      <alignment horizontal="center" vertical="center"/>
      <protection locked="0"/>
    </xf>
    <xf numFmtId="0" fontId="29" fillId="0" borderId="54" xfId="0" applyFont="1" applyBorder="1" applyAlignment="1" applyProtection="1">
      <alignment horizontal="center" vertical="center" textRotation="90"/>
      <protection hidden="1"/>
    </xf>
    <xf numFmtId="0" fontId="29" fillId="2" borderId="0" xfId="0" applyFont="1" applyFill="1" applyAlignment="1" applyProtection="1">
      <alignment horizontal="center"/>
      <protection locked="0"/>
    </xf>
    <xf numFmtId="0" fontId="32" fillId="2" borderId="0" xfId="0" applyFont="1" applyFill="1" applyAlignment="1" applyProtection="1">
      <alignment horizontal="center" vertical="center" wrapText="1"/>
      <protection locked="0"/>
    </xf>
    <xf numFmtId="0" fontId="32" fillId="2" borderId="0" xfId="0" applyFont="1" applyFill="1" applyAlignment="1" applyProtection="1">
      <alignment horizontal="center" vertical="center"/>
      <protection locked="0"/>
    </xf>
    <xf numFmtId="0" fontId="31" fillId="2" borderId="0" xfId="0" applyFont="1" applyFill="1" applyAlignment="1" applyProtection="1">
      <alignment horizontal="center" vertical="center"/>
      <protection locked="0"/>
    </xf>
    <xf numFmtId="0" fontId="30" fillId="21" borderId="74" xfId="0" applyFont="1" applyFill="1" applyBorder="1" applyAlignment="1" applyProtection="1">
      <alignment vertical="center" textRotation="90"/>
      <protection hidden="1"/>
    </xf>
    <xf numFmtId="0" fontId="33" fillId="18" borderId="55" xfId="0" applyFont="1" applyFill="1" applyBorder="1" applyAlignment="1">
      <alignment horizontal="center" vertical="center" wrapText="1"/>
    </xf>
    <xf numFmtId="0" fontId="33" fillId="18" borderId="21" xfId="0" applyFont="1" applyFill="1" applyBorder="1" applyAlignment="1">
      <alignment horizontal="center" vertical="center" wrapText="1"/>
    </xf>
    <xf numFmtId="0" fontId="33" fillId="18" borderId="63" xfId="0" applyFont="1" applyFill="1" applyBorder="1" applyAlignment="1">
      <alignment horizontal="center" vertical="center"/>
    </xf>
    <xf numFmtId="0" fontId="34" fillId="0" borderId="65" xfId="0" applyFont="1" applyBorder="1" applyAlignment="1">
      <alignment horizontal="center" vertical="center" wrapText="1"/>
    </xf>
    <xf numFmtId="0" fontId="34" fillId="0" borderId="59" xfId="0" applyFont="1" applyBorder="1" applyAlignment="1">
      <alignment horizontal="center" vertical="center" wrapText="1"/>
    </xf>
    <xf numFmtId="0" fontId="34" fillId="0" borderId="59" xfId="0" applyFont="1" applyBorder="1" applyAlignment="1">
      <alignment horizontal="center" vertical="center"/>
    </xf>
    <xf numFmtId="0" fontId="33" fillId="18" borderId="20" xfId="0" applyFont="1" applyFill="1" applyBorder="1" applyAlignment="1">
      <alignment horizontal="center" vertical="center" textRotation="90"/>
    </xf>
    <xf numFmtId="0" fontId="33" fillId="18" borderId="63" xfId="0" applyFont="1" applyFill="1" applyBorder="1" applyAlignment="1">
      <alignment horizontal="center" vertical="center" textRotation="90"/>
    </xf>
    <xf numFmtId="0" fontId="33" fillId="18" borderId="63" xfId="0" applyFont="1" applyFill="1" applyBorder="1" applyAlignment="1">
      <alignment horizontal="center" vertical="center" textRotation="90" wrapText="1"/>
    </xf>
    <xf numFmtId="0" fontId="33" fillId="18" borderId="56" xfId="0" applyFont="1" applyFill="1" applyBorder="1" applyAlignment="1">
      <alignment horizontal="center" vertical="center" wrapText="1"/>
    </xf>
    <xf numFmtId="0" fontId="33" fillId="18" borderId="55" xfId="0" applyFont="1" applyFill="1" applyBorder="1" applyAlignment="1">
      <alignment horizontal="center" vertical="center" textRotation="90" wrapText="1"/>
    </xf>
    <xf numFmtId="0" fontId="33" fillId="18" borderId="57" xfId="0" applyFont="1" applyFill="1" applyBorder="1" applyAlignment="1">
      <alignment horizontal="center" vertical="center" textRotation="90" wrapText="1"/>
    </xf>
    <xf numFmtId="0" fontId="33" fillId="18" borderId="58" xfId="0" applyFont="1" applyFill="1" applyBorder="1" applyAlignment="1">
      <alignment horizontal="center" vertical="center" wrapText="1"/>
    </xf>
    <xf numFmtId="0" fontId="33" fillId="18" borderId="57" xfId="0" applyFont="1" applyFill="1" applyBorder="1" applyAlignment="1">
      <alignment horizontal="center" vertical="center" wrapText="1"/>
    </xf>
    <xf numFmtId="0" fontId="34" fillId="2" borderId="67" xfId="0" applyFont="1" applyFill="1" applyBorder="1" applyAlignment="1">
      <alignment horizontal="center" vertical="center" wrapText="1"/>
    </xf>
    <xf numFmtId="0" fontId="34" fillId="2" borderId="60" xfId="0" applyFont="1" applyFill="1" applyBorder="1" applyAlignment="1">
      <alignment horizontal="center" vertical="center"/>
    </xf>
    <xf numFmtId="0" fontId="29" fillId="0" borderId="59" xfId="0" applyFont="1" applyBorder="1" applyAlignment="1">
      <alignment horizontal="justify" vertical="center" wrapText="1"/>
    </xf>
    <xf numFmtId="0" fontId="29" fillId="0" borderId="0" xfId="0" applyFont="1" applyAlignment="1" applyProtection="1">
      <alignment horizontal="center"/>
      <protection locked="0"/>
    </xf>
    <xf numFmtId="0" fontId="62" fillId="20" borderId="36" xfId="0" applyFont="1" applyFill="1" applyBorder="1" applyAlignment="1">
      <alignment horizontal="center" vertical="center" textRotation="90"/>
    </xf>
    <xf numFmtId="0" fontId="33" fillId="18" borderId="65" xfId="0" applyFont="1" applyFill="1" applyBorder="1" applyAlignment="1">
      <alignment horizontal="center" vertical="center" textRotation="90" wrapText="1"/>
    </xf>
    <xf numFmtId="0" fontId="33" fillId="18" borderId="59" xfId="0" applyFont="1" applyFill="1" applyBorder="1" applyAlignment="1">
      <alignment horizontal="center" vertical="center" textRotation="90" wrapText="1"/>
    </xf>
    <xf numFmtId="0" fontId="29" fillId="0" borderId="66" xfId="0" applyFont="1" applyBorder="1" applyAlignment="1">
      <alignment horizontal="justify" vertical="center" wrapText="1"/>
    </xf>
    <xf numFmtId="0" fontId="62" fillId="24" borderId="80" xfId="0" applyFont="1" applyFill="1" applyBorder="1" applyAlignment="1">
      <alignment horizontal="justify" vertical="center" wrapText="1"/>
    </xf>
    <xf numFmtId="0" fontId="62" fillId="24" borderId="80" xfId="0" applyFont="1" applyFill="1" applyBorder="1" applyAlignment="1">
      <alignment vertical="center" wrapText="1"/>
    </xf>
    <xf numFmtId="0" fontId="62" fillId="23" borderId="78" xfId="0" applyFont="1" applyFill="1" applyBorder="1" applyAlignment="1">
      <alignment vertical="center" wrapText="1"/>
    </xf>
    <xf numFmtId="0" fontId="35" fillId="12" borderId="61" xfId="0" applyFont="1" applyFill="1" applyBorder="1" applyAlignment="1">
      <alignment horizontal="center" vertical="center" textRotation="90"/>
    </xf>
    <xf numFmtId="0" fontId="29" fillId="0" borderId="76" xfId="0" applyFont="1" applyBorder="1" applyAlignment="1">
      <alignment horizontal="justify" vertical="center" wrapText="1"/>
    </xf>
    <xf numFmtId="0" fontId="35" fillId="12" borderId="61" xfId="0" applyFont="1" applyFill="1" applyBorder="1" applyAlignment="1">
      <alignment vertical="center" textRotation="90"/>
    </xf>
    <xf numFmtId="0" fontId="29" fillId="0" borderId="56" xfId="0" applyFont="1" applyBorder="1" applyAlignment="1">
      <alignment horizontal="justify" vertical="center" wrapText="1"/>
    </xf>
    <xf numFmtId="0" fontId="62" fillId="24" borderId="81" xfId="0" applyFont="1" applyFill="1" applyBorder="1" applyAlignment="1">
      <alignment horizontal="center" vertical="center" wrapText="1"/>
    </xf>
    <xf numFmtId="0" fontId="62" fillId="0" borderId="59" xfId="0" applyFont="1" applyBorder="1" applyAlignment="1">
      <alignment vertical="center" wrapText="1"/>
    </xf>
    <xf numFmtId="0" fontId="62" fillId="0" borderId="43" xfId="0" applyFont="1" applyBorder="1" applyAlignment="1">
      <alignment horizontal="left" vertical="center" wrapText="1"/>
    </xf>
    <xf numFmtId="0" fontId="62" fillId="0" borderId="75" xfId="0" applyFont="1" applyBorder="1" applyAlignment="1">
      <alignment horizontal="left" vertical="center" wrapText="1"/>
    </xf>
    <xf numFmtId="0" fontId="29" fillId="0" borderId="55" xfId="0" applyFont="1" applyBorder="1" applyAlignment="1">
      <alignment horizontal="justify" vertical="center" wrapText="1"/>
    </xf>
    <xf numFmtId="0" fontId="29" fillId="0" borderId="0" xfId="0" applyFont="1" applyAlignment="1" applyProtection="1">
      <alignment horizontal="center" vertical="center" textRotation="90"/>
      <protection hidden="1"/>
    </xf>
    <xf numFmtId="0" fontId="29" fillId="2" borderId="60" xfId="0" applyFont="1" applyFill="1" applyBorder="1" applyAlignment="1">
      <alignment vertical="center" wrapText="1"/>
    </xf>
    <xf numFmtId="0" fontId="29" fillId="0" borderId="8" xfId="0" applyFont="1" applyBorder="1" applyAlignment="1" applyProtection="1">
      <alignment horizontal="center" vertical="center" textRotation="90"/>
      <protection hidden="1"/>
    </xf>
    <xf numFmtId="0" fontId="34" fillId="2" borderId="60" xfId="0" applyFont="1" applyFill="1" applyBorder="1" applyAlignment="1">
      <alignment vertical="center" wrapText="1"/>
    </xf>
    <xf numFmtId="0" fontId="62" fillId="24" borderId="41" xfId="0" applyFont="1" applyFill="1" applyBorder="1" applyAlignment="1">
      <alignment vertical="center" wrapText="1"/>
    </xf>
    <xf numFmtId="0" fontId="62" fillId="0" borderId="84" xfId="0" applyFont="1" applyBorder="1" applyAlignment="1">
      <alignment horizontal="center" vertical="center" textRotation="90"/>
    </xf>
    <xf numFmtId="0" fontId="29" fillId="17" borderId="36" xfId="0" applyFont="1" applyFill="1" applyBorder="1" applyAlignment="1" applyProtection="1">
      <alignment horizontal="center" vertical="top" textRotation="90"/>
      <protection locked="0"/>
    </xf>
    <xf numFmtId="0" fontId="29" fillId="17" borderId="8" xfId="0" applyFont="1" applyFill="1" applyBorder="1" applyAlignment="1" applyProtection="1">
      <alignment horizontal="center" vertical="center" textRotation="90"/>
      <protection locked="0"/>
    </xf>
    <xf numFmtId="0" fontId="29" fillId="0" borderId="63" xfId="0" applyFont="1" applyBorder="1" applyAlignment="1">
      <alignment horizontal="justify" vertical="center" wrapText="1"/>
    </xf>
    <xf numFmtId="0" fontId="62" fillId="0" borderId="42" xfId="0" applyFont="1" applyBorder="1" applyAlignment="1">
      <alignment horizontal="left" vertical="center" wrapText="1"/>
    </xf>
    <xf numFmtId="0" fontId="29" fillId="0" borderId="59" xfId="0" applyFont="1" applyBorder="1" applyAlignment="1" applyProtection="1">
      <alignment horizontal="center" vertical="center" wrapText="1"/>
      <protection locked="0"/>
    </xf>
    <xf numFmtId="0" fontId="29" fillId="0" borderId="41" xfId="0" applyFont="1" applyBorder="1" applyAlignment="1" applyProtection="1">
      <alignment horizontal="justify" vertical="center" wrapText="1"/>
      <protection locked="0"/>
    </xf>
    <xf numFmtId="0" fontId="29" fillId="17" borderId="56" xfId="0" applyFont="1" applyFill="1" applyBorder="1" applyAlignment="1" applyProtection="1">
      <alignment horizontal="center" vertical="center" textRotation="90"/>
      <protection locked="0"/>
    </xf>
    <xf numFmtId="0" fontId="29" fillId="17" borderId="0" xfId="0" applyFont="1" applyFill="1" applyAlignment="1" applyProtection="1">
      <alignment horizontal="center" vertical="center" textRotation="90"/>
      <protection locked="0"/>
    </xf>
    <xf numFmtId="0" fontId="29" fillId="17" borderId="60" xfId="0" applyFont="1" applyFill="1" applyBorder="1" applyAlignment="1" applyProtection="1">
      <alignment horizontal="center" vertical="center" textRotation="90"/>
      <protection locked="0"/>
    </xf>
    <xf numFmtId="0" fontId="29" fillId="0" borderId="9" xfId="0" applyFont="1" applyBorder="1" applyAlignment="1" applyProtection="1">
      <alignment horizontal="center" vertical="center" textRotation="90"/>
      <protection locked="0"/>
    </xf>
    <xf numFmtId="0" fontId="35" fillId="6" borderId="32" xfId="0" applyFont="1" applyFill="1" applyBorder="1" applyAlignment="1">
      <alignment horizontal="center" vertical="center" textRotation="90"/>
    </xf>
    <xf numFmtId="0" fontId="29" fillId="0" borderId="44" xfId="0" applyFont="1" applyBorder="1" applyAlignment="1">
      <alignment horizontal="justify" vertical="center" wrapText="1"/>
    </xf>
    <xf numFmtId="0" fontId="35" fillId="6" borderId="61" xfId="0" applyFont="1" applyFill="1" applyBorder="1" applyAlignment="1">
      <alignment horizontal="center" vertical="center" textRotation="90"/>
    </xf>
    <xf numFmtId="0" fontId="47" fillId="25" borderId="61" xfId="0" applyFont="1" applyFill="1" applyBorder="1" applyAlignment="1">
      <alignment horizontal="center" vertical="center" textRotation="90" wrapText="1"/>
    </xf>
    <xf numFmtId="0" fontId="47" fillId="25" borderId="61" xfId="0" applyFont="1" applyFill="1" applyBorder="1" applyAlignment="1">
      <alignment vertical="center" textRotation="90" wrapText="1"/>
    </xf>
    <xf numFmtId="0" fontId="37" fillId="12" borderId="61" xfId="0" applyFont="1" applyFill="1" applyBorder="1" applyAlignment="1">
      <alignment horizontal="center" vertical="center" textRotation="90"/>
    </xf>
    <xf numFmtId="0" fontId="33" fillId="10" borderId="61" xfId="0" applyFont="1" applyFill="1" applyBorder="1" applyAlignment="1">
      <alignment horizontal="center" vertical="center" textRotation="90" wrapText="1"/>
    </xf>
    <xf numFmtId="0" fontId="37" fillId="7" borderId="61" xfId="0" applyFont="1" applyFill="1" applyBorder="1" applyAlignment="1">
      <alignment horizontal="center" vertical="center" textRotation="90"/>
    </xf>
    <xf numFmtId="14" fontId="29" fillId="2" borderId="57" xfId="0" applyNumberFormat="1" applyFont="1" applyFill="1" applyBorder="1" applyAlignment="1" applyProtection="1">
      <alignment vertical="top" wrapText="1"/>
      <protection locked="0"/>
    </xf>
    <xf numFmtId="0" fontId="35" fillId="0" borderId="56" xfId="0" applyFont="1" applyBorder="1" applyAlignment="1">
      <alignment vertical="center" wrapText="1"/>
    </xf>
    <xf numFmtId="0" fontId="34" fillId="2" borderId="55" xfId="0" applyFont="1" applyFill="1" applyBorder="1" applyAlignment="1">
      <alignment vertical="center" wrapText="1"/>
    </xf>
    <xf numFmtId="0" fontId="37" fillId="7" borderId="69" xfId="0" applyFont="1" applyFill="1" applyBorder="1" applyAlignment="1">
      <alignment horizontal="center" vertical="center" textRotation="90"/>
    </xf>
    <xf numFmtId="0" fontId="33" fillId="10" borderId="69" xfId="0" applyFont="1" applyFill="1" applyBorder="1" applyAlignment="1">
      <alignment horizontal="center" vertical="center" textRotation="90" wrapText="1"/>
    </xf>
    <xf numFmtId="14" fontId="29" fillId="0" borderId="68" xfId="0" applyNumberFormat="1" applyFont="1" applyBorder="1" applyAlignment="1" applyProtection="1">
      <alignment vertical="top" wrapText="1"/>
      <protection locked="0"/>
    </xf>
    <xf numFmtId="14" fontId="29" fillId="0" borderId="55" xfId="0" applyNumberFormat="1" applyFont="1" applyBorder="1" applyAlignment="1" applyProtection="1">
      <alignment vertical="top" wrapText="1"/>
      <protection locked="0"/>
    </xf>
    <xf numFmtId="0" fontId="62" fillId="23" borderId="79" xfId="0" applyFont="1" applyFill="1" applyBorder="1" applyAlignment="1">
      <alignment vertical="center" wrapText="1"/>
    </xf>
    <xf numFmtId="0" fontId="62" fillId="0" borderId="67" xfId="0" applyFont="1" applyBorder="1" applyAlignment="1">
      <alignment vertical="center" wrapText="1"/>
    </xf>
    <xf numFmtId="0" fontId="62" fillId="0" borderId="68" xfId="0" applyFont="1" applyBorder="1" applyAlignment="1">
      <alignment vertical="center" wrapText="1"/>
    </xf>
    <xf numFmtId="14" fontId="29" fillId="0" borderId="67" xfId="0" applyNumberFormat="1" applyFont="1" applyBorder="1" applyAlignment="1" applyProtection="1">
      <alignment vertical="top" wrapText="1"/>
      <protection locked="0"/>
    </xf>
    <xf numFmtId="0" fontId="29" fillId="0" borderId="33" xfId="0" applyFont="1" applyBorder="1" applyAlignment="1" applyProtection="1">
      <alignment horizontal="center" vertical="center" textRotation="90"/>
      <protection hidden="1"/>
    </xf>
    <xf numFmtId="0" fontId="29" fillId="0" borderId="59" xfId="0" applyFont="1" applyBorder="1" applyAlignment="1" applyProtection="1">
      <alignment horizontal="justify" vertical="center"/>
      <protection locked="0"/>
    </xf>
    <xf numFmtId="0" fontId="29" fillId="0" borderId="59" xfId="0" applyFont="1" applyBorder="1" applyAlignment="1" applyProtection="1">
      <alignment horizontal="justify" vertical="center" wrapText="1"/>
      <protection locked="0"/>
    </xf>
    <xf numFmtId="14" fontId="35" fillId="0" borderId="66" xfId="0" applyNumberFormat="1" applyFont="1" applyBorder="1" applyAlignment="1" applyProtection="1">
      <alignment horizontal="center" vertical="center" wrapText="1"/>
      <protection locked="0"/>
    </xf>
    <xf numFmtId="0" fontId="29" fillId="0" borderId="80" xfId="0" applyFont="1" applyBorder="1" applyAlignment="1" applyProtection="1">
      <alignment horizontal="justify" vertical="center"/>
      <protection locked="0"/>
    </xf>
    <xf numFmtId="0" fontId="29" fillId="0" borderId="80" xfId="0" applyFont="1" applyBorder="1" applyAlignment="1" applyProtection="1">
      <alignment vertical="center" wrapText="1"/>
      <protection locked="0"/>
    </xf>
    <xf numFmtId="14" fontId="29" fillId="0" borderId="87" xfId="0" applyNumberFormat="1" applyFont="1" applyBorder="1" applyAlignment="1" applyProtection="1">
      <alignment horizontal="center" vertical="center" wrapText="1"/>
      <protection locked="0"/>
    </xf>
    <xf numFmtId="0" fontId="29" fillId="0" borderId="41" xfId="0" applyFont="1" applyBorder="1" applyAlignment="1" applyProtection="1">
      <alignment vertical="center" wrapText="1"/>
      <protection locked="0"/>
    </xf>
    <xf numFmtId="14" fontId="29" fillId="0" borderId="51" xfId="0" applyNumberFormat="1" applyFont="1" applyBorder="1" applyAlignment="1" applyProtection="1">
      <alignment horizontal="center" vertical="center" wrapText="1"/>
      <protection locked="0"/>
    </xf>
    <xf numFmtId="14" fontId="62" fillId="0" borderId="76" xfId="0" applyNumberFormat="1" applyFont="1" applyBorder="1" applyAlignment="1" applyProtection="1">
      <alignment horizontal="center" vertical="center" wrapText="1"/>
      <protection locked="0"/>
    </xf>
    <xf numFmtId="14" fontId="29" fillId="0" borderId="88" xfId="0" applyNumberFormat="1" applyFont="1" applyBorder="1" applyAlignment="1" applyProtection="1">
      <alignment horizontal="center" vertical="center" wrapText="1"/>
      <protection locked="0"/>
    </xf>
    <xf numFmtId="0" fontId="62" fillId="0" borderId="80" xfId="0" applyFont="1" applyBorder="1" applyAlignment="1">
      <alignment horizontal="justify" vertical="center" wrapText="1"/>
    </xf>
    <xf numFmtId="14" fontId="62" fillId="0" borderId="81" xfId="0" applyNumberFormat="1" applyFont="1" applyBorder="1" applyAlignment="1">
      <alignment horizontal="center" vertical="center" wrapText="1"/>
    </xf>
    <xf numFmtId="0" fontId="62" fillId="0" borderId="41" xfId="0" applyFont="1" applyBorder="1" applyAlignment="1">
      <alignment horizontal="justify" vertical="center" wrapText="1"/>
    </xf>
    <xf numFmtId="0" fontId="62" fillId="0" borderId="41" xfId="0" applyFont="1" applyBorder="1" applyAlignment="1">
      <alignment vertical="center" wrapText="1"/>
    </xf>
    <xf numFmtId="0" fontId="62" fillId="0" borderId="41" xfId="0" applyFont="1" applyBorder="1" applyAlignment="1">
      <alignment horizontal="center" vertical="center" wrapText="1"/>
    </xf>
    <xf numFmtId="14" fontId="62" fillId="0" borderId="88" xfId="0" applyNumberFormat="1" applyFont="1" applyBorder="1" applyAlignment="1">
      <alignment horizontal="center" vertical="center" wrapText="1"/>
    </xf>
    <xf numFmtId="0" fontId="29" fillId="0" borderId="80" xfId="0" applyFont="1" applyBorder="1" applyAlignment="1" applyProtection="1">
      <alignment horizontal="justify" vertical="center" wrapText="1"/>
      <protection locked="0"/>
    </xf>
    <xf numFmtId="0" fontId="29" fillId="0" borderId="80" xfId="0" applyFont="1" applyBorder="1" applyAlignment="1" applyProtection="1">
      <alignment horizontal="center" vertical="center" wrapText="1"/>
      <protection locked="0"/>
    </xf>
    <xf numFmtId="14" fontId="35" fillId="0" borderId="87" xfId="0" applyNumberFormat="1" applyFont="1" applyBorder="1" applyAlignment="1" applyProtection="1">
      <alignment horizontal="center" vertical="center" wrapText="1"/>
      <protection locked="0"/>
    </xf>
    <xf numFmtId="14" fontId="35" fillId="0" borderId="51" xfId="0" applyNumberFormat="1" applyFont="1" applyBorder="1" applyAlignment="1" applyProtection="1">
      <alignment horizontal="center" vertical="center" wrapText="1"/>
      <protection locked="0"/>
    </xf>
    <xf numFmtId="0" fontId="29" fillId="17" borderId="56" xfId="0" applyFont="1" applyFill="1" applyBorder="1" applyAlignment="1" applyProtection="1">
      <alignment horizontal="center" vertical="top" textRotation="90"/>
      <protection locked="0"/>
    </xf>
    <xf numFmtId="0" fontId="29" fillId="0" borderId="59" xfId="0" applyFont="1" applyBorder="1" applyAlignment="1" applyProtection="1">
      <alignment vertical="center" wrapText="1"/>
      <protection locked="0"/>
    </xf>
    <xf numFmtId="14" fontId="29" fillId="0" borderId="76" xfId="0" applyNumberFormat="1" applyFont="1" applyBorder="1" applyAlignment="1" applyProtection="1">
      <alignment horizontal="center" vertical="center" wrapText="1"/>
      <protection locked="0"/>
    </xf>
    <xf numFmtId="0" fontId="29" fillId="0" borderId="41" xfId="0" applyFont="1" applyBorder="1" applyAlignment="1" applyProtection="1">
      <alignment horizontal="center" vertical="center" wrapText="1"/>
      <protection locked="0"/>
    </xf>
    <xf numFmtId="0" fontId="35" fillId="0" borderId="63" xfId="0" applyFont="1" applyBorder="1" applyAlignment="1">
      <alignment vertical="center" wrapText="1"/>
    </xf>
    <xf numFmtId="0" fontId="29" fillId="2" borderId="76" xfId="0" applyFont="1" applyFill="1" applyBorder="1" applyAlignment="1" applyProtection="1">
      <alignment vertical="center" wrapText="1"/>
      <protection locked="0"/>
    </xf>
    <xf numFmtId="0" fontId="29" fillId="2" borderId="83" xfId="0" applyFont="1" applyFill="1" applyBorder="1" applyAlignment="1" applyProtection="1">
      <alignment vertical="center" wrapText="1"/>
      <protection locked="0"/>
    </xf>
    <xf numFmtId="0" fontId="37" fillId="22" borderId="61" xfId="0" applyFont="1" applyFill="1" applyBorder="1" applyAlignment="1">
      <alignment horizontal="center" vertical="center" textRotation="90"/>
    </xf>
    <xf numFmtId="0" fontId="29" fillId="0" borderId="44" xfId="0" applyFont="1" applyBorder="1" applyAlignment="1">
      <alignment horizontal="justify" vertical="center" textRotation="90" wrapText="1"/>
    </xf>
    <xf numFmtId="0" fontId="29" fillId="0" borderId="85" xfId="0" applyFont="1" applyBorder="1" applyAlignment="1" applyProtection="1">
      <alignment horizontal="center" vertical="center" textRotation="90"/>
      <protection hidden="1"/>
    </xf>
    <xf numFmtId="0" fontId="62" fillId="0" borderId="34" xfId="0" applyFont="1" applyBorder="1" applyAlignment="1">
      <alignment horizontal="center" vertical="center" textRotation="90"/>
    </xf>
    <xf numFmtId="0" fontId="29" fillId="0" borderId="84" xfId="0" applyFont="1" applyBorder="1" applyAlignment="1" applyProtection="1">
      <alignment horizontal="center" vertical="center" textRotation="90"/>
      <protection hidden="1"/>
    </xf>
    <xf numFmtId="0" fontId="29" fillId="0" borderId="34" xfId="0" applyFont="1" applyBorder="1" applyAlignment="1" applyProtection="1">
      <alignment horizontal="center" vertical="center" textRotation="90"/>
      <protection hidden="1"/>
    </xf>
    <xf numFmtId="0" fontId="29" fillId="0" borderId="47" xfId="0" applyFont="1" applyBorder="1" applyAlignment="1" applyProtection="1">
      <alignment horizontal="center" vertical="top" textRotation="90"/>
      <protection hidden="1"/>
    </xf>
    <xf numFmtId="0" fontId="29" fillId="0" borderId="84" xfId="0" applyFont="1" applyBorder="1" applyAlignment="1" applyProtection="1">
      <alignment horizontal="center" vertical="top" textRotation="90"/>
      <protection hidden="1"/>
    </xf>
    <xf numFmtId="0" fontId="29" fillId="0" borderId="85" xfId="0" applyFont="1" applyBorder="1" applyAlignment="1" applyProtection="1">
      <alignment horizontal="center" vertical="top" textRotation="90"/>
      <protection hidden="1"/>
    </xf>
    <xf numFmtId="0" fontId="29" fillId="0" borderId="47" xfId="0" applyFont="1" applyBorder="1" applyAlignment="1" applyProtection="1">
      <alignment horizontal="center" vertical="center" textRotation="90"/>
      <protection hidden="1"/>
    </xf>
    <xf numFmtId="0" fontId="29" fillId="0" borderId="43" xfId="0" applyFont="1" applyBorder="1" applyAlignment="1" applyProtection="1">
      <alignment horizontal="center" vertical="center" textRotation="90"/>
      <protection hidden="1"/>
    </xf>
    <xf numFmtId="0" fontId="29" fillId="0" borderId="61" xfId="0" applyFont="1" applyBorder="1" applyAlignment="1">
      <alignment horizontal="justify" vertical="center" wrapText="1"/>
    </xf>
    <xf numFmtId="0" fontId="29" fillId="0" borderId="61" xfId="0" applyFont="1" applyBorder="1" applyAlignment="1">
      <alignment vertical="center" wrapText="1"/>
    </xf>
    <xf numFmtId="0" fontId="29" fillId="0" borderId="61" xfId="0" applyFont="1" applyBorder="1" applyAlignment="1" applyProtection="1">
      <alignment horizontal="justify" vertical="center" wrapText="1"/>
      <protection locked="0"/>
    </xf>
    <xf numFmtId="0" fontId="35" fillId="0" borderId="61" xfId="0" applyFont="1" applyBorder="1" applyAlignment="1">
      <alignment horizontal="justify" vertical="center" wrapText="1"/>
    </xf>
    <xf numFmtId="0" fontId="63" fillId="0" borderId="61" xfId="0" applyFont="1" applyBorder="1" applyAlignment="1">
      <alignment horizontal="justify" vertical="center" wrapText="1"/>
    </xf>
    <xf numFmtId="0" fontId="29" fillId="0" borderId="61" xfId="0" applyFont="1" applyBorder="1" applyAlignment="1" applyProtection="1">
      <alignment horizontal="justify" vertical="center"/>
      <protection locked="0"/>
    </xf>
    <xf numFmtId="0" fontId="29" fillId="0" borderId="61" xfId="0" applyFont="1" applyBorder="1" applyAlignment="1" applyProtection="1">
      <alignment horizontal="center" vertical="center" wrapText="1"/>
      <protection locked="0"/>
    </xf>
    <xf numFmtId="0" fontId="53" fillId="2" borderId="0" xfId="0" applyFont="1" applyFill="1" applyAlignment="1" applyProtection="1">
      <alignment horizontal="center" vertical="center"/>
      <protection locked="0"/>
    </xf>
    <xf numFmtId="0" fontId="35" fillId="2" borderId="0" xfId="0" applyFont="1" applyFill="1" applyProtection="1">
      <protection locked="0"/>
    </xf>
    <xf numFmtId="0" fontId="38" fillId="18" borderId="55" xfId="0" applyFont="1" applyFill="1" applyBorder="1" applyAlignment="1">
      <alignment horizontal="center" vertical="center" wrapText="1"/>
    </xf>
    <xf numFmtId="0" fontId="35" fillId="0" borderId="61" xfId="0" applyFont="1" applyBorder="1" applyAlignment="1">
      <alignment horizontal="center" vertical="center" wrapText="1"/>
    </xf>
    <xf numFmtId="0" fontId="35" fillId="0" borderId="61" xfId="0" applyFont="1" applyBorder="1" applyAlignment="1">
      <alignment vertical="center" wrapText="1"/>
    </xf>
    <xf numFmtId="0" fontId="35" fillId="0" borderId="61" xfId="0" applyFont="1" applyBorder="1" applyProtection="1">
      <protection locked="0"/>
    </xf>
    <xf numFmtId="0" fontId="35" fillId="0" borderId="61" xfId="0" applyFont="1" applyBorder="1" applyAlignment="1" applyProtection="1">
      <alignment vertical="center"/>
      <protection locked="0"/>
    </xf>
    <xf numFmtId="0" fontId="35" fillId="0" borderId="0" xfId="0" applyFont="1" applyProtection="1">
      <protection locked="0"/>
    </xf>
    <xf numFmtId="0" fontId="29" fillId="17" borderId="91" xfId="0" applyFont="1" applyFill="1" applyBorder="1" applyAlignment="1" applyProtection="1">
      <alignment horizontal="center" vertical="center" textRotation="90"/>
      <protection locked="0"/>
    </xf>
    <xf numFmtId="0" fontId="62" fillId="20" borderId="91" xfId="0" applyFont="1" applyFill="1" applyBorder="1" applyAlignment="1">
      <alignment horizontal="center" vertical="center" textRotation="90"/>
    </xf>
    <xf numFmtId="0" fontId="29" fillId="17" borderId="91" xfId="0" applyFont="1" applyFill="1" applyBorder="1" applyAlignment="1" applyProtection="1">
      <alignment horizontal="center" vertical="top" textRotation="90"/>
      <protection locked="0"/>
    </xf>
    <xf numFmtId="0" fontId="29" fillId="17" borderId="63" xfId="0" applyFont="1" applyFill="1" applyBorder="1" applyAlignment="1" applyProtection="1">
      <alignment horizontal="center" vertical="top" textRotation="90"/>
      <protection locked="0"/>
    </xf>
    <xf numFmtId="0" fontId="29" fillId="17" borderId="63" xfId="0" applyFont="1" applyFill="1" applyBorder="1" applyAlignment="1" applyProtection="1">
      <alignment horizontal="center" vertical="center" textRotation="90"/>
      <protection locked="0"/>
    </xf>
    <xf numFmtId="0" fontId="35" fillId="4" borderId="61" xfId="0" applyFont="1" applyFill="1" applyBorder="1" applyAlignment="1">
      <alignment horizontal="center" vertical="center" textRotation="90"/>
    </xf>
    <xf numFmtId="0" fontId="29" fillId="6" borderId="61" xfId="0" applyFont="1" applyFill="1" applyBorder="1" applyAlignment="1" applyProtection="1">
      <alignment horizontal="center" vertical="center" textRotation="90"/>
      <protection locked="0"/>
    </xf>
    <xf numFmtId="0" fontId="29" fillId="12" borderId="61" xfId="0" applyFont="1" applyFill="1" applyBorder="1" applyAlignment="1" applyProtection="1">
      <alignment horizontal="center" vertical="center" textRotation="90"/>
      <protection locked="0"/>
    </xf>
    <xf numFmtId="0" fontId="29" fillId="4" borderId="61" xfId="0" applyFont="1" applyFill="1" applyBorder="1" applyAlignment="1" applyProtection="1">
      <alignment horizontal="center" vertical="center" textRotation="90"/>
      <protection locked="0"/>
    </xf>
    <xf numFmtId="0" fontId="29" fillId="0" borderId="0" xfId="0" applyFont="1" applyAlignment="1" applyProtection="1">
      <alignment horizontal="justify" vertical="center" wrapText="1"/>
      <protection locked="0"/>
    </xf>
    <xf numFmtId="0" fontId="29" fillId="0" borderId="0" xfId="0" applyFont="1" applyAlignment="1" applyProtection="1">
      <alignment vertical="center" wrapText="1"/>
      <protection locked="0"/>
    </xf>
    <xf numFmtId="0" fontId="29" fillId="0" borderId="0" xfId="0" applyFont="1" applyAlignment="1" applyProtection="1">
      <alignment horizontal="center" vertical="center" wrapText="1"/>
      <protection locked="0"/>
    </xf>
    <xf numFmtId="14" fontId="29" fillId="0" borderId="0" xfId="0" applyNumberFormat="1" applyFont="1" applyAlignment="1" applyProtection="1">
      <alignment horizontal="center" vertical="center" wrapText="1"/>
      <protection locked="0"/>
    </xf>
    <xf numFmtId="0" fontId="65" fillId="0" borderId="8" xfId="0" applyFont="1" applyBorder="1" applyAlignment="1">
      <alignment vertical="top" wrapText="1"/>
    </xf>
    <xf numFmtId="0" fontId="65" fillId="0" borderId="8" xfId="0" applyFont="1" applyBorder="1" applyAlignment="1">
      <alignment horizontal="left" vertical="top" wrapText="1"/>
    </xf>
    <xf numFmtId="0" fontId="65" fillId="0" borderId="8" xfId="0" applyFont="1" applyBorder="1" applyAlignment="1">
      <alignment horizontal="center" vertical="top" wrapText="1"/>
    </xf>
    <xf numFmtId="14" fontId="65" fillId="0" borderId="8" xfId="0" applyNumberFormat="1" applyFont="1" applyBorder="1" applyAlignment="1">
      <alignment horizontal="center" vertical="top" wrapText="1"/>
    </xf>
    <xf numFmtId="0" fontId="35" fillId="0" borderId="47" xfId="0" applyFont="1" applyBorder="1" applyAlignment="1">
      <alignment horizontal="justify" vertical="top" wrapText="1"/>
    </xf>
    <xf numFmtId="0" fontId="29" fillId="2" borderId="65" xfId="0" applyFont="1" applyFill="1" applyBorder="1" applyAlignment="1">
      <alignment horizontal="center" vertical="center" wrapText="1"/>
    </xf>
    <xf numFmtId="0" fontId="29" fillId="2" borderId="67" xfId="0" applyFont="1" applyFill="1" applyBorder="1" applyAlignment="1">
      <alignment horizontal="center" vertical="center" wrapText="1"/>
    </xf>
    <xf numFmtId="0" fontId="29" fillId="2" borderId="68" xfId="0" applyFont="1" applyFill="1" applyBorder="1" applyAlignment="1">
      <alignment horizontal="center" vertical="center" wrapText="1"/>
    </xf>
    <xf numFmtId="0" fontId="35" fillId="2" borderId="59" xfId="0" applyFont="1" applyFill="1" applyBorder="1" applyAlignment="1">
      <alignment horizontal="center" vertical="center"/>
    </xf>
    <xf numFmtId="0" fontId="35" fillId="2" borderId="64" xfId="0" applyFont="1" applyFill="1" applyBorder="1" applyAlignment="1">
      <alignment horizontal="center" vertical="center"/>
    </xf>
    <xf numFmtId="0" fontId="35" fillId="2" borderId="60" xfId="0" applyFont="1" applyFill="1" applyBorder="1" applyAlignment="1">
      <alignment horizontal="center" vertical="center"/>
    </xf>
    <xf numFmtId="0" fontId="29" fillId="0" borderId="3"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7" xfId="0" applyFont="1" applyBorder="1" applyAlignment="1">
      <alignment horizontal="center" vertical="center" wrapText="1"/>
    </xf>
    <xf numFmtId="0" fontId="34" fillId="0" borderId="65" xfId="0" applyFont="1" applyBorder="1" applyAlignment="1">
      <alignment horizontal="center" vertical="center" wrapText="1"/>
    </xf>
    <xf numFmtId="0" fontId="34" fillId="0" borderId="67" xfId="0" applyFont="1" applyBorder="1" applyAlignment="1">
      <alignment horizontal="center" vertical="center" wrapText="1"/>
    </xf>
    <xf numFmtId="0" fontId="34" fillId="0" borderId="59" xfId="0" applyFont="1" applyBorder="1" applyAlignment="1">
      <alignment horizontal="center" vertical="center" wrapText="1"/>
    </xf>
    <xf numFmtId="0" fontId="34" fillId="0" borderId="64" xfId="0" applyFont="1" applyBorder="1" applyAlignment="1">
      <alignment horizontal="center" vertical="center" wrapText="1"/>
    </xf>
    <xf numFmtId="0" fontId="34" fillId="0" borderId="59" xfId="0" applyFont="1" applyBorder="1" applyAlignment="1">
      <alignment horizontal="center" vertical="center"/>
    </xf>
    <xf numFmtId="0" fontId="34" fillId="0" borderId="64" xfId="0" applyFont="1" applyBorder="1" applyAlignment="1">
      <alignment horizontal="center" vertical="center"/>
    </xf>
    <xf numFmtId="0" fontId="34" fillId="0" borderId="68" xfId="0" applyFont="1" applyBorder="1" applyAlignment="1">
      <alignment horizontal="center" vertical="center" wrapText="1"/>
    </xf>
    <xf numFmtId="0" fontId="34" fillId="0" borderId="60" xfId="0" applyFont="1" applyBorder="1" applyAlignment="1">
      <alignment horizontal="center" vertical="center" wrapText="1"/>
    </xf>
    <xf numFmtId="0" fontId="34" fillId="0" borderId="60" xfId="0" applyFont="1" applyBorder="1" applyAlignment="1">
      <alignment horizontal="center" vertical="center"/>
    </xf>
    <xf numFmtId="0" fontId="34" fillId="2" borderId="65" xfId="0" applyFont="1" applyFill="1" applyBorder="1" applyAlignment="1">
      <alignment horizontal="center" vertical="center" wrapText="1"/>
    </xf>
    <xf numFmtId="0" fontId="34" fillId="2" borderId="68" xfId="0" applyFont="1" applyFill="1" applyBorder="1" applyAlignment="1">
      <alignment horizontal="center" vertical="center" wrapText="1"/>
    </xf>
    <xf numFmtId="0" fontId="34" fillId="2" borderId="59" xfId="0" applyFont="1" applyFill="1" applyBorder="1" applyAlignment="1">
      <alignment horizontal="center" vertical="center" wrapText="1"/>
    </xf>
    <xf numFmtId="0" fontId="34" fillId="2" borderId="60" xfId="0" applyFont="1" applyFill="1" applyBorder="1" applyAlignment="1">
      <alignment horizontal="center" vertical="center" wrapText="1"/>
    </xf>
    <xf numFmtId="0" fontId="34" fillId="2" borderId="59" xfId="0" applyFont="1" applyFill="1" applyBorder="1" applyAlignment="1">
      <alignment horizontal="center" vertical="center"/>
    </xf>
    <xf numFmtId="0" fontId="34" fillId="2" borderId="60" xfId="0" applyFont="1" applyFill="1" applyBorder="1" applyAlignment="1">
      <alignment horizontal="center" vertical="center"/>
    </xf>
    <xf numFmtId="0" fontId="34" fillId="2" borderId="69" xfId="0" applyFont="1" applyFill="1" applyBorder="1" applyAlignment="1">
      <alignment horizontal="center" vertical="center" wrapText="1"/>
    </xf>
    <xf numFmtId="0" fontId="34" fillId="2" borderId="70" xfId="0" applyFont="1" applyFill="1" applyBorder="1" applyAlignment="1">
      <alignment horizontal="center" vertical="center" wrapText="1"/>
    </xf>
    <xf numFmtId="0" fontId="34" fillId="2" borderId="72" xfId="0" applyFont="1" applyFill="1" applyBorder="1" applyAlignment="1">
      <alignment horizontal="center" vertical="center" wrapText="1"/>
    </xf>
    <xf numFmtId="0" fontId="29" fillId="0" borderId="65" xfId="0" applyFont="1" applyBorder="1" applyAlignment="1">
      <alignment horizontal="center" vertical="center" wrapText="1"/>
    </xf>
    <xf numFmtId="0" fontId="29" fillId="0" borderId="68" xfId="0" applyFont="1" applyBorder="1" applyAlignment="1">
      <alignment horizontal="center" vertical="center" wrapText="1"/>
    </xf>
    <xf numFmtId="0" fontId="35" fillId="0" borderId="59" xfId="0" applyFont="1" applyBorder="1" applyAlignment="1">
      <alignment horizontal="center" vertical="center"/>
    </xf>
    <xf numFmtId="0" fontId="35" fillId="0" borderId="60" xfId="0" applyFont="1" applyBorder="1" applyAlignment="1">
      <alignment horizontal="center" vertical="center"/>
    </xf>
    <xf numFmtId="0" fontId="29" fillId="0" borderId="67" xfId="0" applyFont="1" applyBorder="1" applyAlignment="1">
      <alignment horizontal="center" vertical="center" wrapText="1"/>
    </xf>
    <xf numFmtId="0" fontId="35" fillId="0" borderId="64" xfId="0" applyFont="1" applyBorder="1" applyAlignment="1">
      <alignment horizontal="center" vertical="center"/>
    </xf>
    <xf numFmtId="0" fontId="29" fillId="2" borderId="2" xfId="0" applyFont="1" applyFill="1" applyBorder="1" applyAlignment="1" applyProtection="1">
      <alignment horizontal="center"/>
      <protection locked="0"/>
    </xf>
    <xf numFmtId="0" fontId="29" fillId="2" borderId="9" xfId="0" applyFont="1" applyFill="1" applyBorder="1" applyAlignment="1" applyProtection="1">
      <alignment horizontal="center"/>
      <protection locked="0"/>
    </xf>
    <xf numFmtId="0" fontId="29" fillId="2" borderId="3" xfId="0" applyFont="1" applyFill="1" applyBorder="1" applyAlignment="1" applyProtection="1">
      <alignment horizontal="center"/>
      <protection locked="0"/>
    </xf>
    <xf numFmtId="0" fontId="29" fillId="2" borderId="4" xfId="0" applyFont="1" applyFill="1" applyBorder="1" applyAlignment="1" applyProtection="1">
      <alignment horizontal="center"/>
      <protection locked="0"/>
    </xf>
    <xf numFmtId="0" fontId="29" fillId="2" borderId="0" xfId="0" applyFont="1" applyFill="1" applyAlignment="1" applyProtection="1">
      <alignment horizontal="center"/>
      <protection locked="0"/>
    </xf>
    <xf numFmtId="0" fontId="29" fillId="2" borderId="5" xfId="0" applyFont="1" applyFill="1" applyBorder="1" applyAlignment="1" applyProtection="1">
      <alignment horizontal="center"/>
      <protection locked="0"/>
    </xf>
    <xf numFmtId="0" fontId="29" fillId="2" borderId="6" xfId="0" applyFont="1" applyFill="1" applyBorder="1" applyAlignment="1" applyProtection="1">
      <alignment horizontal="center"/>
      <protection locked="0"/>
    </xf>
    <xf numFmtId="0" fontId="29" fillId="2" borderId="8" xfId="0" applyFont="1" applyFill="1" applyBorder="1" applyAlignment="1" applyProtection="1">
      <alignment horizontal="center"/>
      <protection locked="0"/>
    </xf>
    <xf numFmtId="0" fontId="29" fillId="2" borderId="7" xfId="0" applyFont="1" applyFill="1" applyBorder="1" applyAlignment="1" applyProtection="1">
      <alignment horizontal="center"/>
      <protection locked="0"/>
    </xf>
    <xf numFmtId="0" fontId="30" fillId="2" borderId="2" xfId="0" applyFont="1" applyFill="1" applyBorder="1" applyAlignment="1" applyProtection="1">
      <alignment horizontal="center"/>
      <protection locked="0"/>
    </xf>
    <xf numFmtId="0" fontId="30" fillId="2" borderId="9" xfId="0" applyFont="1" applyFill="1" applyBorder="1" applyAlignment="1" applyProtection="1">
      <alignment horizontal="center"/>
      <protection locked="0"/>
    </xf>
    <xf numFmtId="0" fontId="30" fillId="2" borderId="6" xfId="0" applyFont="1" applyFill="1" applyBorder="1" applyAlignment="1" applyProtection="1">
      <alignment horizontal="center" vertical="center"/>
      <protection locked="0"/>
    </xf>
    <xf numFmtId="0" fontId="30" fillId="2" borderId="8" xfId="0" applyFont="1" applyFill="1" applyBorder="1" applyAlignment="1" applyProtection="1">
      <alignment horizontal="center" vertical="center"/>
      <protection locked="0"/>
    </xf>
    <xf numFmtId="0" fontId="32" fillId="2" borderId="20" xfId="0" applyFont="1" applyFill="1" applyBorder="1" applyAlignment="1" applyProtection="1">
      <alignment horizontal="center" vertical="center" wrapText="1"/>
      <protection locked="0"/>
    </xf>
    <xf numFmtId="0" fontId="32" fillId="2" borderId="21" xfId="0" applyFont="1" applyFill="1" applyBorder="1" applyAlignment="1" applyProtection="1">
      <alignment horizontal="center" vertical="center" wrapText="1"/>
      <protection locked="0"/>
    </xf>
    <xf numFmtId="0" fontId="32" fillId="2" borderId="21" xfId="0" applyFont="1" applyFill="1" applyBorder="1" applyAlignment="1" applyProtection="1">
      <alignment horizontal="center" vertical="center"/>
      <protection locked="0"/>
    </xf>
    <xf numFmtId="0" fontId="33" fillId="0" borderId="2" xfId="0" applyFont="1" applyBorder="1" applyAlignment="1">
      <alignment horizontal="right" vertical="center"/>
    </xf>
    <xf numFmtId="0" fontId="33" fillId="0" borderId="9" xfId="0" applyFont="1" applyBorder="1" applyAlignment="1">
      <alignment horizontal="right" vertical="center"/>
    </xf>
    <xf numFmtId="0" fontId="31" fillId="0" borderId="0" xfId="0" applyFont="1" applyAlignment="1" applyProtection="1">
      <alignment horizontal="center" vertical="center" wrapText="1"/>
      <protection locked="0"/>
    </xf>
    <xf numFmtId="0" fontId="30" fillId="14" borderId="20" xfId="0" applyFont="1" applyFill="1" applyBorder="1" applyAlignment="1">
      <alignment horizontal="center" vertical="center"/>
    </xf>
    <xf numFmtId="0" fontId="30" fillId="14" borderId="21" xfId="0" applyFont="1" applyFill="1" applyBorder="1" applyAlignment="1">
      <alignment horizontal="center" vertical="center"/>
    </xf>
    <xf numFmtId="0" fontId="30" fillId="14" borderId="32" xfId="0" applyFont="1" applyFill="1" applyBorder="1" applyAlignment="1">
      <alignment horizontal="center" vertical="center"/>
    </xf>
    <xf numFmtId="0" fontId="30" fillId="14" borderId="20" xfId="0" applyFont="1" applyFill="1" applyBorder="1" applyAlignment="1">
      <alignment horizontal="center" vertical="center" wrapText="1"/>
    </xf>
    <xf numFmtId="0" fontId="30" fillId="14" borderId="21" xfId="0" applyFont="1" applyFill="1" applyBorder="1" applyAlignment="1">
      <alignment horizontal="center" vertical="center" wrapText="1"/>
    </xf>
    <xf numFmtId="0" fontId="30" fillId="14" borderId="32" xfId="0" applyFont="1" applyFill="1" applyBorder="1" applyAlignment="1">
      <alignment horizontal="center" vertical="center" wrapText="1"/>
    </xf>
    <xf numFmtId="0" fontId="30" fillId="16" borderId="20" xfId="0" applyFont="1" applyFill="1" applyBorder="1" applyAlignment="1">
      <alignment horizontal="center" vertical="center"/>
    </xf>
    <xf numFmtId="0" fontId="30" fillId="16" borderId="21" xfId="0" applyFont="1" applyFill="1" applyBorder="1" applyAlignment="1">
      <alignment horizontal="center" vertical="center"/>
    </xf>
    <xf numFmtId="0" fontId="30" fillId="16" borderId="32" xfId="0" applyFont="1" applyFill="1" applyBorder="1" applyAlignment="1">
      <alignment horizontal="center" vertical="center"/>
    </xf>
    <xf numFmtId="0" fontId="33" fillId="0" borderId="9" xfId="0" applyFont="1" applyBorder="1" applyAlignment="1">
      <alignment horizontal="center" vertical="center"/>
    </xf>
    <xf numFmtId="0" fontId="33" fillId="0" borderId="3" xfId="0" applyFont="1" applyBorder="1" applyAlignment="1">
      <alignment horizontal="center" vertical="center"/>
    </xf>
    <xf numFmtId="0" fontId="33" fillId="14" borderId="20" xfId="0" applyFont="1" applyFill="1" applyBorder="1" applyAlignment="1">
      <alignment horizontal="center" vertical="center"/>
    </xf>
    <xf numFmtId="0" fontId="33" fillId="14" borderId="21" xfId="0" applyFont="1" applyFill="1" applyBorder="1" applyAlignment="1">
      <alignment horizontal="center" vertical="center"/>
    </xf>
    <xf numFmtId="0" fontId="33" fillId="0" borderId="6" xfId="0" applyFont="1" applyBorder="1" applyAlignment="1">
      <alignment horizontal="right" vertical="center"/>
    </xf>
    <xf numFmtId="0" fontId="33" fillId="0" borderId="8" xfId="0" applyFont="1" applyBorder="1" applyAlignment="1">
      <alignment horizontal="right" vertical="center"/>
    </xf>
    <xf numFmtId="0" fontId="33" fillId="0" borderId="8" xfId="0" applyFont="1" applyBorder="1" applyAlignment="1">
      <alignment horizontal="center" vertical="center"/>
    </xf>
    <xf numFmtId="0" fontId="33" fillId="0" borderId="7" xfId="0" applyFont="1" applyBorder="1" applyAlignment="1">
      <alignment horizontal="center" vertical="center"/>
    </xf>
    <xf numFmtId="0" fontId="33" fillId="0" borderId="4" xfId="0" applyFont="1" applyBorder="1" applyAlignment="1">
      <alignment horizontal="right" vertical="center"/>
    </xf>
    <xf numFmtId="0" fontId="33" fillId="0" borderId="0" xfId="0" applyFont="1" applyAlignment="1">
      <alignment horizontal="right" vertical="center"/>
    </xf>
    <xf numFmtId="0" fontId="33" fillId="0" borderId="0" xfId="0" applyFont="1" applyAlignment="1">
      <alignment horizontal="center" vertical="center"/>
    </xf>
    <xf numFmtId="0" fontId="33" fillId="0" borderId="5" xfId="0" applyFont="1" applyBorder="1" applyAlignment="1">
      <alignment horizontal="center" vertical="center"/>
    </xf>
    <xf numFmtId="0" fontId="34" fillId="2" borderId="76" xfId="0" applyFont="1" applyFill="1" applyBorder="1" applyAlignment="1">
      <alignment horizontal="center" vertical="center"/>
    </xf>
    <xf numFmtId="0" fontId="34" fillId="2" borderId="77" xfId="0" applyFont="1" applyFill="1" applyBorder="1" applyAlignment="1">
      <alignment horizontal="center" vertical="center"/>
    </xf>
    <xf numFmtId="0" fontId="34" fillId="2" borderId="83" xfId="0" applyFont="1" applyFill="1" applyBorder="1" applyAlignment="1">
      <alignment horizontal="center" vertical="center"/>
    </xf>
    <xf numFmtId="0" fontId="34" fillId="2" borderId="44" xfId="0" applyFont="1" applyFill="1" applyBorder="1" applyAlignment="1">
      <alignment horizontal="center" vertical="center" wrapText="1"/>
    </xf>
    <xf numFmtId="0" fontId="34" fillId="2" borderId="75" xfId="0" applyFont="1" applyFill="1" applyBorder="1" applyAlignment="1">
      <alignment horizontal="center" vertical="center" wrapText="1"/>
    </xf>
    <xf numFmtId="0" fontId="34" fillId="2" borderId="85" xfId="0" applyFont="1" applyFill="1" applyBorder="1" applyAlignment="1">
      <alignment horizontal="center" vertical="center" wrapText="1"/>
    </xf>
    <xf numFmtId="0" fontId="34" fillId="2" borderId="9" xfId="0" applyFont="1" applyFill="1" applyBorder="1" applyAlignment="1">
      <alignment horizontal="center" vertical="center" wrapText="1"/>
    </xf>
    <xf numFmtId="0" fontId="34" fillId="2" borderId="0" xfId="0" applyFont="1" applyFill="1" applyAlignment="1">
      <alignment horizontal="center" vertical="center" wrapText="1"/>
    </xf>
    <xf numFmtId="0" fontId="34" fillId="2" borderId="8" xfId="0" applyFont="1" applyFill="1" applyBorder="1" applyAlignment="1">
      <alignment horizontal="center" vertical="center" wrapText="1"/>
    </xf>
    <xf numFmtId="0" fontId="34" fillId="2" borderId="3" xfId="0" applyFont="1" applyFill="1" applyBorder="1" applyAlignment="1">
      <alignment horizontal="center" vertical="center" wrapText="1"/>
    </xf>
    <xf numFmtId="0" fontId="34" fillId="2" borderId="5" xfId="0" applyFont="1" applyFill="1" applyBorder="1" applyAlignment="1">
      <alignment horizontal="center" vertical="center" wrapText="1"/>
    </xf>
    <xf numFmtId="0" fontId="62" fillId="20" borderId="59" xfId="0" applyFont="1" applyFill="1" applyBorder="1" applyAlignment="1">
      <alignment horizontal="center" vertical="center" textRotation="90"/>
    </xf>
    <xf numFmtId="0" fontId="62" fillId="20" borderId="64" xfId="0" applyFont="1" applyFill="1" applyBorder="1" applyAlignment="1">
      <alignment horizontal="center" vertical="center" textRotation="90"/>
    </xf>
    <xf numFmtId="0" fontId="62" fillId="20" borderId="60" xfId="0" applyFont="1" applyFill="1" applyBorder="1" applyAlignment="1">
      <alignment horizontal="center" vertical="center" textRotation="90"/>
    </xf>
    <xf numFmtId="0" fontId="35" fillId="6" borderId="61" xfId="0" applyFont="1" applyFill="1" applyBorder="1" applyAlignment="1">
      <alignment horizontal="center" vertical="center" textRotation="90"/>
    </xf>
    <xf numFmtId="0" fontId="35" fillId="12" borderId="69" xfId="0" applyFont="1" applyFill="1" applyBorder="1" applyAlignment="1">
      <alignment horizontal="center" vertical="center" textRotation="90"/>
    </xf>
    <xf numFmtId="0" fontId="35" fillId="12" borderId="70" xfId="0" applyFont="1" applyFill="1" applyBorder="1" applyAlignment="1">
      <alignment horizontal="center" vertical="center" textRotation="90"/>
    </xf>
    <xf numFmtId="0" fontId="35" fillId="12" borderId="72" xfId="0" applyFont="1" applyFill="1" applyBorder="1" applyAlignment="1">
      <alignment horizontal="center" vertical="center" textRotation="90"/>
    </xf>
    <xf numFmtId="0" fontId="35" fillId="2" borderId="59" xfId="0" applyFont="1" applyFill="1" applyBorder="1" applyAlignment="1">
      <alignment horizontal="justify" vertical="center" wrapText="1"/>
    </xf>
    <xf numFmtId="0" fontId="35" fillId="2" borderId="60" xfId="0" applyFont="1" applyFill="1" applyBorder="1" applyAlignment="1">
      <alignment horizontal="justify" vertical="center" wrapText="1"/>
    </xf>
    <xf numFmtId="0" fontId="29" fillId="0" borderId="59" xfId="0" applyFont="1" applyBorder="1" applyAlignment="1">
      <alignment horizontal="justify" vertical="center" wrapText="1"/>
    </xf>
    <xf numFmtId="0" fontId="29" fillId="0" borderId="64" xfId="0" applyFont="1" applyBorder="1" applyAlignment="1">
      <alignment horizontal="justify" vertical="center" wrapText="1"/>
    </xf>
    <xf numFmtId="0" fontId="29" fillId="0" borderId="60" xfId="0" applyFont="1" applyBorder="1" applyAlignment="1">
      <alignment horizontal="justify" vertical="center" wrapText="1"/>
    </xf>
    <xf numFmtId="0" fontId="29" fillId="2" borderId="59" xfId="0" applyFont="1" applyFill="1" applyBorder="1" applyAlignment="1">
      <alignment horizontal="center" vertical="center" wrapText="1"/>
    </xf>
    <xf numFmtId="0" fontId="29" fillId="2" borderId="64" xfId="0" applyFont="1" applyFill="1" applyBorder="1" applyAlignment="1">
      <alignment horizontal="center" vertical="center" wrapText="1"/>
    </xf>
    <xf numFmtId="0" fontId="29" fillId="2" borderId="60" xfId="0" applyFont="1" applyFill="1" applyBorder="1" applyAlignment="1">
      <alignment horizontal="center" vertical="center" wrapText="1"/>
    </xf>
    <xf numFmtId="0" fontId="29" fillId="2" borderId="44" xfId="0" applyFont="1" applyFill="1" applyBorder="1" applyAlignment="1">
      <alignment horizontal="center" vertical="center" wrapText="1"/>
    </xf>
    <xf numFmtId="0" fontId="29" fillId="2" borderId="75" xfId="0" applyFont="1" applyFill="1" applyBorder="1" applyAlignment="1">
      <alignment horizontal="center" vertical="center" wrapText="1"/>
    </xf>
    <xf numFmtId="0" fontId="29" fillId="2" borderId="85" xfId="0" applyFont="1" applyFill="1" applyBorder="1" applyAlignment="1">
      <alignment horizontal="center" vertical="center" wrapText="1"/>
    </xf>
    <xf numFmtId="0" fontId="29" fillId="2" borderId="89" xfId="0" applyFont="1" applyFill="1" applyBorder="1" applyAlignment="1">
      <alignment horizontal="justify" vertical="center" wrapText="1"/>
    </xf>
    <xf numFmtId="0" fontId="29" fillId="2" borderId="60" xfId="0" applyFont="1" applyFill="1" applyBorder="1" applyAlignment="1">
      <alignment horizontal="justify" vertical="center" wrapText="1"/>
    </xf>
    <xf numFmtId="0" fontId="35" fillId="0" borderId="59" xfId="0" applyFont="1" applyBorder="1" applyAlignment="1">
      <alignment horizontal="center" vertical="center" wrapText="1"/>
    </xf>
    <xf numFmtId="0" fontId="35" fillId="0" borderId="64" xfId="0" applyFont="1" applyBorder="1" applyAlignment="1">
      <alignment horizontal="center" vertical="center" wrapText="1"/>
    </xf>
    <xf numFmtId="0" fontId="35" fillId="0" borderId="59" xfId="0" applyFont="1" applyBorder="1" applyAlignment="1">
      <alignment horizontal="justify" vertical="center" wrapText="1"/>
    </xf>
    <xf numFmtId="0" fontId="35" fillId="0" borderId="60" xfId="0" applyFont="1" applyBorder="1" applyAlignment="1">
      <alignment horizontal="justify" vertical="center" wrapText="1"/>
    </xf>
    <xf numFmtId="0" fontId="35" fillId="0" borderId="64" xfId="0" applyFont="1" applyBorder="1" applyAlignment="1">
      <alignment horizontal="justify" vertical="center" wrapText="1"/>
    </xf>
    <xf numFmtId="0" fontId="35" fillId="0" borderId="60" xfId="0" applyFont="1" applyBorder="1" applyAlignment="1">
      <alignment horizontal="center" vertical="center" wrapText="1"/>
    </xf>
    <xf numFmtId="0" fontId="29" fillId="2" borderId="64" xfId="0" applyFont="1" applyFill="1" applyBorder="1" applyAlignment="1">
      <alignment horizontal="justify" vertical="center" wrapText="1"/>
    </xf>
    <xf numFmtId="0" fontId="62" fillId="0" borderId="65" xfId="0" applyFont="1" applyBorder="1" applyAlignment="1">
      <alignment horizontal="center" vertical="center" wrapText="1"/>
    </xf>
    <xf numFmtId="0" fontId="62" fillId="0" borderId="67" xfId="0" applyFont="1" applyBorder="1" applyAlignment="1">
      <alignment horizontal="center" vertical="center" wrapText="1"/>
    </xf>
    <xf numFmtId="0" fontId="62" fillId="0" borderId="68" xfId="0" applyFont="1" applyBorder="1" applyAlignment="1">
      <alignment horizontal="center" vertical="center" wrapText="1"/>
    </xf>
    <xf numFmtId="0" fontId="62" fillId="23" borderId="66" xfId="0" applyFont="1" applyFill="1" applyBorder="1" applyAlignment="1">
      <alignment horizontal="center" vertical="center" wrapText="1"/>
    </xf>
    <xf numFmtId="0" fontId="62" fillId="23" borderId="78" xfId="0" applyFont="1" applyFill="1" applyBorder="1" applyAlignment="1">
      <alignment horizontal="center" vertical="center" wrapText="1"/>
    </xf>
    <xf numFmtId="0" fontId="62" fillId="23" borderId="79" xfId="0" applyFont="1" applyFill="1" applyBorder="1" applyAlignment="1">
      <alignment horizontal="center" vertical="center" wrapText="1"/>
    </xf>
    <xf numFmtId="0" fontId="29" fillId="0" borderId="64" xfId="0" applyFont="1" applyBorder="1" applyAlignment="1" applyProtection="1">
      <alignment horizontal="left" vertical="top" wrapText="1"/>
      <protection locked="0"/>
    </xf>
    <xf numFmtId="0" fontId="29" fillId="0" borderId="60" xfId="0" applyFont="1" applyBorder="1" applyAlignment="1" applyProtection="1">
      <alignment horizontal="left" vertical="top" wrapText="1"/>
      <protection locked="0"/>
    </xf>
    <xf numFmtId="0" fontId="29" fillId="0" borderId="77" xfId="0" applyFont="1" applyBorder="1" applyAlignment="1" applyProtection="1">
      <alignment horizontal="left" vertical="center" wrapText="1"/>
      <protection locked="0"/>
    </xf>
    <xf numFmtId="0" fontId="29" fillId="0" borderId="77" xfId="0" applyFont="1" applyBorder="1" applyAlignment="1" applyProtection="1">
      <alignment horizontal="left" vertical="center"/>
      <protection locked="0"/>
    </xf>
    <xf numFmtId="0" fontId="29" fillId="0" borderId="83" xfId="0" applyFont="1" applyBorder="1" applyAlignment="1" applyProtection="1">
      <alignment horizontal="left" vertical="center"/>
      <protection locked="0"/>
    </xf>
    <xf numFmtId="0" fontId="33" fillId="8" borderId="61" xfId="0" applyFont="1" applyFill="1" applyBorder="1" applyAlignment="1">
      <alignment horizontal="center" vertical="center" textRotation="90" wrapText="1"/>
    </xf>
    <xf numFmtId="0" fontId="33" fillId="11" borderId="61" xfId="0" applyFont="1" applyFill="1" applyBorder="1" applyAlignment="1">
      <alignment horizontal="center" vertical="center" textRotation="90" wrapText="1"/>
    </xf>
    <xf numFmtId="0" fontId="29" fillId="0" borderId="61" xfId="0" applyFont="1" applyBorder="1" applyAlignment="1">
      <alignment horizontal="justify" vertical="center" wrapText="1"/>
    </xf>
    <xf numFmtId="0" fontId="62" fillId="0" borderId="0" xfId="0" applyFont="1" applyAlignment="1">
      <alignment horizontal="center" vertical="center" textRotation="90"/>
    </xf>
    <xf numFmtId="0" fontId="62" fillId="0" borderId="8" xfId="0" applyFont="1" applyBorder="1" applyAlignment="1">
      <alignment horizontal="center" vertical="center" textRotation="90"/>
    </xf>
    <xf numFmtId="0" fontId="62" fillId="20" borderId="66" xfId="0" applyFont="1" applyFill="1" applyBorder="1" applyAlignment="1">
      <alignment horizontal="center" vertical="center" textRotation="90"/>
    </xf>
    <xf numFmtId="0" fontId="62" fillId="20" borderId="79" xfId="0" applyFont="1" applyFill="1" applyBorder="1" applyAlignment="1">
      <alignment horizontal="center" vertical="center" textRotation="90"/>
    </xf>
    <xf numFmtId="0" fontId="29" fillId="0" borderId="76" xfId="0" applyFont="1" applyBorder="1" applyAlignment="1">
      <alignment horizontal="justify" vertical="center" wrapText="1"/>
    </xf>
    <xf numFmtId="0" fontId="29" fillId="0" borderId="77" xfId="0" applyFont="1" applyBorder="1" applyAlignment="1">
      <alignment horizontal="justify" vertical="center" wrapText="1"/>
    </xf>
    <xf numFmtId="0" fontId="37" fillId="12" borderId="61" xfId="0" applyFont="1" applyFill="1" applyBorder="1" applyAlignment="1">
      <alignment horizontal="center" vertical="center" textRotation="90"/>
    </xf>
    <xf numFmtId="0" fontId="35" fillId="0" borderId="61" xfId="0" applyFont="1" applyBorder="1" applyAlignment="1">
      <alignment horizontal="center" vertical="center" wrapText="1"/>
    </xf>
    <xf numFmtId="0" fontId="29" fillId="0" borderId="2" xfId="0" applyFont="1" applyBorder="1" applyAlignment="1">
      <alignment horizontal="center" vertical="center" wrapText="1"/>
    </xf>
    <xf numFmtId="0" fontId="29" fillId="0" borderId="4" xfId="0" applyFont="1" applyBorder="1" applyAlignment="1">
      <alignment horizontal="center" vertical="center" wrapText="1"/>
    </xf>
    <xf numFmtId="0" fontId="29" fillId="0" borderId="44" xfId="0" applyFont="1" applyBorder="1" applyAlignment="1">
      <alignment horizontal="center" vertical="center" textRotation="90" wrapText="1"/>
    </xf>
    <xf numFmtId="0" fontId="29" fillId="0" borderId="75" xfId="0" applyFont="1" applyBorder="1" applyAlignment="1">
      <alignment horizontal="center" vertical="center" textRotation="90" wrapText="1"/>
    </xf>
    <xf numFmtId="0" fontId="29" fillId="0" borderId="85" xfId="0" applyFont="1" applyBorder="1" applyAlignment="1">
      <alignment horizontal="center" vertical="center" textRotation="90" wrapText="1"/>
    </xf>
    <xf numFmtId="0" fontId="29" fillId="2" borderId="90" xfId="0" applyFont="1" applyFill="1" applyBorder="1" applyAlignment="1">
      <alignment horizontal="center" vertical="center" wrapText="1"/>
    </xf>
    <xf numFmtId="0" fontId="29" fillId="2" borderId="83" xfId="0" applyFont="1" applyFill="1" applyBorder="1" applyAlignment="1">
      <alignment horizontal="center" vertical="center" wrapText="1"/>
    </xf>
    <xf numFmtId="0" fontId="62" fillId="23" borderId="76" xfId="0" applyFont="1" applyFill="1" applyBorder="1" applyAlignment="1">
      <alignment horizontal="center" vertical="center" wrapText="1"/>
    </xf>
    <xf numFmtId="0" fontId="62" fillId="23" borderId="83" xfId="0" applyFont="1" applyFill="1" applyBorder="1" applyAlignment="1">
      <alignment horizontal="center" vertical="center" wrapText="1"/>
    </xf>
    <xf numFmtId="0" fontId="62" fillId="23" borderId="4" xfId="0" applyFont="1" applyFill="1" applyBorder="1" applyAlignment="1">
      <alignment horizontal="center" vertical="center" wrapText="1"/>
    </xf>
    <xf numFmtId="0" fontId="62" fillId="23" borderId="6" xfId="0" applyFont="1" applyFill="1" applyBorder="1" applyAlignment="1">
      <alignment horizontal="center" vertical="center" wrapText="1"/>
    </xf>
    <xf numFmtId="0" fontId="62" fillId="23" borderId="5" xfId="0" applyFont="1" applyFill="1" applyBorder="1" applyAlignment="1">
      <alignment horizontal="center" vertical="center" wrapText="1"/>
    </xf>
    <xf numFmtId="0" fontId="62" fillId="23" borderId="7" xfId="0" applyFont="1" applyFill="1" applyBorder="1" applyAlignment="1">
      <alignment horizontal="center" vertical="center" wrapText="1"/>
    </xf>
    <xf numFmtId="14" fontId="29" fillId="0" borderId="65" xfId="0" applyNumberFormat="1" applyFont="1" applyBorder="1" applyAlignment="1" applyProtection="1">
      <alignment horizontal="center" vertical="center" wrapText="1"/>
      <protection locked="0"/>
    </xf>
    <xf numFmtId="14" fontId="29" fillId="0" borderId="67" xfId="0" applyNumberFormat="1" applyFont="1" applyBorder="1" applyAlignment="1" applyProtection="1">
      <alignment horizontal="center" vertical="center" wrapText="1"/>
      <protection locked="0"/>
    </xf>
    <xf numFmtId="14" fontId="29" fillId="0" borderId="68" xfId="0" applyNumberFormat="1" applyFont="1" applyBorder="1" applyAlignment="1" applyProtection="1">
      <alignment horizontal="center" vertical="center" wrapText="1"/>
      <protection locked="0"/>
    </xf>
    <xf numFmtId="14" fontId="29" fillId="0" borderId="66" xfId="0" applyNumberFormat="1" applyFont="1" applyBorder="1" applyAlignment="1" applyProtection="1">
      <alignment horizontal="center" vertical="center" wrapText="1"/>
      <protection locked="0"/>
    </xf>
    <xf numFmtId="14" fontId="29" fillId="0" borderId="78" xfId="0" applyNumberFormat="1" applyFont="1" applyBorder="1" applyAlignment="1" applyProtection="1">
      <alignment horizontal="center" vertical="center" wrapText="1"/>
      <protection locked="0"/>
    </xf>
    <xf numFmtId="14" fontId="29" fillId="0" borderId="79" xfId="0" applyNumberFormat="1" applyFont="1" applyBorder="1" applyAlignment="1" applyProtection="1">
      <alignment horizontal="center" vertical="center" wrapText="1"/>
      <protection locked="0"/>
    </xf>
    <xf numFmtId="0" fontId="29" fillId="0" borderId="9" xfId="0" applyFont="1" applyBorder="1" applyAlignment="1" applyProtection="1">
      <alignment horizontal="center" vertical="center" wrapText="1"/>
      <protection locked="0"/>
    </xf>
    <xf numFmtId="0" fontId="29" fillId="0" borderId="8" xfId="0" applyFont="1" applyBorder="1" applyAlignment="1" applyProtection="1">
      <alignment horizontal="center" vertical="center" wrapText="1"/>
      <protection locked="0"/>
    </xf>
    <xf numFmtId="0" fontId="29" fillId="0" borderId="66" xfId="0" applyFont="1" applyBorder="1" applyAlignment="1" applyProtection="1">
      <alignment horizontal="center" vertical="center" wrapText="1"/>
      <protection locked="0"/>
    </xf>
    <xf numFmtId="0" fontId="29" fillId="0" borderId="79" xfId="0" applyFont="1" applyBorder="1" applyAlignment="1" applyProtection="1">
      <alignment horizontal="center" vertical="center" wrapText="1"/>
      <protection locked="0"/>
    </xf>
    <xf numFmtId="0" fontId="62" fillId="0" borderId="54" xfId="0" applyFont="1" applyBorder="1" applyAlignment="1">
      <alignment horizontal="left" vertical="center" wrapText="1"/>
    </xf>
    <xf numFmtId="0" fontId="62" fillId="0" borderId="76" xfId="0" applyFont="1" applyBorder="1" applyAlignment="1">
      <alignment horizontal="center" vertical="center" wrapText="1"/>
    </xf>
    <xf numFmtId="0" fontId="62" fillId="0" borderId="86" xfId="0" applyFont="1" applyBorder="1" applyAlignment="1">
      <alignment horizontal="center" vertical="center" wrapText="1"/>
    </xf>
    <xf numFmtId="0" fontId="29" fillId="0" borderId="6" xfId="0" applyFont="1" applyBorder="1" applyAlignment="1">
      <alignment horizontal="center" vertical="center" wrapText="1"/>
    </xf>
    <xf numFmtId="0" fontId="47" fillId="25" borderId="61" xfId="0" applyFont="1" applyFill="1" applyBorder="1" applyAlignment="1">
      <alignment horizontal="center" vertical="center" textRotation="90" wrapText="1"/>
    </xf>
    <xf numFmtId="0" fontId="29" fillId="0" borderId="44" xfId="0" applyFont="1" applyBorder="1" applyAlignment="1" applyProtection="1">
      <alignment horizontal="center" vertical="center" textRotation="90"/>
      <protection locked="0"/>
    </xf>
    <xf numFmtId="0" fontId="29" fillId="0" borderId="75" xfId="0" applyFont="1" applyBorder="1" applyAlignment="1" applyProtection="1">
      <alignment horizontal="center" vertical="center" textRotation="90"/>
      <protection locked="0"/>
    </xf>
    <xf numFmtId="0" fontId="29" fillId="0" borderId="85" xfId="0" applyFont="1" applyBorder="1" applyAlignment="1" applyProtection="1">
      <alignment horizontal="center" vertical="center" textRotation="90"/>
      <protection locked="0"/>
    </xf>
    <xf numFmtId="0" fontId="29" fillId="0" borderId="9" xfId="0" applyFont="1" applyBorder="1" applyAlignment="1" applyProtection="1">
      <alignment horizontal="center" vertical="center" textRotation="90"/>
      <protection hidden="1"/>
    </xf>
    <xf numFmtId="0" fontId="29" fillId="0" borderId="0" xfId="0" applyFont="1" applyAlignment="1" applyProtection="1">
      <alignment horizontal="center" vertical="center" textRotation="90"/>
      <protection hidden="1"/>
    </xf>
    <xf numFmtId="0" fontId="29" fillId="0" borderId="8" xfId="0" applyFont="1" applyBorder="1" applyAlignment="1" applyProtection="1">
      <alignment horizontal="center" vertical="center" textRotation="90"/>
      <protection hidden="1"/>
    </xf>
    <xf numFmtId="0" fontId="29" fillId="2" borderId="61" xfId="0" applyFont="1" applyFill="1" applyBorder="1" applyAlignment="1">
      <alignment horizontal="center" vertical="center" wrapText="1"/>
    </xf>
    <xf numFmtId="0" fontId="29" fillId="2" borderId="76" xfId="0" applyFont="1" applyFill="1" applyBorder="1" applyAlignment="1">
      <alignment horizontal="center" vertical="center" wrapText="1"/>
    </xf>
    <xf numFmtId="0" fontId="29" fillId="2" borderId="77" xfId="0" applyFont="1" applyFill="1" applyBorder="1" applyAlignment="1">
      <alignment horizontal="center" vertical="center" wrapText="1"/>
    </xf>
    <xf numFmtId="0" fontId="29" fillId="17" borderId="3" xfId="0" applyFont="1" applyFill="1" applyBorder="1" applyAlignment="1" applyProtection="1">
      <alignment horizontal="center" vertical="center" textRotation="90"/>
      <protection locked="0"/>
    </xf>
    <xf numFmtId="0" fontId="29" fillId="17" borderId="5" xfId="0" applyFont="1" applyFill="1" applyBorder="1" applyAlignment="1" applyProtection="1">
      <alignment horizontal="center" vertical="center" textRotation="90"/>
      <protection locked="0"/>
    </xf>
    <xf numFmtId="0" fontId="29" fillId="17" borderId="7" xfId="0" applyFont="1" applyFill="1" applyBorder="1" applyAlignment="1" applyProtection="1">
      <alignment horizontal="center" vertical="center" textRotation="90"/>
      <protection locked="0"/>
    </xf>
    <xf numFmtId="0" fontId="29" fillId="17" borderId="9" xfId="0" applyFont="1" applyFill="1" applyBorder="1" applyAlignment="1" applyProtection="1">
      <alignment horizontal="center" vertical="center" textRotation="90"/>
      <protection locked="0"/>
    </xf>
    <xf numFmtId="0" fontId="29" fillId="17" borderId="0" xfId="0" applyFont="1" applyFill="1" applyAlignment="1" applyProtection="1">
      <alignment horizontal="center" vertical="center" textRotation="90"/>
      <protection locked="0"/>
    </xf>
    <xf numFmtId="0" fontId="29" fillId="17" borderId="8" xfId="0" applyFont="1" applyFill="1" applyBorder="1" applyAlignment="1" applyProtection="1">
      <alignment horizontal="center" vertical="center" textRotation="90"/>
      <protection locked="0"/>
    </xf>
    <xf numFmtId="0" fontId="29" fillId="0" borderId="9" xfId="0" applyFont="1" applyBorder="1" applyAlignment="1" applyProtection="1">
      <alignment horizontal="center" vertical="center" textRotation="90"/>
      <protection locked="0"/>
    </xf>
    <xf numFmtId="0" fontId="29" fillId="0" borderId="8" xfId="0" applyFont="1" applyBorder="1" applyAlignment="1" applyProtection="1">
      <alignment horizontal="center" vertical="center" textRotation="90"/>
      <protection locked="0"/>
    </xf>
    <xf numFmtId="14" fontId="29" fillId="2" borderId="66" xfId="0" applyNumberFormat="1" applyFont="1" applyFill="1" applyBorder="1" applyAlignment="1" applyProtection="1">
      <alignment horizontal="center" vertical="center" wrapText="1"/>
      <protection locked="0"/>
    </xf>
    <xf numFmtId="14" fontId="29" fillId="2" borderId="79" xfId="0" applyNumberFormat="1" applyFont="1" applyFill="1" applyBorder="1" applyAlignment="1" applyProtection="1">
      <alignment horizontal="center" vertical="center" wrapText="1"/>
      <protection locked="0"/>
    </xf>
    <xf numFmtId="0" fontId="34" fillId="2" borderId="7" xfId="0" applyFont="1" applyFill="1" applyBorder="1" applyAlignment="1">
      <alignment horizontal="center" vertical="center" wrapText="1"/>
    </xf>
    <xf numFmtId="0" fontId="29" fillId="0" borderId="59" xfId="0" applyFont="1" applyBorder="1" applyAlignment="1" applyProtection="1">
      <alignment horizontal="center" vertical="center" wrapText="1"/>
      <protection locked="0"/>
    </xf>
    <xf numFmtId="0" fontId="29" fillId="0" borderId="60" xfId="0" applyFont="1" applyBorder="1" applyAlignment="1" applyProtection="1">
      <alignment horizontal="center" vertical="center" wrapText="1"/>
      <protection locked="0"/>
    </xf>
    <xf numFmtId="0" fontId="29" fillId="0" borderId="59" xfId="0" applyFont="1" applyBorder="1" applyAlignment="1" applyProtection="1">
      <alignment horizontal="left" vertical="center" wrapText="1"/>
      <protection locked="0"/>
    </xf>
    <xf numFmtId="0" fontId="29" fillId="0" borderId="60" xfId="0" applyFont="1" applyBorder="1" applyAlignment="1" applyProtection="1">
      <alignment horizontal="left" vertical="center" wrapText="1"/>
      <protection locked="0"/>
    </xf>
    <xf numFmtId="0" fontId="29" fillId="0" borderId="76" xfId="0" applyFont="1" applyBorder="1" applyAlignment="1" applyProtection="1">
      <alignment horizontal="center" vertical="center" wrapText="1"/>
      <protection locked="0"/>
    </xf>
    <xf numFmtId="0" fontId="29" fillId="0" borderId="83" xfId="0" applyFont="1" applyBorder="1" applyAlignment="1" applyProtection="1">
      <alignment horizontal="center" vertical="center" wrapText="1"/>
      <protection locked="0"/>
    </xf>
    <xf numFmtId="0" fontId="35" fillId="12" borderId="61" xfId="0" applyFont="1" applyFill="1" applyBorder="1" applyAlignment="1">
      <alignment horizontal="center" vertical="center" textRotation="90"/>
    </xf>
    <xf numFmtId="0" fontId="29" fillId="0" borderId="61" xfId="0" applyFont="1" applyBorder="1" applyAlignment="1" applyProtection="1">
      <alignment horizontal="justify" vertical="top" wrapText="1"/>
      <protection locked="0"/>
    </xf>
    <xf numFmtId="0" fontId="35" fillId="0" borderId="76" xfId="0" applyFont="1" applyBorder="1" applyAlignment="1">
      <alignment horizontal="center" vertical="center" wrapText="1"/>
    </xf>
    <xf numFmtId="0" fontId="35" fillId="0" borderId="83" xfId="0" applyFont="1" applyBorder="1" applyAlignment="1">
      <alignment horizontal="center" vertical="center" wrapText="1"/>
    </xf>
    <xf numFmtId="0" fontId="37" fillId="7" borderId="61" xfId="0" applyFont="1" applyFill="1" applyBorder="1" applyAlignment="1">
      <alignment horizontal="center" vertical="center" textRotation="90"/>
    </xf>
    <xf numFmtId="0" fontId="33" fillId="10" borderId="61" xfId="0" applyFont="1" applyFill="1" applyBorder="1" applyAlignment="1">
      <alignment horizontal="center" vertical="center" textRotation="90" wrapText="1"/>
    </xf>
    <xf numFmtId="0" fontId="35" fillId="0" borderId="61" xfId="0" applyFont="1" applyBorder="1" applyAlignment="1">
      <alignment horizontal="justify" vertical="center" wrapText="1"/>
    </xf>
    <xf numFmtId="0" fontId="29" fillId="0" borderId="0" xfId="0" applyFont="1" applyAlignment="1" applyProtection="1">
      <alignment horizontal="center" vertical="center" textRotation="90"/>
      <protection locked="0"/>
    </xf>
    <xf numFmtId="0" fontId="35" fillId="2" borderId="44" xfId="0" applyFont="1" applyFill="1" applyBorder="1" applyAlignment="1">
      <alignment horizontal="center" vertical="center" textRotation="90"/>
    </xf>
    <xf numFmtId="0" fontId="35" fillId="2" borderId="75" xfId="0" applyFont="1" applyFill="1" applyBorder="1" applyAlignment="1">
      <alignment horizontal="center" vertical="center" textRotation="90"/>
    </xf>
    <xf numFmtId="0" fontId="35" fillId="2" borderId="85" xfId="0" applyFont="1" applyFill="1" applyBorder="1" applyAlignment="1">
      <alignment horizontal="center" vertical="center" textRotation="90"/>
    </xf>
    <xf numFmtId="14" fontId="29" fillId="2" borderId="66" xfId="0" applyNumberFormat="1" applyFont="1" applyFill="1" applyBorder="1" applyAlignment="1">
      <alignment horizontal="center" vertical="center" wrapText="1"/>
    </xf>
    <xf numFmtId="14" fontId="29" fillId="2" borderId="79" xfId="0" applyNumberFormat="1" applyFont="1" applyFill="1" applyBorder="1" applyAlignment="1">
      <alignment horizontal="center" vertical="center" wrapText="1"/>
    </xf>
    <xf numFmtId="0" fontId="37" fillId="12" borderId="67" xfId="0" applyFont="1" applyFill="1" applyBorder="1" applyAlignment="1">
      <alignment horizontal="center" vertical="center" textRotation="90"/>
    </xf>
    <xf numFmtId="0" fontId="33" fillId="10" borderId="70" xfId="0" applyFont="1" applyFill="1" applyBorder="1" applyAlignment="1">
      <alignment horizontal="center" vertical="center" textRotation="90" wrapText="1"/>
    </xf>
    <xf numFmtId="0" fontId="33" fillId="10" borderId="72" xfId="0" applyFont="1" applyFill="1" applyBorder="1" applyAlignment="1">
      <alignment horizontal="center" vertical="center" textRotation="90" wrapText="1"/>
    </xf>
    <xf numFmtId="0" fontId="37" fillId="7" borderId="70" xfId="0" applyFont="1" applyFill="1" applyBorder="1" applyAlignment="1">
      <alignment horizontal="center" vertical="center" textRotation="90"/>
    </xf>
    <xf numFmtId="0" fontId="37" fillId="7" borderId="72" xfId="0" applyFont="1" applyFill="1" applyBorder="1" applyAlignment="1">
      <alignment horizontal="center" vertical="center" textRotation="90"/>
    </xf>
    <xf numFmtId="0" fontId="35" fillId="0" borderId="65" xfId="0" applyFont="1" applyBorder="1" applyAlignment="1">
      <alignment horizontal="center" vertical="center" wrapText="1"/>
    </xf>
    <xf numFmtId="0" fontId="35" fillId="0" borderId="68" xfId="0" applyFont="1" applyBorder="1" applyAlignment="1">
      <alignment horizontal="center" vertical="center" wrapText="1"/>
    </xf>
    <xf numFmtId="0" fontId="29" fillId="0" borderId="59" xfId="0" applyFont="1" applyBorder="1" applyAlignment="1">
      <alignment horizontal="center" vertical="center" wrapText="1"/>
    </xf>
    <xf numFmtId="0" fontId="29" fillId="0" borderId="60" xfId="0" applyFont="1" applyBorder="1" applyAlignment="1">
      <alignment horizontal="center" vertical="center" wrapText="1"/>
    </xf>
    <xf numFmtId="0" fontId="35" fillId="2" borderId="9" xfId="0" applyFont="1" applyFill="1" applyBorder="1" applyAlignment="1">
      <alignment horizontal="center" vertical="center" textRotation="90"/>
    </xf>
    <xf numFmtId="0" fontId="35" fillId="2" borderId="8" xfId="0" applyFont="1" applyFill="1" applyBorder="1" applyAlignment="1">
      <alignment horizontal="center" vertical="center" textRotation="90"/>
    </xf>
    <xf numFmtId="0" fontId="35" fillId="2" borderId="76" xfId="0" applyFont="1" applyFill="1" applyBorder="1" applyAlignment="1">
      <alignment horizontal="center" vertical="center" textRotation="90"/>
    </xf>
    <xf numFmtId="0" fontId="35" fillId="2" borderId="83" xfId="0" applyFont="1" applyFill="1" applyBorder="1" applyAlignment="1">
      <alignment horizontal="center" vertical="center" textRotation="90"/>
    </xf>
    <xf numFmtId="0" fontId="35" fillId="2" borderId="66" xfId="0" applyFont="1" applyFill="1" applyBorder="1" applyAlignment="1">
      <alignment horizontal="center" vertical="center" textRotation="90"/>
    </xf>
    <xf numFmtId="0" fontId="35" fillId="2" borderId="79" xfId="0" applyFont="1" applyFill="1" applyBorder="1" applyAlignment="1">
      <alignment horizontal="center" vertical="center" textRotation="90"/>
    </xf>
    <xf numFmtId="0" fontId="34" fillId="2" borderId="64" xfId="0" applyFont="1" applyFill="1" applyBorder="1" applyAlignment="1">
      <alignment horizontal="center" vertical="center" wrapText="1"/>
    </xf>
    <xf numFmtId="0" fontId="34" fillId="2" borderId="67" xfId="0" applyFont="1" applyFill="1" applyBorder="1" applyAlignment="1">
      <alignment horizontal="center" vertical="center" wrapText="1"/>
    </xf>
    <xf numFmtId="0" fontId="35" fillId="6" borderId="18" xfId="0" applyFont="1" applyFill="1" applyBorder="1" applyAlignment="1">
      <alignment horizontal="center" vertical="center" textRotation="90"/>
    </xf>
    <xf numFmtId="0" fontId="33" fillId="10" borderId="18" xfId="0" applyFont="1" applyFill="1" applyBorder="1" applyAlignment="1">
      <alignment horizontal="center" vertical="center" textRotation="90" wrapText="1"/>
    </xf>
    <xf numFmtId="0" fontId="37" fillId="7" borderId="18" xfId="0" applyFont="1" applyFill="1" applyBorder="1" applyAlignment="1">
      <alignment horizontal="center" vertical="center" textRotation="90"/>
    </xf>
    <xf numFmtId="0" fontId="29" fillId="0" borderId="76" xfId="0" applyFont="1" applyBorder="1" applyAlignment="1" applyProtection="1">
      <alignment horizontal="justify" vertical="top" wrapText="1"/>
      <protection locked="0"/>
    </xf>
    <xf numFmtId="0" fontId="29" fillId="0" borderId="77" xfId="0" applyFont="1" applyBorder="1" applyAlignment="1" applyProtection="1">
      <alignment horizontal="justify" vertical="top" wrapText="1"/>
      <protection locked="0"/>
    </xf>
    <xf numFmtId="0" fontId="29" fillId="0" borderId="83" xfId="0" applyFont="1" applyBorder="1" applyAlignment="1" applyProtection="1">
      <alignment horizontal="justify" vertical="top" wrapText="1"/>
      <protection locked="0"/>
    </xf>
    <xf numFmtId="0" fontId="34" fillId="2" borderId="64" xfId="0" applyFont="1" applyFill="1" applyBorder="1" applyAlignment="1">
      <alignment horizontal="center" vertical="center"/>
    </xf>
    <xf numFmtId="0" fontId="35" fillId="2" borderId="0" xfId="0" applyFont="1" applyFill="1" applyBorder="1" applyAlignment="1">
      <alignment horizontal="center" vertical="center" textRotation="90"/>
    </xf>
    <xf numFmtId="0" fontId="35" fillId="0" borderId="44" xfId="0" applyFont="1" applyBorder="1" applyAlignment="1">
      <alignment horizontal="center" vertical="center" wrapText="1"/>
    </xf>
    <xf numFmtId="0" fontId="35" fillId="0" borderId="85" xfId="0" applyFont="1" applyBorder="1" applyAlignment="1">
      <alignment horizontal="center" vertical="center" wrapText="1"/>
    </xf>
    <xf numFmtId="0" fontId="62" fillId="23" borderId="59" xfId="0" applyFont="1" applyFill="1" applyBorder="1" applyAlignment="1">
      <alignment horizontal="center" vertical="center" wrapText="1"/>
    </xf>
    <xf numFmtId="0" fontId="62" fillId="23" borderId="64" xfId="0" applyFont="1" applyFill="1" applyBorder="1" applyAlignment="1">
      <alignment horizontal="center" vertical="center" wrapText="1"/>
    </xf>
    <xf numFmtId="0" fontId="62" fillId="23" borderId="77" xfId="0" applyFont="1" applyFill="1" applyBorder="1" applyAlignment="1">
      <alignment horizontal="center" vertical="center" wrapText="1"/>
    </xf>
    <xf numFmtId="14" fontId="29" fillId="0" borderId="3" xfId="0" applyNumberFormat="1" applyFont="1" applyBorder="1" applyAlignment="1" applyProtection="1">
      <alignment horizontal="center" vertical="center" wrapText="1"/>
      <protection locked="0"/>
    </xf>
    <xf numFmtId="14" fontId="29" fillId="0" borderId="7" xfId="0" applyNumberFormat="1" applyFont="1" applyBorder="1" applyAlignment="1" applyProtection="1">
      <alignment horizontal="center" vertical="center" wrapText="1"/>
      <protection locked="0"/>
    </xf>
    <xf numFmtId="14" fontId="29" fillId="0" borderId="2" xfId="0" applyNumberFormat="1" applyFont="1" applyBorder="1" applyAlignment="1" applyProtection="1">
      <alignment horizontal="center" vertical="center" wrapText="1"/>
      <protection locked="0"/>
    </xf>
    <xf numFmtId="14" fontId="29" fillId="0" borderId="6" xfId="0" applyNumberFormat="1" applyFont="1" applyBorder="1" applyAlignment="1" applyProtection="1">
      <alignment horizontal="center" vertical="center" wrapText="1"/>
      <protection locked="0"/>
    </xf>
    <xf numFmtId="0" fontId="62" fillId="0" borderId="83" xfId="0" applyFont="1" applyBorder="1" applyAlignment="1">
      <alignment horizontal="center" vertical="center" wrapText="1"/>
    </xf>
    <xf numFmtId="14" fontId="35" fillId="0" borderId="66" xfId="0" applyNumberFormat="1" applyFont="1" applyBorder="1" applyAlignment="1" applyProtection="1">
      <alignment horizontal="center" vertical="center" wrapText="1"/>
      <protection locked="0"/>
    </xf>
    <xf numFmtId="14" fontId="35" fillId="0" borderId="79" xfId="0" applyNumberFormat="1" applyFont="1" applyBorder="1" applyAlignment="1" applyProtection="1">
      <alignment horizontal="center" vertical="center" wrapText="1"/>
      <protection locked="0"/>
    </xf>
    <xf numFmtId="0" fontId="35" fillId="0" borderId="75" xfId="0" applyFont="1" applyBorder="1" applyAlignment="1">
      <alignment horizontal="center" vertical="center" wrapText="1"/>
    </xf>
    <xf numFmtId="14" fontId="29" fillId="2" borderId="78" xfId="0" applyNumberFormat="1" applyFont="1" applyFill="1" applyBorder="1" applyAlignment="1" applyProtection="1">
      <alignment horizontal="center" vertical="center" wrapText="1"/>
      <protection locked="0"/>
    </xf>
    <xf numFmtId="0" fontId="63" fillId="0" borderId="61" xfId="0" applyFont="1" applyBorder="1" applyAlignment="1">
      <alignment horizontal="left" vertical="center" wrapText="1"/>
    </xf>
    <xf numFmtId="0" fontId="29" fillId="0" borderId="82" xfId="0" applyFont="1" applyBorder="1" applyAlignment="1" applyProtection="1">
      <alignment horizontal="center" vertical="center" textRotation="90"/>
      <protection hidden="1"/>
    </xf>
    <xf numFmtId="14" fontId="29" fillId="2" borderId="66" xfId="0" applyNumberFormat="1" applyFont="1" applyFill="1" applyBorder="1" applyAlignment="1" applyProtection="1">
      <alignment horizontal="center" vertical="top" wrapText="1"/>
      <protection locked="0"/>
    </xf>
    <xf numFmtId="14" fontId="29" fillId="2" borderId="78" xfId="0" applyNumberFormat="1" applyFont="1" applyFill="1" applyBorder="1" applyAlignment="1" applyProtection="1">
      <alignment horizontal="center" vertical="top" wrapText="1"/>
      <protection locked="0"/>
    </xf>
    <xf numFmtId="14" fontId="29" fillId="2" borderId="79" xfId="0" applyNumberFormat="1" applyFont="1" applyFill="1" applyBorder="1" applyAlignment="1" applyProtection="1">
      <alignment horizontal="center" vertical="top" wrapText="1"/>
      <protection locked="0"/>
    </xf>
    <xf numFmtId="14" fontId="29" fillId="2" borderId="69" xfId="0" applyNumberFormat="1" applyFont="1" applyFill="1" applyBorder="1" applyAlignment="1" applyProtection="1">
      <alignment horizontal="center" vertical="center" wrapText="1"/>
      <protection locked="0"/>
    </xf>
    <xf numFmtId="14" fontId="29" fillId="2" borderId="70" xfId="0" applyNumberFormat="1" applyFont="1" applyFill="1" applyBorder="1" applyAlignment="1" applyProtection="1">
      <alignment horizontal="center" vertical="center" wrapText="1"/>
      <protection locked="0"/>
    </xf>
    <xf numFmtId="14" fontId="29" fillId="2" borderId="72" xfId="0" applyNumberFormat="1" applyFont="1" applyFill="1" applyBorder="1" applyAlignment="1" applyProtection="1">
      <alignment horizontal="center" vertical="center" wrapText="1"/>
      <protection locked="0"/>
    </xf>
    <xf numFmtId="0" fontId="29" fillId="0" borderId="59" xfId="0" applyFont="1" applyBorder="1" applyAlignment="1" applyProtection="1">
      <alignment vertical="center" wrapText="1"/>
      <protection locked="0"/>
    </xf>
    <xf numFmtId="0" fontId="29" fillId="0" borderId="64" xfId="0" applyFont="1" applyBorder="1" applyAlignment="1" applyProtection="1">
      <alignment vertical="center" wrapText="1"/>
      <protection locked="0"/>
    </xf>
    <xf numFmtId="0" fontId="29" fillId="0" borderId="60" xfId="0" applyFont="1" applyBorder="1" applyAlignment="1" applyProtection="1">
      <alignment vertical="center" wrapText="1"/>
      <protection locked="0"/>
    </xf>
    <xf numFmtId="0" fontId="29" fillId="0" borderId="76" xfId="0" applyFont="1" applyBorder="1" applyAlignment="1" applyProtection="1">
      <alignment vertical="center" wrapText="1"/>
      <protection locked="0"/>
    </xf>
    <xf numFmtId="0" fontId="29" fillId="0" borderId="77" xfId="0" applyFont="1" applyBorder="1" applyAlignment="1" applyProtection="1">
      <alignment vertical="center" wrapText="1"/>
      <protection locked="0"/>
    </xf>
    <xf numFmtId="0" fontId="29" fillId="0" borderId="83" xfId="0" applyFont="1" applyBorder="1" applyAlignment="1" applyProtection="1">
      <alignment vertical="center" wrapText="1"/>
      <protection locked="0"/>
    </xf>
    <xf numFmtId="14" fontId="66" fillId="0" borderId="9" xfId="0" applyNumberFormat="1" applyFont="1" applyBorder="1" applyAlignment="1" applyProtection="1">
      <alignment vertical="center" wrapText="1"/>
      <protection locked="0"/>
    </xf>
    <xf numFmtId="14" fontId="66" fillId="0" borderId="0" xfId="0" applyNumberFormat="1" applyFont="1" applyAlignment="1" applyProtection="1">
      <alignment vertical="center" wrapText="1"/>
      <protection locked="0"/>
    </xf>
    <xf numFmtId="14" fontId="66" fillId="0" borderId="8" xfId="0" applyNumberFormat="1" applyFont="1" applyBorder="1" applyAlignment="1" applyProtection="1">
      <alignment vertical="center" wrapText="1"/>
      <protection locked="0"/>
    </xf>
    <xf numFmtId="0" fontId="35" fillId="0" borderId="59" xfId="0" applyFont="1" applyBorder="1" applyAlignment="1" applyProtection="1">
      <alignment horizontal="center" vertical="center" wrapText="1"/>
      <protection locked="0"/>
    </xf>
    <xf numFmtId="0" fontId="35" fillId="0" borderId="64" xfId="0" applyFont="1" applyBorder="1" applyAlignment="1" applyProtection="1">
      <alignment horizontal="center" vertical="center" wrapText="1"/>
      <protection locked="0"/>
    </xf>
    <xf numFmtId="0" fontId="35" fillId="0" borderId="60" xfId="0" applyFont="1" applyBorder="1" applyAlignment="1" applyProtection="1">
      <alignment horizontal="center" vertical="center" wrapText="1"/>
      <protection locked="0"/>
    </xf>
    <xf numFmtId="0" fontId="29" fillId="0" borderId="83" xfId="0" applyFont="1" applyBorder="1" applyAlignment="1" applyProtection="1">
      <alignment horizontal="center" vertical="center"/>
      <protection locked="0"/>
    </xf>
    <xf numFmtId="0" fontId="37" fillId="6" borderId="61" xfId="0" applyFont="1" applyFill="1" applyBorder="1" applyAlignment="1">
      <alignment horizontal="center" vertical="center" textRotation="90"/>
    </xf>
    <xf numFmtId="0" fontId="29" fillId="12" borderId="61" xfId="0" applyFont="1" applyFill="1" applyBorder="1" applyAlignment="1" applyProtection="1">
      <alignment horizontal="center" vertical="center" textRotation="90"/>
      <protection locked="0"/>
    </xf>
    <xf numFmtId="0" fontId="35" fillId="0" borderId="76" xfId="0" applyFont="1" applyBorder="1" applyAlignment="1" applyProtection="1">
      <alignment horizontal="center" vertical="center" wrapText="1"/>
      <protection locked="0"/>
    </xf>
    <xf numFmtId="0" fontId="35" fillId="0" borderId="77" xfId="0" applyFont="1" applyBorder="1" applyAlignment="1" applyProtection="1">
      <alignment horizontal="center" vertical="center" wrapText="1"/>
      <protection locked="0"/>
    </xf>
    <xf numFmtId="0" fontId="35" fillId="0" borderId="83" xfId="0" applyFont="1" applyBorder="1" applyAlignment="1" applyProtection="1">
      <alignment horizontal="center" vertical="center" wrapText="1"/>
      <protection locked="0"/>
    </xf>
    <xf numFmtId="14" fontId="29" fillId="0" borderId="59" xfId="0" applyNumberFormat="1" applyFont="1" applyBorder="1" applyAlignment="1" applyProtection="1">
      <alignment horizontal="center" vertical="center" wrapText="1"/>
      <protection locked="0"/>
    </xf>
    <xf numFmtId="14" fontId="29" fillId="0" borderId="60" xfId="0" applyNumberFormat="1" applyFont="1" applyBorder="1" applyAlignment="1" applyProtection="1">
      <alignment horizontal="center" vertical="center" wrapText="1"/>
      <protection locked="0"/>
    </xf>
    <xf numFmtId="0" fontId="29" fillId="0" borderId="9" xfId="0" applyFont="1" applyBorder="1" applyAlignment="1" applyProtection="1">
      <alignment horizontal="center" vertical="center"/>
      <protection locked="0"/>
    </xf>
    <xf numFmtId="0" fontId="29" fillId="0" borderId="8" xfId="0" applyFont="1" applyBorder="1" applyAlignment="1" applyProtection="1">
      <alignment horizontal="center" vertical="center"/>
      <protection locked="0"/>
    </xf>
    <xf numFmtId="0" fontId="29" fillId="0" borderId="59" xfId="0" applyFont="1" applyBorder="1" applyAlignment="1" applyProtection="1">
      <alignment horizontal="justify" vertical="center" wrapText="1"/>
      <protection locked="0"/>
    </xf>
    <xf numFmtId="0" fontId="29" fillId="0" borderId="60" xfId="0" applyFont="1" applyBorder="1" applyAlignment="1" applyProtection="1">
      <alignment horizontal="justify" vertical="center" wrapText="1"/>
      <protection locked="0"/>
    </xf>
    <xf numFmtId="0" fontId="62" fillId="0" borderId="3" xfId="0" applyFont="1" applyBorder="1" applyAlignment="1">
      <alignment horizontal="center" vertical="center" wrapText="1"/>
    </xf>
    <xf numFmtId="0" fontId="62" fillId="0" borderId="5" xfId="0" applyFont="1" applyBorder="1" applyAlignment="1">
      <alignment horizontal="center" vertical="center" wrapText="1"/>
    </xf>
    <xf numFmtId="0" fontId="62" fillId="0" borderId="7" xfId="0" applyFont="1" applyBorder="1" applyAlignment="1">
      <alignment horizontal="center" vertical="center" wrapText="1"/>
    </xf>
    <xf numFmtId="0" fontId="29" fillId="0" borderId="44" xfId="0" applyFont="1" applyBorder="1" applyAlignment="1" applyProtection="1">
      <alignment horizontal="center" vertical="center"/>
      <protection locked="0"/>
    </xf>
    <xf numFmtId="0" fontId="29" fillId="0" borderId="0" xfId="0" applyFont="1" applyAlignment="1" applyProtection="1">
      <alignment horizontal="center" vertical="center"/>
      <protection locked="0"/>
    </xf>
    <xf numFmtId="0" fontId="37" fillId="4" borderId="61" xfId="0" applyFont="1" applyFill="1" applyBorder="1" applyAlignment="1">
      <alignment horizontal="center" vertical="center" textRotation="90"/>
    </xf>
    <xf numFmtId="0" fontId="35" fillId="0" borderId="82" xfId="0" applyFont="1" applyBorder="1" applyAlignment="1">
      <alignment horizontal="center" vertical="top" wrapText="1"/>
    </xf>
    <xf numFmtId="0" fontId="35" fillId="0" borderId="8" xfId="0" applyFont="1" applyBorder="1" applyAlignment="1">
      <alignment horizontal="center" vertical="top" wrapText="1"/>
    </xf>
    <xf numFmtId="0" fontId="35" fillId="2" borderId="76" xfId="0" applyFont="1" applyFill="1" applyBorder="1" applyAlignment="1">
      <alignment horizontal="center" vertical="center" wrapText="1"/>
    </xf>
    <xf numFmtId="0" fontId="35" fillId="2" borderId="77" xfId="0" applyFont="1" applyFill="1" applyBorder="1" applyAlignment="1">
      <alignment horizontal="center" vertical="center" wrapText="1"/>
    </xf>
    <xf numFmtId="0" fontId="35" fillId="2" borderId="83" xfId="0" applyFont="1" applyFill="1" applyBorder="1" applyAlignment="1">
      <alignment horizontal="center" vertical="center" wrapText="1"/>
    </xf>
    <xf numFmtId="0" fontId="35" fillId="2" borderId="59" xfId="0" applyFont="1" applyFill="1" applyBorder="1" applyAlignment="1">
      <alignment horizontal="center" vertical="center" wrapText="1"/>
    </xf>
    <xf numFmtId="0" fontId="35" fillId="2" borderId="64" xfId="0" applyFont="1" applyFill="1" applyBorder="1" applyAlignment="1">
      <alignment horizontal="center" vertical="center" wrapText="1"/>
    </xf>
    <xf numFmtId="0" fontId="35" fillId="2" borderId="60" xfId="0" applyFont="1" applyFill="1" applyBorder="1" applyAlignment="1">
      <alignment horizontal="center" vertical="center" wrapText="1"/>
    </xf>
    <xf numFmtId="0" fontId="62" fillId="0" borderId="2" xfId="0" applyFont="1" applyBorder="1" applyAlignment="1">
      <alignment horizontal="center" vertical="center" wrapText="1"/>
    </xf>
    <xf numFmtId="0" fontId="62" fillId="0" borderId="4" xfId="0" applyFont="1" applyBorder="1" applyAlignment="1">
      <alignment horizontal="center" vertical="center" wrapText="1"/>
    </xf>
    <xf numFmtId="0" fontId="62" fillId="0" borderId="6" xfId="0" applyFont="1" applyBorder="1" applyAlignment="1">
      <alignment horizontal="center" vertical="center" wrapText="1"/>
    </xf>
    <xf numFmtId="0" fontId="35" fillId="0" borderId="61" xfId="0" applyFont="1" applyBorder="1" applyAlignment="1" applyProtection="1">
      <alignment horizontal="center" vertical="center"/>
      <protection locked="0"/>
    </xf>
    <xf numFmtId="0" fontId="35" fillId="0" borderId="48" xfId="0" applyFont="1" applyBorder="1" applyAlignment="1">
      <alignment horizontal="left" vertical="center" wrapText="1"/>
    </xf>
    <xf numFmtId="0" fontId="35" fillId="0" borderId="49" xfId="0" applyFont="1" applyBorder="1" applyAlignment="1">
      <alignment horizontal="left" vertical="center" wrapText="1"/>
    </xf>
    <xf numFmtId="0" fontId="35" fillId="0" borderId="52" xfId="0" applyFont="1" applyBorder="1" applyAlignment="1">
      <alignment horizontal="left" vertical="center" wrapText="1"/>
    </xf>
    <xf numFmtId="0" fontId="40" fillId="19" borderId="20" xfId="0" applyFont="1" applyFill="1" applyBorder="1" applyAlignment="1">
      <alignment horizontal="center" vertical="center" wrapText="1"/>
    </xf>
    <xf numFmtId="0" fontId="40" fillId="19" borderId="32" xfId="0" applyFont="1" applyFill="1" applyBorder="1" applyAlignment="1">
      <alignment horizontal="center" vertical="center" wrapText="1"/>
    </xf>
    <xf numFmtId="0" fontId="48" fillId="18" borderId="2" xfId="0" applyFont="1" applyFill="1" applyBorder="1" applyAlignment="1">
      <alignment horizontal="center" vertical="center" wrapText="1"/>
    </xf>
    <xf numFmtId="0" fontId="48" fillId="18" borderId="3" xfId="0" applyFont="1" applyFill="1" applyBorder="1" applyAlignment="1">
      <alignment horizontal="center" vertical="center" wrapText="1"/>
    </xf>
    <xf numFmtId="0" fontId="48" fillId="18" borderId="6" xfId="0" applyFont="1" applyFill="1" applyBorder="1" applyAlignment="1">
      <alignment horizontal="center" vertical="center" wrapText="1"/>
    </xf>
    <xf numFmtId="0" fontId="48" fillId="18" borderId="7" xfId="0" applyFont="1" applyFill="1" applyBorder="1" applyAlignment="1">
      <alignment horizontal="center" vertical="center" wrapText="1"/>
    </xf>
    <xf numFmtId="0" fontId="47" fillId="18" borderId="47" xfId="0" applyFont="1" applyFill="1" applyBorder="1" applyAlignment="1">
      <alignment horizontal="center" vertical="center" wrapText="1"/>
    </xf>
    <xf numFmtId="0" fontId="47" fillId="18" borderId="37" xfId="0" applyFont="1" applyFill="1" applyBorder="1" applyAlignment="1">
      <alignment horizontal="center" vertical="center" wrapText="1"/>
    </xf>
    <xf numFmtId="0" fontId="47" fillId="18" borderId="45" xfId="0" applyFont="1" applyFill="1" applyBorder="1" applyAlignment="1">
      <alignment horizontal="center" vertical="center" wrapText="1"/>
    </xf>
    <xf numFmtId="0" fontId="47" fillId="18" borderId="71" xfId="0" applyFont="1" applyFill="1" applyBorder="1" applyAlignment="1">
      <alignment horizontal="center" vertical="center" wrapText="1"/>
    </xf>
    <xf numFmtId="0" fontId="39" fillId="0" borderId="62" xfId="0" applyFont="1" applyBorder="1" applyAlignment="1">
      <alignment horizontal="center" vertical="center" wrapText="1" readingOrder="1"/>
    </xf>
    <xf numFmtId="0" fontId="50" fillId="2" borderId="0" xfId="0" applyFont="1" applyFill="1" applyAlignment="1">
      <alignment horizontal="center" wrapText="1"/>
    </xf>
    <xf numFmtId="0" fontId="48" fillId="18" borderId="9" xfId="0" applyFont="1" applyFill="1" applyBorder="1" applyAlignment="1">
      <alignment horizontal="center" vertical="center" wrapText="1"/>
    </xf>
    <xf numFmtId="0" fontId="48" fillId="18" borderId="8" xfId="0" applyFont="1" applyFill="1" applyBorder="1" applyAlignment="1">
      <alignment horizontal="center" vertical="center" wrapText="1"/>
    </xf>
    <xf numFmtId="0" fontId="32" fillId="0" borderId="2" xfId="0" applyFont="1" applyBorder="1" applyAlignment="1">
      <alignment horizontal="center" vertical="center"/>
    </xf>
    <xf numFmtId="0" fontId="32" fillId="0" borderId="9" xfId="0" applyFont="1" applyBorder="1" applyAlignment="1">
      <alignment horizontal="center" vertical="center"/>
    </xf>
    <xf numFmtId="0" fontId="32" fillId="0" borderId="3" xfId="0" applyFont="1" applyBorder="1" applyAlignment="1">
      <alignment horizontal="center" vertical="center"/>
    </xf>
    <xf numFmtId="0" fontId="32" fillId="0" borderId="6" xfId="0" applyFont="1" applyBorder="1" applyAlignment="1">
      <alignment horizontal="center" vertical="center"/>
    </xf>
    <xf numFmtId="0" fontId="32" fillId="0" borderId="8" xfId="0" applyFont="1" applyBorder="1" applyAlignment="1">
      <alignment horizontal="center" vertical="center"/>
    </xf>
    <xf numFmtId="0" fontId="32" fillId="0" borderId="7" xfId="0" applyFont="1" applyBorder="1" applyAlignment="1">
      <alignment horizontal="center" vertical="center"/>
    </xf>
    <xf numFmtId="0" fontId="33" fillId="14" borderId="32" xfId="0" applyFont="1" applyFill="1" applyBorder="1" applyAlignment="1">
      <alignment horizontal="center" vertical="center"/>
    </xf>
    <xf numFmtId="0" fontId="34" fillId="2" borderId="0" xfId="0" applyFont="1" applyFill="1" applyAlignment="1">
      <alignment horizontal="left" vertical="center" wrapText="1"/>
    </xf>
    <xf numFmtId="0" fontId="38" fillId="5" borderId="62" xfId="0" applyFont="1" applyFill="1" applyBorder="1" applyAlignment="1">
      <alignment horizontal="center" vertical="center" wrapText="1" readingOrder="1"/>
    </xf>
    <xf numFmtId="0" fontId="29" fillId="0" borderId="2" xfId="0" applyFont="1" applyBorder="1" applyAlignment="1">
      <alignment horizontal="center"/>
    </xf>
    <xf numFmtId="0" fontId="29" fillId="0" borderId="3" xfId="0" applyFont="1" applyBorder="1" applyAlignment="1">
      <alignment horizontal="center"/>
    </xf>
    <xf numFmtId="0" fontId="29" fillId="0" borderId="6" xfId="0" applyFont="1" applyBorder="1" applyAlignment="1">
      <alignment horizontal="center"/>
    </xf>
    <xf numFmtId="0" fontId="29" fillId="0" borderId="7" xfId="0" applyFont="1" applyBorder="1" applyAlignment="1">
      <alignment horizontal="center"/>
    </xf>
    <xf numFmtId="0" fontId="51" fillId="2" borderId="0" xfId="0" applyFont="1" applyFill="1" applyAlignment="1">
      <alignment horizontal="center" vertical="center" wrapText="1" readingOrder="1"/>
    </xf>
    <xf numFmtId="0" fontId="33" fillId="2" borderId="0" xfId="0" applyFont="1" applyFill="1" applyAlignment="1">
      <alignment horizontal="center" vertical="center"/>
    </xf>
    <xf numFmtId="0" fontId="29" fillId="0" borderId="2" xfId="0" applyFont="1" applyBorder="1" applyAlignment="1">
      <alignment wrapText="1"/>
    </xf>
    <xf numFmtId="0" fontId="29" fillId="0" borderId="9" xfId="0" applyFont="1" applyBorder="1" applyAlignment="1">
      <alignment wrapText="1"/>
    </xf>
    <xf numFmtId="0" fontId="29" fillId="0" borderId="4" xfId="0" applyFont="1" applyBorder="1" applyAlignment="1">
      <alignment wrapText="1"/>
    </xf>
    <xf numFmtId="0" fontId="29" fillId="0" borderId="0" xfId="0" applyFont="1" applyAlignment="1">
      <alignment wrapText="1"/>
    </xf>
    <xf numFmtId="0" fontId="60" fillId="0" borderId="4" xfId="4" applyBorder="1" applyAlignment="1">
      <alignment horizontal="left" vertical="center" wrapText="1"/>
    </xf>
    <xf numFmtId="0" fontId="60" fillId="0" borderId="0" xfId="4" applyBorder="1" applyAlignment="1">
      <alignment horizontal="left" vertical="center" wrapText="1"/>
    </xf>
    <xf numFmtId="0" fontId="60" fillId="0" borderId="6" xfId="4" applyBorder="1" applyAlignment="1">
      <alignment horizontal="left" vertical="center" wrapText="1"/>
    </xf>
    <xf numFmtId="0" fontId="60" fillId="0" borderId="8" xfId="4" applyBorder="1" applyAlignment="1">
      <alignment horizontal="left" vertical="center" wrapText="1"/>
    </xf>
    <xf numFmtId="0" fontId="6" fillId="2" borderId="8" xfId="0" applyFont="1" applyFill="1" applyBorder="1" applyAlignment="1">
      <alignment horizontal="left" vertical="top" wrapText="1"/>
    </xf>
    <xf numFmtId="0" fontId="47" fillId="18" borderId="2" xfId="0" applyFont="1" applyFill="1" applyBorder="1" applyAlignment="1">
      <alignment horizontal="center" vertical="center" wrapText="1"/>
    </xf>
    <xf numFmtId="0" fontId="47" fillId="18" borderId="9" xfId="0" applyFont="1" applyFill="1" applyBorder="1" applyAlignment="1">
      <alignment horizontal="center" vertical="center" wrapText="1"/>
    </xf>
    <xf numFmtId="0" fontId="47" fillId="18" borderId="3" xfId="0" applyFont="1" applyFill="1" applyBorder="1" applyAlignment="1">
      <alignment horizontal="center" vertical="center" wrapText="1"/>
    </xf>
    <xf numFmtId="0" fontId="47" fillId="18" borderId="4" xfId="0" applyFont="1" applyFill="1" applyBorder="1" applyAlignment="1">
      <alignment horizontal="center" vertical="center" wrapText="1"/>
    </xf>
    <xf numFmtId="0" fontId="47" fillId="18" borderId="0" xfId="0" applyFont="1" applyFill="1" applyAlignment="1">
      <alignment horizontal="center" vertical="center" wrapText="1"/>
    </xf>
    <xf numFmtId="0" fontId="47" fillId="18" borderId="5" xfId="0" applyFont="1" applyFill="1" applyBorder="1" applyAlignment="1">
      <alignment horizontal="center" vertical="center" wrapText="1"/>
    </xf>
    <xf numFmtId="0" fontId="47" fillId="18" borderId="6" xfId="0" applyFont="1" applyFill="1" applyBorder="1" applyAlignment="1">
      <alignment horizontal="center" vertical="center" wrapText="1"/>
    </xf>
    <xf numFmtId="0" fontId="47" fillId="18" borderId="8" xfId="0" applyFont="1" applyFill="1" applyBorder="1" applyAlignment="1">
      <alignment horizontal="center" vertical="center" wrapText="1"/>
    </xf>
    <xf numFmtId="0" fontId="47" fillId="18" borderId="7" xfId="0" applyFont="1" applyFill="1" applyBorder="1" applyAlignment="1">
      <alignment horizontal="center" vertical="center" wrapText="1"/>
    </xf>
    <xf numFmtId="0" fontId="35" fillId="0" borderId="45" xfId="0" applyFont="1" applyBorder="1" applyAlignment="1">
      <alignment horizontal="left" vertical="center" wrapText="1"/>
    </xf>
    <xf numFmtId="0" fontId="35" fillId="0" borderId="46" xfId="0" applyFont="1" applyBorder="1" applyAlignment="1">
      <alignment horizontal="left" vertical="center" wrapText="1"/>
    </xf>
    <xf numFmtId="0" fontId="35" fillId="0" borderId="71" xfId="0" applyFont="1" applyBorder="1" applyAlignment="1">
      <alignment horizontal="left" vertical="center" wrapText="1"/>
    </xf>
    <xf numFmtId="0" fontId="6" fillId="2" borderId="9" xfId="0" applyFont="1" applyFill="1" applyBorder="1" applyAlignment="1">
      <alignment horizontal="justify" vertical="top"/>
    </xf>
    <xf numFmtId="0" fontId="6" fillId="2" borderId="18" xfId="0" applyFont="1" applyFill="1" applyBorder="1" applyAlignment="1">
      <alignment horizontal="justify" vertical="top" wrapText="1"/>
    </xf>
    <xf numFmtId="0" fontId="6" fillId="2" borderId="18" xfId="0" applyFont="1" applyFill="1" applyBorder="1" applyAlignment="1">
      <alignment horizontal="justify" vertical="top"/>
    </xf>
    <xf numFmtId="0" fontId="35" fillId="0" borderId="50" xfId="0" applyFont="1" applyBorder="1" applyAlignment="1">
      <alignment horizontal="left" vertical="center" wrapText="1"/>
    </xf>
    <xf numFmtId="0" fontId="35" fillId="0" borderId="42" xfId="0" applyFont="1" applyBorder="1" applyAlignment="1">
      <alignment horizontal="left" vertical="center" wrapText="1"/>
    </xf>
    <xf numFmtId="0" fontId="35" fillId="0" borderId="73" xfId="0" applyFont="1" applyBorder="1" applyAlignment="1">
      <alignment horizontal="left" vertical="center" wrapText="1"/>
    </xf>
    <xf numFmtId="0" fontId="53" fillId="19" borderId="20" xfId="0" applyFont="1" applyFill="1" applyBorder="1" applyAlignment="1">
      <alignment horizontal="center" vertical="center" wrapText="1"/>
    </xf>
    <xf numFmtId="0" fontId="53" fillId="19" borderId="21" xfId="0" applyFont="1" applyFill="1" applyBorder="1" applyAlignment="1">
      <alignment horizontal="center" vertical="center" wrapText="1"/>
    </xf>
    <xf numFmtId="0" fontId="53" fillId="19" borderId="32" xfId="0" applyFont="1" applyFill="1" applyBorder="1" applyAlignment="1">
      <alignment horizontal="center" vertical="center" wrapText="1"/>
    </xf>
    <xf numFmtId="0" fontId="49" fillId="19" borderId="20" xfId="0" applyFont="1" applyFill="1" applyBorder="1" applyAlignment="1">
      <alignment horizontal="center" vertical="center" wrapText="1"/>
    </xf>
    <xf numFmtId="0" fontId="49" fillId="19" borderId="21" xfId="0" applyFont="1" applyFill="1" applyBorder="1" applyAlignment="1">
      <alignment horizontal="center" vertical="center" wrapText="1"/>
    </xf>
    <xf numFmtId="0" fontId="49" fillId="19" borderId="32" xfId="0" applyFont="1" applyFill="1" applyBorder="1" applyAlignment="1">
      <alignment horizontal="center" vertical="center" wrapText="1"/>
    </xf>
    <xf numFmtId="0" fontId="56" fillId="2" borderId="2" xfId="0" applyFont="1" applyFill="1" applyBorder="1" applyAlignment="1">
      <alignment horizontal="center" vertical="center"/>
    </xf>
    <xf numFmtId="0" fontId="56" fillId="2" borderId="9" xfId="0" applyFont="1" applyFill="1" applyBorder="1" applyAlignment="1">
      <alignment horizontal="center" vertical="center"/>
    </xf>
    <xf numFmtId="0" fontId="56" fillId="2" borderId="3" xfId="0" applyFont="1" applyFill="1" applyBorder="1" applyAlignment="1">
      <alignment horizontal="center" vertical="center"/>
    </xf>
    <xf numFmtId="0" fontId="56" fillId="2" borderId="4" xfId="0" applyFont="1" applyFill="1" applyBorder="1" applyAlignment="1">
      <alignment horizontal="center" vertical="center"/>
    </xf>
    <xf numFmtId="0" fontId="56" fillId="2" borderId="0" xfId="0" applyFont="1" applyFill="1" applyAlignment="1">
      <alignment horizontal="center" vertical="center"/>
    </xf>
    <xf numFmtId="0" fontId="56" fillId="2" borderId="5" xfId="0" applyFont="1" applyFill="1" applyBorder="1" applyAlignment="1">
      <alignment horizontal="center" vertical="center"/>
    </xf>
    <xf numFmtId="0" fontId="56" fillId="2" borderId="6" xfId="0" applyFont="1" applyFill="1" applyBorder="1" applyAlignment="1">
      <alignment horizontal="center" vertical="center"/>
    </xf>
    <xf numFmtId="0" fontId="56" fillId="2" borderId="8" xfId="0" applyFont="1" applyFill="1" applyBorder="1" applyAlignment="1">
      <alignment horizontal="center" vertical="center"/>
    </xf>
    <xf numFmtId="0" fontId="56" fillId="2" borderId="7" xfId="0" applyFont="1" applyFill="1" applyBorder="1" applyAlignment="1">
      <alignment horizontal="center" vertical="center"/>
    </xf>
    <xf numFmtId="0" fontId="29" fillId="2" borderId="2" xfId="0" applyFont="1" applyFill="1" applyBorder="1" applyAlignment="1">
      <alignment horizontal="center"/>
    </xf>
    <xf numFmtId="0" fontId="29" fillId="2" borderId="9" xfId="0" applyFont="1" applyFill="1" applyBorder="1" applyAlignment="1">
      <alignment horizontal="center"/>
    </xf>
    <xf numFmtId="0" fontId="29" fillId="2" borderId="3" xfId="0" applyFont="1" applyFill="1" applyBorder="1" applyAlignment="1">
      <alignment horizontal="center"/>
    </xf>
    <xf numFmtId="0" fontId="29" fillId="2" borderId="4" xfId="0" applyFont="1" applyFill="1" applyBorder="1" applyAlignment="1">
      <alignment horizontal="center"/>
    </xf>
    <xf numFmtId="0" fontId="29" fillId="2" borderId="0" xfId="0" applyFont="1" applyFill="1" applyAlignment="1">
      <alignment horizontal="center"/>
    </xf>
    <xf numFmtId="0" fontId="29" fillId="2" borderId="5" xfId="0" applyFont="1" applyFill="1" applyBorder="1" applyAlignment="1">
      <alignment horizontal="center"/>
    </xf>
    <xf numFmtId="0" fontId="29" fillId="2" borderId="6" xfId="0" applyFont="1" applyFill="1" applyBorder="1" applyAlignment="1">
      <alignment horizontal="center"/>
    </xf>
    <xf numFmtId="0" fontId="29" fillId="2" borderId="8" xfId="0" applyFont="1" applyFill="1" applyBorder="1" applyAlignment="1">
      <alignment horizontal="center"/>
    </xf>
    <xf numFmtId="0" fontId="29" fillId="2" borderId="7" xfId="0" applyFont="1" applyFill="1" applyBorder="1" applyAlignment="1">
      <alignment horizontal="center"/>
    </xf>
    <xf numFmtId="0" fontId="9" fillId="9" borderId="0" xfId="0" applyFont="1" applyFill="1" applyAlignment="1">
      <alignment horizontal="center" vertical="center" textRotation="90" wrapText="1" readingOrder="1"/>
    </xf>
    <xf numFmtId="0" fontId="9" fillId="9" borderId="5" xfId="0" applyFont="1" applyFill="1" applyBorder="1" applyAlignment="1">
      <alignment horizontal="center" vertical="center" textRotation="90" wrapText="1" readingOrder="1"/>
    </xf>
    <xf numFmtId="0" fontId="12" fillId="11" borderId="10" xfId="0" applyFont="1" applyFill="1" applyBorder="1" applyAlignment="1">
      <alignment horizontal="center" vertical="center" wrapText="1" readingOrder="1"/>
    </xf>
    <xf numFmtId="0" fontId="12" fillId="11" borderId="11" xfId="0" applyFont="1" applyFill="1" applyBorder="1" applyAlignment="1">
      <alignment horizontal="center" vertical="center" wrapText="1" readingOrder="1"/>
    </xf>
    <xf numFmtId="0" fontId="12" fillId="11" borderId="12" xfId="0" applyFont="1" applyFill="1" applyBorder="1" applyAlignment="1">
      <alignment horizontal="center" vertical="center" wrapText="1" readingOrder="1"/>
    </xf>
    <xf numFmtId="0" fontId="12" fillId="11" borderId="13" xfId="0" applyFont="1" applyFill="1" applyBorder="1" applyAlignment="1">
      <alignment horizontal="center" vertical="center" wrapText="1" readingOrder="1"/>
    </xf>
    <xf numFmtId="0" fontId="12" fillId="11" borderId="0" xfId="0" applyFont="1" applyFill="1" applyAlignment="1">
      <alignment horizontal="center" vertical="center" wrapText="1" readingOrder="1"/>
    </xf>
    <xf numFmtId="0" fontId="12" fillId="11" borderId="14" xfId="0" applyFont="1" applyFill="1" applyBorder="1" applyAlignment="1">
      <alignment horizontal="center" vertical="center" wrapText="1" readingOrder="1"/>
    </xf>
    <xf numFmtId="0" fontId="12" fillId="11" borderId="15" xfId="0" applyFont="1" applyFill="1" applyBorder="1" applyAlignment="1">
      <alignment horizontal="center" vertical="center" wrapText="1" readingOrder="1"/>
    </xf>
    <xf numFmtId="0" fontId="12" fillId="11" borderId="16" xfId="0" applyFont="1" applyFill="1" applyBorder="1" applyAlignment="1">
      <alignment horizontal="center" vertical="center" wrapText="1" readingOrder="1"/>
    </xf>
    <xf numFmtId="0" fontId="12" fillId="11" borderId="17" xfId="0" applyFont="1" applyFill="1" applyBorder="1" applyAlignment="1">
      <alignment horizontal="center" vertical="center" wrapText="1" readingOrder="1"/>
    </xf>
    <xf numFmtId="0" fontId="12" fillId="10" borderId="10" xfId="0" applyFont="1" applyFill="1" applyBorder="1" applyAlignment="1">
      <alignment horizontal="center" vertical="center" wrapText="1" readingOrder="1"/>
    </xf>
    <xf numFmtId="0" fontId="12" fillId="10" borderId="11" xfId="0" applyFont="1" applyFill="1" applyBorder="1" applyAlignment="1">
      <alignment horizontal="center" vertical="center" wrapText="1" readingOrder="1"/>
    </xf>
    <xf numFmtId="0" fontId="12" fillId="10" borderId="12" xfId="0" applyFont="1" applyFill="1" applyBorder="1" applyAlignment="1">
      <alignment horizontal="center" vertical="center" wrapText="1" readingOrder="1"/>
    </xf>
    <xf numFmtId="0" fontId="12" fillId="10" borderId="13" xfId="0" applyFont="1" applyFill="1" applyBorder="1" applyAlignment="1">
      <alignment horizontal="center" vertical="center" wrapText="1" readingOrder="1"/>
    </xf>
    <xf numFmtId="0" fontId="12" fillId="10" borderId="0" xfId="0" applyFont="1" applyFill="1" applyAlignment="1">
      <alignment horizontal="center" vertical="center" wrapText="1" readingOrder="1"/>
    </xf>
    <xf numFmtId="0" fontId="12" fillId="10" borderId="14" xfId="0" applyFont="1" applyFill="1" applyBorder="1" applyAlignment="1">
      <alignment horizontal="center" vertical="center" wrapText="1" readingOrder="1"/>
    </xf>
    <xf numFmtId="0" fontId="12" fillId="10" borderId="15" xfId="0" applyFont="1" applyFill="1" applyBorder="1" applyAlignment="1">
      <alignment horizontal="center" vertical="center" wrapText="1" readingOrder="1"/>
    </xf>
    <xf numFmtId="0" fontId="12" fillId="10" borderId="16" xfId="0" applyFont="1" applyFill="1" applyBorder="1" applyAlignment="1">
      <alignment horizontal="center" vertical="center" wrapText="1" readingOrder="1"/>
    </xf>
    <xf numFmtId="0" fontId="12" fillId="10" borderId="17" xfId="0" applyFont="1" applyFill="1" applyBorder="1" applyAlignment="1">
      <alignment horizontal="center" vertical="center" wrapText="1" readingOrder="1"/>
    </xf>
    <xf numFmtId="0" fontId="12" fillId="12" borderId="10" xfId="0" applyFont="1" applyFill="1" applyBorder="1" applyAlignment="1">
      <alignment horizontal="center" vertical="center" wrapText="1" readingOrder="1"/>
    </xf>
    <xf numFmtId="0" fontId="12" fillId="12" borderId="11" xfId="0" applyFont="1" applyFill="1" applyBorder="1" applyAlignment="1">
      <alignment horizontal="center" vertical="center" wrapText="1" readingOrder="1"/>
    </xf>
    <xf numFmtId="0" fontId="12" fillId="12" borderId="12" xfId="0" applyFont="1" applyFill="1" applyBorder="1" applyAlignment="1">
      <alignment horizontal="center" vertical="center" wrapText="1" readingOrder="1"/>
    </xf>
    <xf numFmtId="0" fontId="12" fillId="12" borderId="13" xfId="0" applyFont="1" applyFill="1" applyBorder="1" applyAlignment="1">
      <alignment horizontal="center" vertical="center" wrapText="1" readingOrder="1"/>
    </xf>
    <xf numFmtId="0" fontId="12" fillId="12" borderId="0" xfId="0" applyFont="1" applyFill="1" applyAlignment="1">
      <alignment horizontal="center" vertical="center" wrapText="1" readingOrder="1"/>
    </xf>
    <xf numFmtId="0" fontId="12" fillId="12" borderId="14" xfId="0" applyFont="1" applyFill="1" applyBorder="1" applyAlignment="1">
      <alignment horizontal="center" vertical="center" wrapText="1" readingOrder="1"/>
    </xf>
    <xf numFmtId="0" fontId="12" fillId="12" borderId="15" xfId="0" applyFont="1" applyFill="1" applyBorder="1" applyAlignment="1">
      <alignment horizontal="center" vertical="center" wrapText="1" readingOrder="1"/>
    </xf>
    <xf numFmtId="0" fontId="12" fillId="12" borderId="16" xfId="0" applyFont="1" applyFill="1" applyBorder="1" applyAlignment="1">
      <alignment horizontal="center" vertical="center" wrapText="1" readingOrder="1"/>
    </xf>
    <xf numFmtId="0" fontId="12" fillId="12" borderId="17" xfId="0" applyFont="1" applyFill="1" applyBorder="1" applyAlignment="1">
      <alignment horizontal="center" vertical="center" wrapText="1" readingOrder="1"/>
    </xf>
    <xf numFmtId="0" fontId="12" fillId="4" borderId="10" xfId="0" applyFont="1" applyFill="1" applyBorder="1" applyAlignment="1">
      <alignment horizontal="center" vertical="center" wrapText="1" readingOrder="1"/>
    </xf>
    <xf numFmtId="0" fontId="12" fillId="4" borderId="11" xfId="0" applyFont="1" applyFill="1" applyBorder="1" applyAlignment="1">
      <alignment horizontal="center" vertical="center" wrapText="1" readingOrder="1"/>
    </xf>
    <xf numFmtId="0" fontId="12" fillId="4" borderId="12" xfId="0" applyFont="1" applyFill="1" applyBorder="1" applyAlignment="1">
      <alignment horizontal="center" vertical="center" wrapText="1" readingOrder="1"/>
    </xf>
    <xf numFmtId="0" fontId="12" fillId="4" borderId="13" xfId="0" applyFont="1" applyFill="1" applyBorder="1" applyAlignment="1">
      <alignment horizontal="center" vertical="center" wrapText="1" readingOrder="1"/>
    </xf>
    <xf numFmtId="0" fontId="12" fillId="4" borderId="0" xfId="0" applyFont="1" applyFill="1" applyAlignment="1">
      <alignment horizontal="center" vertical="center" wrapText="1" readingOrder="1"/>
    </xf>
    <xf numFmtId="0" fontId="12" fillId="4" borderId="14" xfId="0" applyFont="1" applyFill="1" applyBorder="1" applyAlignment="1">
      <alignment horizontal="center" vertical="center" wrapText="1" readingOrder="1"/>
    </xf>
    <xf numFmtId="0" fontId="12" fillId="4" borderId="15" xfId="0" applyFont="1" applyFill="1" applyBorder="1" applyAlignment="1">
      <alignment horizontal="center" vertical="center" wrapText="1" readingOrder="1"/>
    </xf>
    <xf numFmtId="0" fontId="12" fillId="4" borderId="16" xfId="0" applyFont="1" applyFill="1" applyBorder="1" applyAlignment="1">
      <alignment horizontal="center" vertical="center" wrapText="1" readingOrder="1"/>
    </xf>
    <xf numFmtId="0" fontId="12" fillId="4" borderId="17" xfId="0" applyFont="1" applyFill="1" applyBorder="1" applyAlignment="1">
      <alignment horizontal="center" vertical="center" wrapText="1" readingOrder="1"/>
    </xf>
    <xf numFmtId="0" fontId="8" fillId="0" borderId="2" xfId="0" applyFont="1" applyBorder="1" applyAlignment="1">
      <alignment horizontal="center" vertical="center" wrapText="1"/>
    </xf>
    <xf numFmtId="0" fontId="8" fillId="0" borderId="9"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9" fillId="9" borderId="0" xfId="0" applyFont="1" applyFill="1" applyAlignment="1">
      <alignment horizontal="center" vertical="center" wrapText="1" readingOrder="1"/>
    </xf>
    <xf numFmtId="0" fontId="11" fillId="10" borderId="0" xfId="0" applyFont="1" applyFill="1" applyAlignment="1" applyProtection="1">
      <alignment horizontal="center" vertical="center" wrapText="1" readingOrder="1"/>
      <protection hidden="1"/>
    </xf>
    <xf numFmtId="0" fontId="11" fillId="10" borderId="5" xfId="0" applyFont="1" applyFill="1" applyBorder="1" applyAlignment="1" applyProtection="1">
      <alignment horizontal="center" vertical="center" wrapText="1" readingOrder="1"/>
      <protection hidden="1"/>
    </xf>
    <xf numFmtId="0" fontId="11" fillId="10" borderId="2" xfId="0" applyFont="1" applyFill="1" applyBorder="1" applyAlignment="1" applyProtection="1">
      <alignment horizontal="center" vertical="center" wrapText="1" readingOrder="1"/>
      <protection hidden="1"/>
    </xf>
    <xf numFmtId="0" fontId="11" fillId="10" borderId="9" xfId="0" applyFont="1" applyFill="1" applyBorder="1" applyAlignment="1" applyProtection="1">
      <alignment horizontal="center" vertical="center" wrapText="1" readingOrder="1"/>
      <protection hidden="1"/>
    </xf>
    <xf numFmtId="0" fontId="11" fillId="10" borderId="4" xfId="0" applyFont="1" applyFill="1" applyBorder="1" applyAlignment="1" applyProtection="1">
      <alignment horizontal="center" vertical="center" wrapText="1" readingOrder="1"/>
      <protection hidden="1"/>
    </xf>
    <xf numFmtId="0" fontId="11" fillId="10" borderId="3" xfId="0" applyFont="1" applyFill="1" applyBorder="1" applyAlignment="1" applyProtection="1">
      <alignment horizontal="center" vertical="center" wrapText="1" readingOrder="1"/>
      <protection hidden="1"/>
    </xf>
    <xf numFmtId="0" fontId="11" fillId="12" borderId="4" xfId="0" applyFont="1" applyFill="1" applyBorder="1" applyAlignment="1" applyProtection="1">
      <alignment horizontal="center" wrapText="1" readingOrder="1"/>
      <protection hidden="1"/>
    </xf>
    <xf numFmtId="0" fontId="11" fillId="12" borderId="0" xfId="0" applyFont="1" applyFill="1" applyAlignment="1" applyProtection="1">
      <alignment horizontal="center" wrapText="1" readingOrder="1"/>
      <protection hidden="1"/>
    </xf>
    <xf numFmtId="0" fontId="8" fillId="0" borderId="9" xfId="0" applyFont="1" applyBorder="1" applyAlignment="1">
      <alignment horizontal="center" vertical="center" wrapText="1"/>
    </xf>
    <xf numFmtId="0" fontId="11" fillId="10" borderId="6" xfId="0" applyFont="1" applyFill="1" applyBorder="1" applyAlignment="1" applyProtection="1">
      <alignment horizontal="center" vertical="center" wrapText="1" readingOrder="1"/>
      <protection hidden="1"/>
    </xf>
    <xf numFmtId="0" fontId="11" fillId="10" borderId="8" xfId="0" applyFont="1" applyFill="1" applyBorder="1" applyAlignment="1" applyProtection="1">
      <alignment horizontal="center" vertical="center" wrapText="1" readingOrder="1"/>
      <protection hidden="1"/>
    </xf>
    <xf numFmtId="0" fontId="11" fillId="10" borderId="7" xfId="0" applyFont="1" applyFill="1" applyBorder="1" applyAlignment="1" applyProtection="1">
      <alignment horizontal="center" vertical="center" wrapText="1" readingOrder="1"/>
      <protection hidden="1"/>
    </xf>
    <xf numFmtId="0" fontId="11" fillId="11" borderId="4" xfId="0" applyFont="1" applyFill="1" applyBorder="1" applyAlignment="1" applyProtection="1">
      <alignment horizontal="center" wrapText="1" readingOrder="1"/>
      <protection hidden="1"/>
    </xf>
    <xf numFmtId="0" fontId="11" fillId="11" borderId="0" xfId="0" applyFont="1" applyFill="1" applyAlignment="1" applyProtection="1">
      <alignment horizontal="center" wrapText="1" readingOrder="1"/>
      <protection hidden="1"/>
    </xf>
    <xf numFmtId="0" fontId="11" fillId="11" borderId="5" xfId="0" applyFont="1" applyFill="1" applyBorder="1" applyAlignment="1" applyProtection="1">
      <alignment horizontal="center" wrapText="1" readingOrder="1"/>
      <protection hidden="1"/>
    </xf>
    <xf numFmtId="0" fontId="11" fillId="11" borderId="6" xfId="0" applyFont="1" applyFill="1" applyBorder="1" applyAlignment="1" applyProtection="1">
      <alignment horizontal="center" wrapText="1" readingOrder="1"/>
      <protection hidden="1"/>
    </xf>
    <xf numFmtId="0" fontId="11" fillId="11" borderId="8" xfId="0" applyFont="1" applyFill="1" applyBorder="1" applyAlignment="1" applyProtection="1">
      <alignment horizontal="center" wrapText="1" readingOrder="1"/>
      <protection hidden="1"/>
    </xf>
    <xf numFmtId="0" fontId="11" fillId="11" borderId="7" xfId="0" applyFont="1" applyFill="1" applyBorder="1" applyAlignment="1" applyProtection="1">
      <alignment horizontal="center" wrapText="1" readingOrder="1"/>
      <protection hidden="1"/>
    </xf>
    <xf numFmtId="0" fontId="11" fillId="11" borderId="2" xfId="0" applyFont="1" applyFill="1" applyBorder="1" applyAlignment="1" applyProtection="1">
      <alignment horizontal="center" wrapText="1" readingOrder="1"/>
      <protection hidden="1"/>
    </xf>
    <xf numFmtId="0" fontId="11" fillId="11" borderId="9" xfId="0" applyFont="1" applyFill="1" applyBorder="1" applyAlignment="1" applyProtection="1">
      <alignment horizontal="center" wrapText="1" readingOrder="1"/>
      <protection hidden="1"/>
    </xf>
    <xf numFmtId="0" fontId="11" fillId="11" borderId="3" xfId="0" applyFont="1" applyFill="1" applyBorder="1" applyAlignment="1" applyProtection="1">
      <alignment horizontal="center" wrapText="1" readingOrder="1"/>
      <protection hidden="1"/>
    </xf>
    <xf numFmtId="0" fontId="11" fillId="12" borderId="5" xfId="0" applyFont="1" applyFill="1" applyBorder="1" applyAlignment="1" applyProtection="1">
      <alignment horizontal="center" wrapText="1" readingOrder="1"/>
      <protection hidden="1"/>
    </xf>
    <xf numFmtId="0" fontId="11" fillId="12" borderId="6" xfId="0" applyFont="1" applyFill="1" applyBorder="1" applyAlignment="1" applyProtection="1">
      <alignment horizontal="center" wrapText="1" readingOrder="1"/>
      <protection hidden="1"/>
    </xf>
    <xf numFmtId="0" fontId="11" fillId="12" borderId="8" xfId="0" applyFont="1" applyFill="1" applyBorder="1" applyAlignment="1" applyProtection="1">
      <alignment horizontal="center" wrapText="1" readingOrder="1"/>
      <protection hidden="1"/>
    </xf>
    <xf numFmtId="0" fontId="11" fillId="12" borderId="7" xfId="0" applyFont="1" applyFill="1" applyBorder="1" applyAlignment="1" applyProtection="1">
      <alignment horizontal="center" wrapText="1" readingOrder="1"/>
      <protection hidden="1"/>
    </xf>
    <xf numFmtId="0" fontId="11" fillId="12" borderId="2" xfId="0" applyFont="1" applyFill="1" applyBorder="1" applyAlignment="1" applyProtection="1">
      <alignment horizontal="center" wrapText="1" readingOrder="1"/>
      <protection hidden="1"/>
    </xf>
    <xf numFmtId="0" fontId="11" fillId="12" borderId="9" xfId="0" applyFont="1" applyFill="1" applyBorder="1" applyAlignment="1" applyProtection="1">
      <alignment horizontal="center" wrapText="1" readingOrder="1"/>
      <protection hidden="1"/>
    </xf>
    <xf numFmtId="0" fontId="11" fillId="12" borderId="3" xfId="0" applyFont="1" applyFill="1" applyBorder="1" applyAlignment="1" applyProtection="1">
      <alignment horizontal="center" wrapText="1" readingOrder="1"/>
      <protection hidden="1"/>
    </xf>
    <xf numFmtId="0" fontId="11" fillId="4" borderId="0" xfId="0" applyFont="1" applyFill="1" applyAlignment="1" applyProtection="1">
      <alignment horizontal="center" wrapText="1" readingOrder="1"/>
      <protection hidden="1"/>
    </xf>
    <xf numFmtId="0" fontId="11" fillId="4" borderId="5" xfId="0" applyFont="1" applyFill="1" applyBorder="1" applyAlignment="1" applyProtection="1">
      <alignment horizontal="center" wrapText="1" readingOrder="1"/>
      <protection hidden="1"/>
    </xf>
    <xf numFmtId="0" fontId="11" fillId="4" borderId="4" xfId="0" applyFont="1" applyFill="1" applyBorder="1" applyAlignment="1" applyProtection="1">
      <alignment horizontal="center" wrapText="1" readingOrder="1"/>
      <protection hidden="1"/>
    </xf>
    <xf numFmtId="0" fontId="11" fillId="4" borderId="6" xfId="0" applyFont="1" applyFill="1" applyBorder="1" applyAlignment="1" applyProtection="1">
      <alignment horizontal="center" wrapText="1" readingOrder="1"/>
      <protection hidden="1"/>
    </xf>
    <xf numFmtId="0" fontId="11" fillId="4" borderId="8" xfId="0" applyFont="1" applyFill="1" applyBorder="1" applyAlignment="1" applyProtection="1">
      <alignment horizontal="center" wrapText="1" readingOrder="1"/>
      <protection hidden="1"/>
    </xf>
    <xf numFmtId="0" fontId="11" fillId="4" borderId="7" xfId="0" applyFont="1" applyFill="1" applyBorder="1" applyAlignment="1" applyProtection="1">
      <alignment horizontal="center" wrapText="1" readingOrder="1"/>
      <protection hidden="1"/>
    </xf>
    <xf numFmtId="0" fontId="11" fillId="4" borderId="2" xfId="0" applyFont="1" applyFill="1" applyBorder="1" applyAlignment="1" applyProtection="1">
      <alignment horizontal="center" wrapText="1" readingOrder="1"/>
      <protection hidden="1"/>
    </xf>
    <xf numFmtId="0" fontId="11" fillId="4" borderId="9" xfId="0" applyFont="1" applyFill="1" applyBorder="1" applyAlignment="1" applyProtection="1">
      <alignment horizontal="center" wrapText="1" readingOrder="1"/>
      <protection hidden="1"/>
    </xf>
    <xf numFmtId="0" fontId="11" fillId="4" borderId="3" xfId="0" applyFont="1" applyFill="1" applyBorder="1" applyAlignment="1" applyProtection="1">
      <alignment horizontal="center" wrapText="1" readingOrder="1"/>
      <protection hidden="1"/>
    </xf>
    <xf numFmtId="0" fontId="15" fillId="0" borderId="0" xfId="0" applyFont="1" applyAlignment="1">
      <alignment horizontal="center" vertical="center" wrapText="1"/>
    </xf>
    <xf numFmtId="0" fontId="23" fillId="10" borderId="10" xfId="0" applyFont="1" applyFill="1" applyBorder="1" applyAlignment="1">
      <alignment horizontal="center" vertical="center" wrapText="1" readingOrder="1"/>
    </xf>
    <xf numFmtId="0" fontId="23" fillId="10" borderId="11" xfId="0" applyFont="1" applyFill="1" applyBorder="1" applyAlignment="1">
      <alignment horizontal="center" vertical="center" wrapText="1" readingOrder="1"/>
    </xf>
    <xf numFmtId="0" fontId="23" fillId="10" borderId="12" xfId="0" applyFont="1" applyFill="1" applyBorder="1" applyAlignment="1">
      <alignment horizontal="center" vertical="center" wrapText="1" readingOrder="1"/>
    </xf>
    <xf numFmtId="0" fontId="23" fillId="10" borderId="13" xfId="0" applyFont="1" applyFill="1" applyBorder="1" applyAlignment="1">
      <alignment horizontal="center" vertical="center" wrapText="1" readingOrder="1"/>
    </xf>
    <xf numFmtId="0" fontId="23" fillId="10" borderId="0" xfId="0" applyFont="1" applyFill="1" applyAlignment="1">
      <alignment horizontal="center" vertical="center" wrapText="1" readingOrder="1"/>
    </xf>
    <xf numFmtId="0" fontId="23" fillId="10" borderId="14" xfId="0" applyFont="1" applyFill="1" applyBorder="1" applyAlignment="1">
      <alignment horizontal="center" vertical="center" wrapText="1" readingOrder="1"/>
    </xf>
    <xf numFmtId="0" fontId="23" fillId="10" borderId="15" xfId="0" applyFont="1" applyFill="1" applyBorder="1" applyAlignment="1">
      <alignment horizontal="center" vertical="center" wrapText="1" readingOrder="1"/>
    </xf>
    <xf numFmtId="0" fontId="23" fillId="10" borderId="16" xfId="0" applyFont="1" applyFill="1" applyBorder="1" applyAlignment="1">
      <alignment horizontal="center" vertical="center" wrapText="1" readingOrder="1"/>
    </xf>
    <xf numFmtId="0" fontId="23" fillId="10" borderId="17" xfId="0" applyFont="1" applyFill="1" applyBorder="1" applyAlignment="1">
      <alignment horizontal="center" vertical="center" wrapText="1" readingOrder="1"/>
    </xf>
    <xf numFmtId="0" fontId="24" fillId="0" borderId="2" xfId="0" applyFont="1" applyBorder="1" applyAlignment="1">
      <alignment horizontal="center" vertical="center" wrapText="1"/>
    </xf>
    <xf numFmtId="0" fontId="24" fillId="0" borderId="9" xfId="0" applyFont="1" applyBorder="1" applyAlignment="1">
      <alignment horizontal="center" vertical="center"/>
    </xf>
    <xf numFmtId="0" fontId="24" fillId="0" borderId="4" xfId="0" applyFont="1" applyBorder="1" applyAlignment="1">
      <alignment horizontal="center" vertical="center" wrapText="1"/>
    </xf>
    <xf numFmtId="0" fontId="24" fillId="0" borderId="0" xfId="0" applyFont="1" applyAlignment="1">
      <alignment horizontal="center" vertical="center"/>
    </xf>
    <xf numFmtId="0" fontId="24" fillId="0" borderId="4" xfId="0" applyFont="1" applyBorder="1" applyAlignment="1">
      <alignment horizontal="center" vertical="center"/>
    </xf>
    <xf numFmtId="0" fontId="24" fillId="0" borderId="6" xfId="0" applyFont="1" applyBorder="1" applyAlignment="1">
      <alignment horizontal="center" vertical="center"/>
    </xf>
    <xf numFmtId="0" fontId="24" fillId="0" borderId="8" xfId="0" applyFont="1" applyBorder="1" applyAlignment="1">
      <alignment horizontal="center" vertical="center"/>
    </xf>
    <xf numFmtId="0" fontId="23" fillId="11" borderId="10" xfId="0" applyFont="1" applyFill="1" applyBorder="1" applyAlignment="1">
      <alignment horizontal="center" vertical="center" wrapText="1" readingOrder="1"/>
    </xf>
    <xf numFmtId="0" fontId="23" fillId="11" borderId="11" xfId="0" applyFont="1" applyFill="1" applyBorder="1" applyAlignment="1">
      <alignment horizontal="center" vertical="center" wrapText="1" readingOrder="1"/>
    </xf>
    <xf numFmtId="0" fontId="23" fillId="11" borderId="12" xfId="0" applyFont="1" applyFill="1" applyBorder="1" applyAlignment="1">
      <alignment horizontal="center" vertical="center" wrapText="1" readingOrder="1"/>
    </xf>
    <xf numFmtId="0" fontId="23" fillId="11" borderId="13" xfId="0" applyFont="1" applyFill="1" applyBorder="1" applyAlignment="1">
      <alignment horizontal="center" vertical="center" wrapText="1" readingOrder="1"/>
    </xf>
    <xf numFmtId="0" fontId="23" fillId="11" borderId="0" xfId="0" applyFont="1" applyFill="1" applyAlignment="1">
      <alignment horizontal="center" vertical="center" wrapText="1" readingOrder="1"/>
    </xf>
    <xf numFmtId="0" fontId="23" fillId="11" borderId="14" xfId="0" applyFont="1" applyFill="1" applyBorder="1" applyAlignment="1">
      <alignment horizontal="center" vertical="center" wrapText="1" readingOrder="1"/>
    </xf>
    <xf numFmtId="0" fontId="23" fillId="11" borderId="15" xfId="0" applyFont="1" applyFill="1" applyBorder="1" applyAlignment="1">
      <alignment horizontal="center" vertical="center" wrapText="1" readingOrder="1"/>
    </xf>
    <xf numFmtId="0" fontId="23" fillId="11" borderId="16" xfId="0" applyFont="1" applyFill="1" applyBorder="1" applyAlignment="1">
      <alignment horizontal="center" vertical="center" wrapText="1" readingOrder="1"/>
    </xf>
    <xf numFmtId="0" fontId="23" fillId="11" borderId="17" xfId="0" applyFont="1" applyFill="1" applyBorder="1" applyAlignment="1">
      <alignment horizontal="center" vertical="center" wrapText="1" readingOrder="1"/>
    </xf>
    <xf numFmtId="0" fontId="22" fillId="0" borderId="0" xfId="0" applyFont="1" applyAlignment="1">
      <alignment horizontal="center" vertical="center" wrapText="1"/>
    </xf>
    <xf numFmtId="0" fontId="13" fillId="0" borderId="0" xfId="0" applyFont="1" applyAlignment="1">
      <alignment horizontal="center" vertical="center" wrapText="1"/>
    </xf>
    <xf numFmtId="0" fontId="24" fillId="0" borderId="3" xfId="0" applyFont="1" applyBorder="1" applyAlignment="1">
      <alignment horizontal="center" vertical="center"/>
    </xf>
    <xf numFmtId="0" fontId="24" fillId="0" borderId="5" xfId="0" applyFont="1" applyBorder="1" applyAlignment="1">
      <alignment horizontal="center" vertical="center"/>
    </xf>
    <xf numFmtId="0" fontId="24" fillId="0" borderId="7" xfId="0" applyFont="1" applyBorder="1" applyAlignment="1">
      <alignment horizontal="center" vertical="center"/>
    </xf>
    <xf numFmtId="0" fontId="23" fillId="4" borderId="10" xfId="0" applyFont="1" applyFill="1" applyBorder="1" applyAlignment="1">
      <alignment horizontal="center" vertical="center" wrapText="1" readingOrder="1"/>
    </xf>
    <xf numFmtId="0" fontId="23" fillId="4" borderId="11" xfId="0" applyFont="1" applyFill="1" applyBorder="1" applyAlignment="1">
      <alignment horizontal="center" vertical="center" wrapText="1" readingOrder="1"/>
    </xf>
    <xf numFmtId="0" fontId="23" fillId="4" borderId="12" xfId="0" applyFont="1" applyFill="1" applyBorder="1" applyAlignment="1">
      <alignment horizontal="center" vertical="center" wrapText="1" readingOrder="1"/>
    </xf>
    <xf numFmtId="0" fontId="23" fillId="4" borderId="13" xfId="0" applyFont="1" applyFill="1" applyBorder="1" applyAlignment="1">
      <alignment horizontal="center" vertical="center" wrapText="1" readingOrder="1"/>
    </xf>
    <xf numFmtId="0" fontId="23" fillId="4" borderId="0" xfId="0" applyFont="1" applyFill="1" applyAlignment="1">
      <alignment horizontal="center" vertical="center" wrapText="1" readingOrder="1"/>
    </xf>
    <xf numFmtId="0" fontId="23" fillId="4" borderId="14" xfId="0" applyFont="1" applyFill="1" applyBorder="1" applyAlignment="1">
      <alignment horizontal="center" vertical="center" wrapText="1" readingOrder="1"/>
    </xf>
    <xf numFmtId="0" fontId="23" fillId="4" borderId="15" xfId="0" applyFont="1" applyFill="1" applyBorder="1" applyAlignment="1">
      <alignment horizontal="center" vertical="center" wrapText="1" readingOrder="1"/>
    </xf>
    <xf numFmtId="0" fontId="23" fillId="4" borderId="16" xfId="0" applyFont="1" applyFill="1" applyBorder="1" applyAlignment="1">
      <alignment horizontal="center" vertical="center" wrapText="1" readingOrder="1"/>
    </xf>
    <xf numFmtId="0" fontId="23" fillId="4" borderId="17" xfId="0" applyFont="1" applyFill="1" applyBorder="1" applyAlignment="1">
      <alignment horizontal="center" vertical="center" wrapText="1" readingOrder="1"/>
    </xf>
    <xf numFmtId="0" fontId="23" fillId="12" borderId="10" xfId="0" applyFont="1" applyFill="1" applyBorder="1" applyAlignment="1">
      <alignment horizontal="center" vertical="center" wrapText="1" readingOrder="1"/>
    </xf>
    <xf numFmtId="0" fontId="23" fillId="12" borderId="11" xfId="0" applyFont="1" applyFill="1" applyBorder="1" applyAlignment="1">
      <alignment horizontal="center" vertical="center" wrapText="1" readingOrder="1"/>
    </xf>
    <xf numFmtId="0" fontId="23" fillId="12" borderId="12" xfId="0" applyFont="1" applyFill="1" applyBorder="1" applyAlignment="1">
      <alignment horizontal="center" vertical="center" wrapText="1" readingOrder="1"/>
    </xf>
    <xf numFmtId="0" fontId="23" fillId="12" borderId="13" xfId="0" applyFont="1" applyFill="1" applyBorder="1" applyAlignment="1">
      <alignment horizontal="center" vertical="center" wrapText="1" readingOrder="1"/>
    </xf>
    <xf numFmtId="0" fontId="23" fillId="12" borderId="0" xfId="0" applyFont="1" applyFill="1" applyAlignment="1">
      <alignment horizontal="center" vertical="center" wrapText="1" readingOrder="1"/>
    </xf>
    <xf numFmtId="0" fontId="23" fillId="12" borderId="14" xfId="0" applyFont="1" applyFill="1" applyBorder="1" applyAlignment="1">
      <alignment horizontal="center" vertical="center" wrapText="1" readingOrder="1"/>
    </xf>
    <xf numFmtId="0" fontId="23" fillId="12" borderId="15" xfId="0" applyFont="1" applyFill="1" applyBorder="1" applyAlignment="1">
      <alignment horizontal="center" vertical="center" wrapText="1" readingOrder="1"/>
    </xf>
    <xf numFmtId="0" fontId="23" fillId="12" borderId="16" xfId="0" applyFont="1" applyFill="1" applyBorder="1" applyAlignment="1">
      <alignment horizontal="center" vertical="center" wrapText="1" readingOrder="1"/>
    </xf>
    <xf numFmtId="0" fontId="23" fillId="12" borderId="17" xfId="0" applyFont="1" applyFill="1" applyBorder="1" applyAlignment="1">
      <alignment horizontal="center" vertical="center" wrapText="1" readingOrder="1"/>
    </xf>
    <xf numFmtId="0" fontId="24" fillId="0" borderId="9" xfId="0" applyFont="1" applyBorder="1" applyAlignment="1">
      <alignment horizontal="center" vertical="center" wrapText="1"/>
    </xf>
    <xf numFmtId="0" fontId="29" fillId="2" borderId="0" xfId="0" applyFont="1" applyFill="1" applyAlignment="1">
      <alignment vertical="center" wrapText="1"/>
    </xf>
    <xf numFmtId="0" fontId="54" fillId="4" borderId="35" xfId="0" applyFont="1" applyFill="1" applyBorder="1" applyAlignment="1">
      <alignment horizontal="center" vertical="center" wrapText="1" readingOrder="1"/>
    </xf>
    <xf numFmtId="0" fontId="54" fillId="4" borderId="38" xfId="0" applyFont="1" applyFill="1" applyBorder="1" applyAlignment="1">
      <alignment horizontal="center" vertical="center" wrapText="1" readingOrder="1"/>
    </xf>
    <xf numFmtId="0" fontId="54" fillId="4" borderId="40" xfId="0" applyFont="1" applyFill="1" applyBorder="1" applyAlignment="1">
      <alignment horizontal="center" vertical="center" wrapText="1" readingOrder="1"/>
    </xf>
    <xf numFmtId="0" fontId="29" fillId="0" borderId="9" xfId="0" applyFont="1" applyBorder="1" applyAlignment="1">
      <alignment horizontal="center"/>
    </xf>
    <xf numFmtId="0" fontId="29" fillId="0" borderId="8" xfId="0" applyFont="1" applyBorder="1" applyAlignment="1">
      <alignment horizontal="center"/>
    </xf>
    <xf numFmtId="0" fontId="47" fillId="5" borderId="63" xfId="0" applyFont="1" applyFill="1" applyBorder="1" applyAlignment="1">
      <alignment horizontal="center" vertical="center" wrapText="1"/>
    </xf>
    <xf numFmtId="0" fontId="47" fillId="5" borderId="58" xfId="0" applyFont="1" applyFill="1" applyBorder="1" applyAlignment="1">
      <alignment horizontal="center" vertical="center" wrapText="1"/>
    </xf>
    <xf numFmtId="0" fontId="55" fillId="0" borderId="36" xfId="0" applyFont="1" applyBorder="1" applyAlignment="1">
      <alignment horizontal="center" vertical="center" wrapText="1"/>
    </xf>
    <xf numFmtId="0" fontId="55" fillId="0" borderId="33" xfId="0" applyFont="1" applyBorder="1" applyAlignment="1">
      <alignment horizontal="center" vertical="center" wrapText="1"/>
    </xf>
    <xf numFmtId="0" fontId="55" fillId="0" borderId="41"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41" xfId="0" applyFont="1" applyBorder="1" applyAlignment="1">
      <alignment horizontal="center" vertical="center" wrapText="1"/>
    </xf>
    <xf numFmtId="0" fontId="29" fillId="0" borderId="37" xfId="0" applyFont="1" applyBorder="1" applyAlignment="1">
      <alignment horizontal="justify" vertical="center" wrapText="1"/>
    </xf>
    <xf numFmtId="0" fontId="29" fillId="0" borderId="39" xfId="0" applyFont="1" applyBorder="1" applyAlignment="1">
      <alignment horizontal="justify" vertical="center" wrapText="1"/>
    </xf>
    <xf numFmtId="0" fontId="29" fillId="0" borderId="51" xfId="0" applyFont="1" applyBorder="1" applyAlignment="1">
      <alignment horizontal="justify" vertical="center" wrapText="1"/>
    </xf>
    <xf numFmtId="0" fontId="21" fillId="13" borderId="20" xfId="0" applyFont="1" applyFill="1" applyBorder="1" applyAlignment="1">
      <alignment horizontal="center" vertical="center" wrapText="1" readingOrder="1"/>
    </xf>
    <xf numFmtId="0" fontId="21" fillId="13" borderId="21" xfId="0" applyFont="1" applyFill="1" applyBorder="1" applyAlignment="1">
      <alignment horizontal="center" vertical="center" wrapText="1" readingOrder="1"/>
    </xf>
    <xf numFmtId="0" fontId="21" fillId="13" borderId="32" xfId="0" applyFont="1" applyFill="1" applyBorder="1" applyAlignment="1">
      <alignment horizontal="center" vertical="center" wrapText="1" readingOrder="1"/>
    </xf>
    <xf numFmtId="0" fontId="16" fillId="2" borderId="0" xfId="0" applyFont="1" applyFill="1" applyAlignment="1">
      <alignment horizontal="justify" vertical="center" wrapText="1"/>
    </xf>
    <xf numFmtId="0" fontId="18" fillId="13" borderId="29" xfId="0" applyFont="1" applyFill="1" applyBorder="1" applyAlignment="1">
      <alignment horizontal="center" vertical="center" wrapText="1" readingOrder="1"/>
    </xf>
    <xf numFmtId="0" fontId="18" fillId="13" borderId="30" xfId="0" applyFont="1" applyFill="1" applyBorder="1" applyAlignment="1">
      <alignment horizontal="center" vertical="center" wrapText="1" readingOrder="1"/>
    </xf>
    <xf numFmtId="0" fontId="18" fillId="2" borderId="27" xfId="0" applyFont="1" applyFill="1" applyBorder="1" applyAlignment="1">
      <alignment horizontal="center" vertical="center" wrapText="1" readingOrder="1"/>
    </xf>
    <xf numFmtId="0" fontId="18" fillId="2" borderId="22" xfId="0" applyFont="1" applyFill="1" applyBorder="1" applyAlignment="1">
      <alignment horizontal="center" vertical="center" wrapText="1" readingOrder="1"/>
    </xf>
    <xf numFmtId="0" fontId="18" fillId="2" borderId="19" xfId="0"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8" fillId="2" borderId="24"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xf numFmtId="0" fontId="33" fillId="8" borderId="72" xfId="0" applyFont="1" applyFill="1" applyBorder="1" applyAlignment="1">
      <alignment horizontal="center" vertical="center" textRotation="90" wrapText="1"/>
    </xf>
    <xf numFmtId="0" fontId="33" fillId="11" borderId="72" xfId="0" applyFont="1" applyFill="1" applyBorder="1" applyAlignment="1">
      <alignment horizontal="center" vertical="center" textRotation="90" wrapText="1"/>
    </xf>
    <xf numFmtId="0" fontId="35" fillId="0" borderId="72" xfId="0" applyFont="1" applyBorder="1" applyAlignment="1">
      <alignment vertical="center" wrapText="1"/>
    </xf>
    <xf numFmtId="0" fontId="29" fillId="0" borderId="72" xfId="0" applyFont="1" applyBorder="1" applyAlignment="1">
      <alignment vertical="center" wrapText="1"/>
    </xf>
    <xf numFmtId="0" fontId="62" fillId="0" borderId="85" xfId="0" applyFont="1" applyBorder="1" applyAlignment="1">
      <alignment horizontal="center" vertical="center" textRotation="90"/>
    </xf>
    <xf numFmtId="0" fontId="62" fillId="20" borderId="54" xfId="0" applyFont="1" applyFill="1" applyBorder="1" applyAlignment="1">
      <alignment horizontal="center" vertical="center" textRotation="90"/>
    </xf>
    <xf numFmtId="0" fontId="35" fillId="7" borderId="72" xfId="0" applyFont="1" applyFill="1" applyBorder="1" applyAlignment="1">
      <alignment horizontal="center" vertical="center" textRotation="90"/>
    </xf>
    <xf numFmtId="0" fontId="47" fillId="25" borderId="72" xfId="0" applyFont="1" applyFill="1" applyBorder="1" applyAlignment="1">
      <alignment horizontal="center" vertical="center" textRotation="90" wrapText="1"/>
    </xf>
    <xf numFmtId="0" fontId="62" fillId="0" borderId="64" xfId="0" applyFont="1" applyBorder="1" applyAlignment="1">
      <alignment horizontal="left" vertical="center" wrapText="1"/>
    </xf>
    <xf numFmtId="0" fontId="62" fillId="0" borderId="77" xfId="0" applyFont="1" applyBorder="1" applyAlignment="1">
      <alignment horizontal="center" vertical="center" wrapText="1"/>
    </xf>
    <xf numFmtId="0" fontId="62" fillId="24" borderId="59" xfId="0" applyFont="1" applyFill="1" applyBorder="1" applyAlignment="1">
      <alignment horizontal="justify" vertical="center" wrapText="1"/>
    </xf>
    <xf numFmtId="0" fontId="62" fillId="24" borderId="76" xfId="0" applyFont="1" applyFill="1" applyBorder="1" applyAlignment="1">
      <alignment horizontal="center" vertical="center" wrapText="1"/>
    </xf>
    <xf numFmtId="0" fontId="29" fillId="0" borderId="83" xfId="0" applyFont="1" applyBorder="1" applyAlignment="1">
      <alignment horizontal="justify" vertical="center" wrapText="1"/>
    </xf>
    <xf numFmtId="0" fontId="62" fillId="24" borderId="88" xfId="0" applyFont="1" applyFill="1" applyBorder="1" applyAlignment="1">
      <alignment vertical="center" wrapText="1"/>
    </xf>
  </cellXfs>
  <cellStyles count="5">
    <cellStyle name="Hipervínculo" xfId="4" builtinId="8"/>
    <cellStyle name="Normal" xfId="0" builtinId="0"/>
    <cellStyle name="Normal - Style1 2" xfId="1" xr:uid="{00000000-0005-0000-0000-000002000000}"/>
    <cellStyle name="Normal 2" xfId="3" xr:uid="{00000000-0005-0000-0000-000003000000}"/>
    <cellStyle name="Normal 2 2" xfId="2" xr:uid="{00000000-0005-0000-0000-000004000000}"/>
  </cellStyles>
  <dxfs count="26">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Arial Narrow"/>
        <scheme val="none"/>
      </font>
      <fill>
        <patternFill patternType="none">
          <fgColor indexed="64"/>
          <bgColor indexed="65"/>
        </patternFill>
      </fill>
      <alignment horizontal="general" vertical="center" textRotation="0" wrapText="0" indent="0" justifyLastLine="0" shrinkToFit="0" readingOrder="0"/>
    </dxf>
    <dxf>
      <font>
        <color auto="1"/>
      </font>
    </dxf>
    <dxf>
      <font>
        <color auto="1"/>
      </font>
    </dxf>
    <dxf>
      <font>
        <color auto="1"/>
      </font>
    </dxf>
    <dxf>
      <font>
        <color auto="1"/>
      </font>
    </dxf>
    <dxf>
      <font>
        <color auto="1"/>
      </font>
    </dxf>
    <dxf>
      <font>
        <color auto="1"/>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Narrow"/>
        <scheme val="none"/>
      </font>
      <alignment horizontal="left" vertical="center" textRotation="0" wrapText="1" indent="1" justifyLastLine="0" shrinkToFit="0" readingOrder="1"/>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border outline="0">
        <left style="dotted">
          <color rgb="FFF79646"/>
        </left>
      </border>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s>
  <tableStyles count="0" defaultTableStyle="TableStyleMedium2" defaultPivotStyle="PivotStyleLight16"/>
  <colors>
    <mruColors>
      <color rgb="FFE26B0A"/>
      <color rgb="FFB7DEE8"/>
      <color rgb="FFF2F2F2"/>
      <color rgb="FF92D050"/>
      <color rgb="FFDCF4E3"/>
      <color rgb="FFFFFBF7"/>
      <color rgb="FF97DDAD"/>
      <color rgb="FF54C878"/>
      <color rgb="FFF9FCFD"/>
      <color rgb="FFFEF4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hyperlink" Target="#'Matriz Calor Inherente'!A1"/><Relationship Id="rId2" Type="http://schemas.openxmlformats.org/officeDocument/2006/relationships/hyperlink" Target="#'Tabla probabilidad'!A1"/><Relationship Id="rId1" Type="http://schemas.openxmlformats.org/officeDocument/2006/relationships/hyperlink" Target="#Def_Riesgo!A1"/><Relationship Id="rId5" Type="http://schemas.openxmlformats.org/officeDocument/2006/relationships/image" Target="../media/image1.png"/><Relationship Id="rId4" Type="http://schemas.openxmlformats.org/officeDocument/2006/relationships/hyperlink" Target="#'Tabla Impacto'!A1"/></Relationships>
</file>

<file path=xl/drawings/_rels/drawing2.xml.rels><?xml version="1.0" encoding="UTF-8" standalone="yes"?>
<Relationships xmlns="http://schemas.openxmlformats.org/package/2006/relationships"><Relationship Id="rId3" Type="http://schemas.openxmlformats.org/officeDocument/2006/relationships/hyperlink" Target="#'Tabla Impacto'!A39"/><Relationship Id="rId2" Type="http://schemas.openxmlformats.org/officeDocument/2006/relationships/hyperlink" Target="#'Tabla Impacto'!A14"/><Relationship Id="rId1" Type="http://schemas.openxmlformats.org/officeDocument/2006/relationships/hyperlink" Target="#'Mapa final'!A1"/><Relationship Id="rId4"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apa final'!A1"/></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Mapa final'!Q8"/></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Mapa final'!U8"/></Relationships>
</file>

<file path=xl/drawings/drawing1.xml><?xml version="1.0" encoding="utf-8"?>
<xdr:wsDr xmlns:xdr="http://schemas.openxmlformats.org/drawingml/2006/spreadsheetDrawing" xmlns:a="http://schemas.openxmlformats.org/drawingml/2006/main">
  <xdr:twoCellAnchor>
    <xdr:from>
      <xdr:col>6</xdr:col>
      <xdr:colOff>523875</xdr:colOff>
      <xdr:row>13</xdr:row>
      <xdr:rowOff>0</xdr:rowOff>
    </xdr:from>
    <xdr:to>
      <xdr:col>6</xdr:col>
      <xdr:colOff>1365250</xdr:colOff>
      <xdr:row>13</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EC7725F-3CE8-4E08-A785-F7E4CB6D6B66}"/>
            </a:ext>
          </a:extLst>
        </xdr:cNvPr>
        <xdr:cNvSpPr/>
      </xdr:nvSpPr>
      <xdr:spPr>
        <a:xfrm>
          <a:off x="7558768" y="487589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F09609FE-7C23-4505-A05B-6A845309279D}"/>
            </a:ext>
          </a:extLst>
        </xdr:cNvPr>
        <xdr:cNvSpPr/>
      </xdr:nvSpPr>
      <xdr:spPr>
        <a:xfrm>
          <a:off x="11908971" y="486954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D0202E72-43D7-4FD9-91F3-8A1E7936B050}"/>
            </a:ext>
          </a:extLst>
        </xdr:cNvPr>
        <xdr:cNvSpPr/>
      </xdr:nvSpPr>
      <xdr:spPr>
        <a:xfrm>
          <a:off x="16598445" y="4796518"/>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6" name="Rectángulo: esquinas redondeadas 5">
          <a:hlinkClick xmlns:r="http://schemas.openxmlformats.org/officeDocument/2006/relationships" r:id="rId4"/>
          <a:extLst>
            <a:ext uri="{FF2B5EF4-FFF2-40B4-BE49-F238E27FC236}">
              <a16:creationId xmlns:a16="http://schemas.microsoft.com/office/drawing/2014/main" id="{0A8D0727-39CD-450B-94D0-78DFD67F5E28}"/>
            </a:ext>
          </a:extLst>
        </xdr:cNvPr>
        <xdr:cNvSpPr/>
      </xdr:nvSpPr>
      <xdr:spPr>
        <a:xfrm>
          <a:off x="13777688" y="4869543"/>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0</xdr:col>
      <xdr:colOff>108857</xdr:colOff>
      <xdr:row>0</xdr:row>
      <xdr:rowOff>187524</xdr:rowOff>
    </xdr:from>
    <xdr:to>
      <xdr:col>2</xdr:col>
      <xdr:colOff>1319893</xdr:colOff>
      <xdr:row>2</xdr:row>
      <xdr:rowOff>476250</xdr:rowOff>
    </xdr:to>
    <xdr:pic>
      <xdr:nvPicPr>
        <xdr:cNvPr id="3" name="Imagen 1" descr="imagen">
          <a:extLst>
            <a:ext uri="{FF2B5EF4-FFF2-40B4-BE49-F238E27FC236}">
              <a16:creationId xmlns:a16="http://schemas.microsoft.com/office/drawing/2014/main" id="{8E95C2E2-8F8E-49A5-8FB6-5313CC17504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8857" y="187524"/>
          <a:ext cx="3048000" cy="887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523875</xdr:colOff>
      <xdr:row>13</xdr:row>
      <xdr:rowOff>0</xdr:rowOff>
    </xdr:from>
    <xdr:to>
      <xdr:col>6</xdr:col>
      <xdr:colOff>1365250</xdr:colOff>
      <xdr:row>13</xdr:row>
      <xdr:rowOff>0</xdr:rowOff>
    </xdr:to>
    <xdr:sp macro="" textlink="">
      <xdr:nvSpPr>
        <xdr:cNvPr id="7" name="Rectángulo: esquinas redondeadas 6">
          <a:hlinkClick xmlns:r="http://schemas.openxmlformats.org/officeDocument/2006/relationships" r:id="rId1"/>
          <a:extLst>
            <a:ext uri="{FF2B5EF4-FFF2-40B4-BE49-F238E27FC236}">
              <a16:creationId xmlns:a16="http://schemas.microsoft.com/office/drawing/2014/main" id="{DCD68DA8-B63E-4E8C-90E6-BA99B5F6A125}"/>
            </a:ext>
          </a:extLst>
        </xdr:cNvPr>
        <xdr:cNvSpPr/>
      </xdr:nvSpPr>
      <xdr:spPr>
        <a:xfrm>
          <a:off x="9201150" y="573722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11" name="Rectángulo: esquinas redondeadas 10">
          <a:hlinkClick xmlns:r="http://schemas.openxmlformats.org/officeDocument/2006/relationships" r:id="rId2"/>
          <a:extLst>
            <a:ext uri="{FF2B5EF4-FFF2-40B4-BE49-F238E27FC236}">
              <a16:creationId xmlns:a16="http://schemas.microsoft.com/office/drawing/2014/main" id="{ACBEB5BD-4F61-4F57-8A84-D9128B472B28}"/>
            </a:ext>
          </a:extLst>
        </xdr:cNvPr>
        <xdr:cNvSpPr/>
      </xdr:nvSpPr>
      <xdr:spPr>
        <a:xfrm>
          <a:off x="13544550" y="573087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12" name="Rectángulo: esquinas redondeadas 11">
          <a:hlinkClick xmlns:r="http://schemas.openxmlformats.org/officeDocument/2006/relationships" r:id="rId3"/>
          <a:extLst>
            <a:ext uri="{FF2B5EF4-FFF2-40B4-BE49-F238E27FC236}">
              <a16:creationId xmlns:a16="http://schemas.microsoft.com/office/drawing/2014/main" id="{5D52F473-3592-48A7-A593-B98A091FB7A8}"/>
            </a:ext>
          </a:extLst>
        </xdr:cNvPr>
        <xdr:cNvSpPr/>
      </xdr:nvSpPr>
      <xdr:spPr>
        <a:xfrm>
          <a:off x="18224499" y="5657850"/>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13" name="Rectángulo: esquinas redondeadas 12">
          <a:hlinkClick xmlns:r="http://schemas.openxmlformats.org/officeDocument/2006/relationships" r:id="rId4"/>
          <a:extLst>
            <a:ext uri="{FF2B5EF4-FFF2-40B4-BE49-F238E27FC236}">
              <a16:creationId xmlns:a16="http://schemas.microsoft.com/office/drawing/2014/main" id="{5261A69B-1DE8-485F-8CB6-1986A07ACE1A}"/>
            </a:ext>
          </a:extLst>
        </xdr:cNvPr>
        <xdr:cNvSpPr/>
      </xdr:nvSpPr>
      <xdr:spPr>
        <a:xfrm>
          <a:off x="15403742" y="5730875"/>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589624</xdr:colOff>
      <xdr:row>0</xdr:row>
      <xdr:rowOff>142346</xdr:rowOff>
    </xdr:from>
    <xdr:to>
      <xdr:col>15</xdr:col>
      <xdr:colOff>654839</xdr:colOff>
      <xdr:row>1</xdr:row>
      <xdr:rowOff>205808</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A97896B5-0BF2-453E-AD17-960AAA2B1328}"/>
            </a:ext>
          </a:extLst>
        </xdr:cNvPr>
        <xdr:cNvSpPr/>
      </xdr:nvSpPr>
      <xdr:spPr>
        <a:xfrm>
          <a:off x="14746155" y="142346"/>
          <a:ext cx="827215" cy="373025"/>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726281</xdr:colOff>
      <xdr:row>7</xdr:row>
      <xdr:rowOff>583410</xdr:rowOff>
    </xdr:from>
    <xdr:to>
      <xdr:col>2</xdr:col>
      <xdr:colOff>726281</xdr:colOff>
      <xdr:row>7</xdr:row>
      <xdr:rowOff>833441</xdr:rowOff>
    </xdr:to>
    <xdr:sp macro="" textlink="">
      <xdr:nvSpPr>
        <xdr:cNvPr id="10" name="Rectángulo 9">
          <a:hlinkClick xmlns:r="http://schemas.openxmlformats.org/officeDocument/2006/relationships" r:id="rId2"/>
          <a:extLst>
            <a:ext uri="{FF2B5EF4-FFF2-40B4-BE49-F238E27FC236}">
              <a16:creationId xmlns:a16="http://schemas.microsoft.com/office/drawing/2014/main" id="{DAF73B11-0587-4BDB-9B0F-C424D5EB0FE0}"/>
            </a:ext>
          </a:extLst>
        </xdr:cNvPr>
        <xdr:cNvSpPr/>
      </xdr:nvSpPr>
      <xdr:spPr>
        <a:xfrm>
          <a:off x="726281" y="1821660"/>
          <a:ext cx="3000375" cy="25003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619124</xdr:colOff>
      <xdr:row>7</xdr:row>
      <xdr:rowOff>976313</xdr:rowOff>
    </xdr:from>
    <xdr:to>
      <xdr:col>2</xdr:col>
      <xdr:colOff>916781</xdr:colOff>
      <xdr:row>7</xdr:row>
      <xdr:rowOff>1297781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5E68D2BB-2E74-4950-AD3F-57D58B5182E3}"/>
            </a:ext>
          </a:extLst>
        </xdr:cNvPr>
        <xdr:cNvSpPr/>
      </xdr:nvSpPr>
      <xdr:spPr>
        <a:xfrm>
          <a:off x="619124" y="2214563"/>
          <a:ext cx="3298032" cy="321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257173</xdr:colOff>
      <xdr:row>0</xdr:row>
      <xdr:rowOff>83344</xdr:rowOff>
    </xdr:from>
    <xdr:to>
      <xdr:col>1</xdr:col>
      <xdr:colOff>1666874</xdr:colOff>
      <xdr:row>1</xdr:row>
      <xdr:rowOff>285749</xdr:rowOff>
    </xdr:to>
    <xdr:pic>
      <xdr:nvPicPr>
        <xdr:cNvPr id="6" name="Imagen 1" descr="imagen">
          <a:extLst>
            <a:ext uri="{FF2B5EF4-FFF2-40B4-BE49-F238E27FC236}">
              <a16:creationId xmlns:a16="http://schemas.microsoft.com/office/drawing/2014/main" id="{4E86A97B-3977-4E25-A4A1-F65455EF59C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7173" y="83344"/>
          <a:ext cx="2171701" cy="5119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69484B1-B677-48E7-B316-8936B17633AB}"/>
            </a:ext>
          </a:extLst>
        </xdr:cNvPr>
        <xdr:cNvSpPr/>
      </xdr:nvSpPr>
      <xdr:spPr>
        <a:xfrm>
          <a:off x="16249649" y="180974"/>
          <a:ext cx="1990725" cy="7953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471488</xdr:colOff>
      <xdr:row>0</xdr:row>
      <xdr:rowOff>128587</xdr:rowOff>
    </xdr:from>
    <xdr:to>
      <xdr:col>11</xdr:col>
      <xdr:colOff>0</xdr:colOff>
      <xdr:row>5</xdr:row>
      <xdr:rowOff>119062</xdr:rowOff>
    </xdr:to>
    <xdr:pic>
      <xdr:nvPicPr>
        <xdr:cNvPr id="5" name="Imagen 1" descr="imagen">
          <a:extLst>
            <a:ext uri="{FF2B5EF4-FFF2-40B4-BE49-F238E27FC236}">
              <a16:creationId xmlns:a16="http://schemas.microsoft.com/office/drawing/2014/main" id="{5FA7A0DF-8C07-4CD2-8DAF-CA10B081F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8" y="128587"/>
          <a:ext cx="4100512"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E047D370-C713-44E2-B937-409C434635BD}"/>
            </a:ext>
          </a:extLst>
        </xdr:cNvPr>
        <xdr:cNvSpPr/>
      </xdr:nvSpPr>
      <xdr:spPr>
        <a:xfrm>
          <a:off x="16249649" y="180974"/>
          <a:ext cx="1990725" cy="804862"/>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471487</xdr:colOff>
      <xdr:row>0</xdr:row>
      <xdr:rowOff>152400</xdr:rowOff>
    </xdr:from>
    <xdr:to>
      <xdr:col>11</xdr:col>
      <xdr:colOff>95250</xdr:colOff>
      <xdr:row>5</xdr:row>
      <xdr:rowOff>71437</xdr:rowOff>
    </xdr:to>
    <xdr:pic>
      <xdr:nvPicPr>
        <xdr:cNvPr id="4" name="Imagen 1" descr="imagen">
          <a:extLst>
            <a:ext uri="{FF2B5EF4-FFF2-40B4-BE49-F238E27FC236}">
              <a16:creationId xmlns:a16="http://schemas.microsoft.com/office/drawing/2014/main" id="{FB057B93-635F-4F12-9366-25AECCE511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7" y="152400"/>
          <a:ext cx="4195763" cy="871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4702969</xdr:colOff>
      <xdr:row>0</xdr:row>
      <xdr:rowOff>142347</xdr:rowOff>
    </xdr:from>
    <xdr:to>
      <xdr:col>7</xdr:col>
      <xdr:colOff>654843</xdr:colOff>
      <xdr:row>1</xdr:row>
      <xdr:rowOff>142874</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FEB921A-1094-46AB-A13D-509235F896AF}"/>
            </a:ext>
          </a:extLst>
        </xdr:cNvPr>
        <xdr:cNvSpPr/>
      </xdr:nvSpPr>
      <xdr:spPr>
        <a:xfrm>
          <a:off x="13430250" y="142347"/>
          <a:ext cx="785812" cy="31009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295275</xdr:colOff>
      <xdr:row>0</xdr:row>
      <xdr:rowOff>73819</xdr:rowOff>
    </xdr:from>
    <xdr:to>
      <xdr:col>2</xdr:col>
      <xdr:colOff>619125</xdr:colOff>
      <xdr:row>1</xdr:row>
      <xdr:rowOff>261937</xdr:rowOff>
    </xdr:to>
    <xdr:pic>
      <xdr:nvPicPr>
        <xdr:cNvPr id="4" name="Imagen 1" descr="imagen">
          <a:extLst>
            <a:ext uri="{FF2B5EF4-FFF2-40B4-BE49-F238E27FC236}">
              <a16:creationId xmlns:a16="http://schemas.microsoft.com/office/drawing/2014/main" id="{593E5CDE-5BC9-45DE-883B-4914E14DB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5275" y="73819"/>
          <a:ext cx="2288381" cy="497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is Jiménez" refreshedDate="44222.441070601853" createdVersion="6" refreshedVersion="6" minRefreshableVersion="3" recordCount="15" xr:uid="{00000000-000A-0000-FFFF-FFFF00000000}">
  <cacheSource type="worksheet">
    <worksheetSource name="Tabla1"/>
  </cacheSource>
  <cacheFields count="2">
    <cacheField name="Criterios" numFmtId="0">
      <sharedItems count="3">
        <s v="Afectación Económica o presupuestal"/>
        <s v="Pérdida Reputacional"/>
        <s v="Corrupción"/>
      </sharedItems>
    </cacheField>
    <cacheField name="Subcriterios" numFmtId="0">
      <sharedItems count="18">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Alta Dirección y/o miembros del SND "/>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 v="No aplica"/>
        <s v="Repuestas Corrupción en Moderado"/>
        <s v="Repuestas Corrupción en Mayor"/>
        <s v="Repuestas Corrupción en Catastrófico"/>
        <s v="El riesgo afecta la imagen de la entidad internamente, de conocimiento general, nivel interno, de Alta Dirección y/o miembros del SND2" u="1"/>
        <s v="El riesgo afecta la imagen de la entidad internamente, de conocimiento general, nivel interno, de Alta Dirección y/o miembros del SND" u="1"/>
        <s v="El riesgo afecta la imagen de la entidad internamente, de conocimiento general, nivel interno, de Alta Dirección y/o miembros del SN" u="1"/>
        <s v="El riesgo afecta la imagen de la entidad internamente, de conocimiento general, nivel interno, de junta dircetiva y accionistas y/o de provedore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x v="0"/>
    <x v="0"/>
  </r>
  <r>
    <x v="0"/>
    <x v="1"/>
  </r>
  <r>
    <x v="0"/>
    <x v="2"/>
  </r>
  <r>
    <x v="0"/>
    <x v="3"/>
  </r>
  <r>
    <x v="0"/>
    <x v="4"/>
  </r>
  <r>
    <x v="1"/>
    <x v="5"/>
  </r>
  <r>
    <x v="1"/>
    <x v="6"/>
  </r>
  <r>
    <x v="1"/>
    <x v="7"/>
  </r>
  <r>
    <x v="1"/>
    <x v="8"/>
  </r>
  <r>
    <x v="1"/>
    <x v="9"/>
  </r>
  <r>
    <x v="2"/>
    <x v="10"/>
  </r>
  <r>
    <x v="2"/>
    <x v="10"/>
  </r>
  <r>
    <x v="2"/>
    <x v="11"/>
  </r>
  <r>
    <x v="2"/>
    <x v="12"/>
  </r>
  <r>
    <x v="2"/>
    <x v="1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20:E237" firstHeaderRow="1" firstDataRow="1" firstDataCol="2"/>
  <pivotFields count="2">
    <pivotField axis="axisRow" compact="0" showAll="0" defaultSubtotal="0">
      <items count="3">
        <item x="0"/>
        <item x="1"/>
        <item x="2"/>
      </items>
    </pivotField>
    <pivotField axis="axisRow" compact="0" showAll="0" defaultSubtotal="0">
      <items count="18">
        <item x="0"/>
        <item x="5"/>
        <item n="El riesgo afecta la imagen de la entidad internamente, de conocimiento general, nivel interno, de Alta Dirección y/o miembros del SND" m="1" x="17"/>
        <item n="El riesgo afecta la imagen de la entidad internamente, de conocimiento general, nivel interno, de Alta Dirección y/o miembros del SND2" m="1" x="15"/>
        <item x="6"/>
        <item x="7"/>
        <item x="8"/>
        <item x="9"/>
        <item x="1"/>
        <item x="2"/>
        <item x="3"/>
        <item x="4"/>
        <item x="10"/>
        <item x="11"/>
        <item x="12"/>
        <item x="13"/>
        <item n="El riesgo afecta la imagen de la entidad internamente, de conocimiento general, nivel interno, de Alta Dirección y/o miembros del SND22" m="1" x="14"/>
        <item m="1" x="16"/>
      </items>
    </pivotField>
  </pivotFields>
  <rowFields count="2">
    <field x="0"/>
    <field x="1"/>
  </rowFields>
  <rowItems count="17">
    <i>
      <x/>
    </i>
    <i r="1">
      <x/>
    </i>
    <i r="1">
      <x v="8"/>
    </i>
    <i r="1">
      <x v="9"/>
    </i>
    <i r="1">
      <x v="10"/>
    </i>
    <i r="1">
      <x v="11"/>
    </i>
    <i>
      <x v="1"/>
    </i>
    <i r="1">
      <x v="1"/>
    </i>
    <i r="1">
      <x v="4"/>
    </i>
    <i r="1">
      <x v="5"/>
    </i>
    <i r="1">
      <x v="6"/>
    </i>
    <i r="1">
      <x v="7"/>
    </i>
    <i>
      <x v="2"/>
    </i>
    <i r="1">
      <x v="12"/>
    </i>
    <i r="1">
      <x v="13"/>
    </i>
    <i r="1">
      <x v="14"/>
    </i>
    <i r="1">
      <x v="15"/>
    </i>
  </rowItems>
  <colItems count="1">
    <i/>
  </colItems>
  <formats count="6">
    <format dxfId="9">
      <pivotArea type="all" dataOnly="0" outline="0" fieldPosition="0"/>
    </format>
    <format dxfId="8">
      <pivotArea field="0" type="button" dataOnly="0" labelOnly="1" outline="0" axis="axisRow" fieldPosition="0"/>
    </format>
    <format dxfId="7">
      <pivotArea field="1" type="button" dataOnly="0" labelOnly="1" outline="0" axis="axisRow" fieldPosition="1"/>
    </format>
    <format dxfId="6">
      <pivotArea dataOnly="0" labelOnly="1" outline="0" fieldPosition="0">
        <references count="1">
          <reference field="0" count="0"/>
        </references>
      </pivotArea>
    </format>
    <format dxfId="5">
      <pivotArea dataOnly="0" labelOnly="1" outline="0" fieldPosition="0">
        <references count="2">
          <reference field="0" count="1" selected="0">
            <x v="0"/>
          </reference>
          <reference field="1" count="5">
            <x v="0"/>
            <x v="8"/>
            <x v="9"/>
            <x v="10"/>
            <x v="11"/>
          </reference>
        </references>
      </pivotArea>
    </format>
    <format dxfId="4">
      <pivotArea dataOnly="0" labelOnly="1" outline="0" fieldPosition="0">
        <references count="2">
          <reference field="0" count="1" selected="0">
            <x v="1"/>
          </reference>
          <reference field="1" count="5">
            <x v="1"/>
            <x v="2"/>
            <x v="5"/>
            <x v="6"/>
            <x v="7"/>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0000000}" name="ESTRATEGICO" displayName="ESTRATEGICO" ref="D3:D21" totalsRowShown="0" headerRowDxfId="25" dataDxfId="24" tableBorderDxfId="23">
  <autoFilter ref="D3:D21" xr:uid="{00000000-0009-0000-0100-000008000000}"/>
  <tableColumns count="1">
    <tableColumn id="2" xr3:uid="{00000000-0010-0000-0000-000002000000}" name="Columna1" dataDxfId="2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1000000}" name="MISIONAL" displayName="MISIONAL" ref="F3:F9" totalsRowShown="0" headerRowDxfId="21" dataDxfId="20">
  <autoFilter ref="F3:F9" xr:uid="{00000000-0009-0000-0100-000009000000}"/>
  <tableColumns count="1">
    <tableColumn id="1" xr3:uid="{00000000-0010-0000-0100-000001000000}" name="MISIONAL" dataDxfId="19"/>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2000000}" name="APOYO" displayName="APOYO" ref="H3:H10" totalsRowShown="0" headerRowDxfId="18" dataDxfId="17">
  <autoFilter ref="H3:H10" xr:uid="{00000000-0009-0000-0100-00000A000000}"/>
  <tableColumns count="1">
    <tableColumn id="1" xr3:uid="{00000000-0010-0000-0200-000001000000}" name="APOYO" dataDxfId="16"/>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3000000}" name="EVALUACION" displayName="EVALUACION" ref="J3:J5" totalsRowShown="0" headerRowDxfId="15" dataDxfId="14">
  <autoFilter ref="J3:J5" xr:uid="{00000000-0009-0000-0100-00000C000000}"/>
  <tableColumns count="1">
    <tableColumn id="1" xr3:uid="{00000000-0010-0000-0300-000001000000}" name="EVALUACION" dataDxfId="13"/>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4000000}" name="PROCESO" displayName="PROCESO" ref="B3:B7" totalsRowShown="0" headerRowDxfId="12" dataDxfId="11">
  <autoFilter ref="B3:B7" xr:uid="{00000000-0009-0000-0100-00000E000000}"/>
  <tableColumns count="1">
    <tableColumn id="1" xr3:uid="{00000000-0010-0000-0400-000001000000}" name="PROCESO" dataDxfId="10"/>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5000000}" name="Tabla1" displayName="Tabla1" ref="B220:C235" totalsRowShown="0" headerRowDxfId="3" dataDxfId="2">
  <autoFilter ref="B220:C235" xr:uid="{00000000-0009-0000-0100-000001000000}"/>
  <tableColumns count="2">
    <tableColumn id="1" xr3:uid="{00000000-0010-0000-0500-000001000000}" name="Criterios" dataDxfId="1"/>
    <tableColumn id="2" xr3:uid="{00000000-0010-0000-0500-000002000000}"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ivotTable" Target="../pivotTables/pivotTable1.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20"/>
  <sheetViews>
    <sheetView workbookViewId="0">
      <selection activeCell="B5" sqref="B5"/>
    </sheetView>
  </sheetViews>
  <sheetFormatPr baseColWidth="10" defaultColWidth="11.42578125" defaultRowHeight="15" x14ac:dyDescent="0.25"/>
  <sheetData>
    <row r="2" spans="2:7" x14ac:dyDescent="0.25">
      <c r="B2" t="s">
        <v>0</v>
      </c>
      <c r="E2" t="s">
        <v>1</v>
      </c>
    </row>
    <row r="3" spans="2:7" x14ac:dyDescent="0.25">
      <c r="B3" t="s">
        <v>2</v>
      </c>
      <c r="E3" t="s">
        <v>3</v>
      </c>
    </row>
    <row r="4" spans="2:7" x14ac:dyDescent="0.25">
      <c r="B4" t="s">
        <v>4</v>
      </c>
      <c r="E4" t="s">
        <v>5</v>
      </c>
    </row>
    <row r="5" spans="2:7" x14ac:dyDescent="0.25">
      <c r="B5" t="s">
        <v>6</v>
      </c>
    </row>
    <row r="8" spans="2:7" x14ac:dyDescent="0.25">
      <c r="B8" t="s">
        <v>7</v>
      </c>
    </row>
    <row r="9" spans="2:7" x14ac:dyDescent="0.25">
      <c r="B9" t="s">
        <v>8</v>
      </c>
    </row>
    <row r="10" spans="2:7" x14ac:dyDescent="0.25">
      <c r="B10" t="s">
        <v>9</v>
      </c>
    </row>
    <row r="13" spans="2:7" x14ac:dyDescent="0.25">
      <c r="B13" t="s">
        <v>10</v>
      </c>
      <c r="G13" t="s">
        <v>11</v>
      </c>
    </row>
    <row r="14" spans="2:7" x14ac:dyDescent="0.25">
      <c r="B14" t="s">
        <v>12</v>
      </c>
      <c r="G14" t="s">
        <v>13</v>
      </c>
    </row>
    <row r="15" spans="2:7" x14ac:dyDescent="0.25">
      <c r="B15" t="s">
        <v>14</v>
      </c>
      <c r="G15" t="s">
        <v>15</v>
      </c>
    </row>
    <row r="16" spans="2:7" x14ac:dyDescent="0.25">
      <c r="B16" t="s">
        <v>16</v>
      </c>
      <c r="G16" t="s">
        <v>17</v>
      </c>
    </row>
    <row r="17" spans="2:7" x14ac:dyDescent="0.25">
      <c r="B17" t="s">
        <v>18</v>
      </c>
      <c r="G17" t="s">
        <v>19</v>
      </c>
    </row>
    <row r="18" spans="2:7" x14ac:dyDescent="0.25">
      <c r="B18" t="s">
        <v>20</v>
      </c>
    </row>
    <row r="19" spans="2:7" x14ac:dyDescent="0.25">
      <c r="B19" t="s">
        <v>21</v>
      </c>
    </row>
    <row r="20" spans="2:7" x14ac:dyDescent="0.25">
      <c r="B20" t="s">
        <v>22</v>
      </c>
    </row>
  </sheetData>
  <sortState xmlns:xlrd2="http://schemas.microsoft.com/office/spreadsheetml/2017/richdata2" ref="B2:B5">
    <sortCondition ref="B2:B5"/>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A52"/>
  <sheetViews>
    <sheetView topLeftCell="A18" zoomScale="80" zoomScaleNormal="80" workbookViewId="0">
      <selection activeCell="F4" sqref="F4"/>
    </sheetView>
  </sheetViews>
  <sheetFormatPr baseColWidth="10" defaultColWidth="11.42578125" defaultRowHeight="12.75" x14ac:dyDescent="0.2"/>
  <cols>
    <col min="1" max="1" width="32.85546875" style="1" customWidth="1"/>
    <col min="2" max="2" width="32.85546875" style="63" customWidth="1"/>
    <col min="3" max="3" width="2.42578125" style="63" customWidth="1"/>
    <col min="4" max="4" width="11.42578125" style="63"/>
    <col min="5" max="5" width="4.42578125" style="63" customWidth="1"/>
    <col min="6" max="6" width="11.42578125" style="63"/>
    <col min="7" max="7" width="3.85546875" style="63" customWidth="1"/>
    <col min="8" max="8" width="11.42578125" style="63"/>
    <col min="9" max="9" width="4.28515625" style="63" customWidth="1"/>
    <col min="10" max="10" width="13.42578125" style="63" customWidth="1"/>
    <col min="11" max="11" width="3.140625" style="63" customWidth="1"/>
    <col min="12" max="12" width="11.42578125" style="63"/>
    <col min="13" max="13" width="55.28515625" style="63" customWidth="1"/>
    <col min="14" max="16384" width="11.42578125" style="1"/>
  </cols>
  <sheetData>
    <row r="3" spans="1:27" ht="132" x14ac:dyDescent="0.2">
      <c r="A3" s="61" t="s">
        <v>23</v>
      </c>
      <c r="B3" s="62" t="s">
        <v>24</v>
      </c>
      <c r="C3" s="62"/>
      <c r="D3" s="63" t="s">
        <v>25</v>
      </c>
      <c r="F3" s="63" t="s">
        <v>26</v>
      </c>
      <c r="H3" s="63" t="s">
        <v>27</v>
      </c>
      <c r="J3" s="63" t="s">
        <v>28</v>
      </c>
      <c r="L3" s="64" t="s">
        <v>29</v>
      </c>
      <c r="M3" s="64" t="s">
        <v>30</v>
      </c>
      <c r="P3" s="105" t="s">
        <v>31</v>
      </c>
      <c r="Q3" s="105" t="s">
        <v>32</v>
      </c>
      <c r="R3" s="105" t="s">
        <v>33</v>
      </c>
      <c r="S3" s="105" t="s">
        <v>34</v>
      </c>
      <c r="T3" s="105" t="s">
        <v>35</v>
      </c>
      <c r="U3" s="105" t="s">
        <v>36</v>
      </c>
      <c r="V3" s="105" t="s">
        <v>37</v>
      </c>
      <c r="W3" s="105" t="s">
        <v>38</v>
      </c>
      <c r="X3" s="105" t="s">
        <v>39</v>
      </c>
      <c r="Y3" s="105" t="s">
        <v>40</v>
      </c>
      <c r="Z3" s="105" t="s">
        <v>41</v>
      </c>
      <c r="AA3" s="105" t="s">
        <v>42</v>
      </c>
    </row>
    <row r="4" spans="1:27" ht="115.5" x14ac:dyDescent="0.3">
      <c r="A4" s="61" t="s">
        <v>43</v>
      </c>
      <c r="B4" s="65" t="s">
        <v>44</v>
      </c>
      <c r="C4" s="65"/>
      <c r="D4" s="65" t="s">
        <v>45</v>
      </c>
      <c r="E4" s="65"/>
      <c r="F4" s="114"/>
      <c r="G4" s="65"/>
      <c r="H4" s="114"/>
      <c r="I4" s="65"/>
      <c r="J4" s="114"/>
      <c r="K4" s="65"/>
      <c r="L4" s="65" t="s">
        <v>45</v>
      </c>
      <c r="M4" s="66" t="s">
        <v>46</v>
      </c>
      <c r="N4" s="1" t="s">
        <v>47</v>
      </c>
      <c r="P4" s="87" t="s">
        <v>32</v>
      </c>
      <c r="Q4" s="87" t="s">
        <v>48</v>
      </c>
      <c r="R4" s="87" t="s">
        <v>49</v>
      </c>
      <c r="S4" s="87" t="s">
        <v>50</v>
      </c>
      <c r="T4" s="87" t="s">
        <v>51</v>
      </c>
      <c r="U4" s="87" t="s">
        <v>52</v>
      </c>
      <c r="V4" s="87" t="s">
        <v>53</v>
      </c>
      <c r="W4" s="87" t="s">
        <v>54</v>
      </c>
      <c r="X4" s="87" t="s">
        <v>55</v>
      </c>
      <c r="Y4" s="87" t="s">
        <v>55</v>
      </c>
      <c r="Z4" s="87" t="s">
        <v>55</v>
      </c>
      <c r="AA4" s="87" t="s">
        <v>55</v>
      </c>
    </row>
    <row r="5" spans="1:27" ht="99" x14ac:dyDescent="0.2">
      <c r="A5" s="61" t="s">
        <v>56</v>
      </c>
      <c r="B5" s="65" t="s">
        <v>57</v>
      </c>
      <c r="C5" s="65"/>
      <c r="D5" s="65" t="s">
        <v>58</v>
      </c>
      <c r="E5" s="65"/>
      <c r="F5" s="114"/>
      <c r="G5" s="65"/>
      <c r="H5" s="114"/>
      <c r="I5" s="65"/>
      <c r="J5" s="114"/>
      <c r="K5" s="65"/>
      <c r="L5" s="65" t="s">
        <v>58</v>
      </c>
      <c r="M5" s="65" t="s">
        <v>59</v>
      </c>
      <c r="N5" s="1" t="s">
        <v>60</v>
      </c>
      <c r="P5" s="87" t="s">
        <v>41</v>
      </c>
      <c r="Q5" s="87" t="s">
        <v>61</v>
      </c>
      <c r="R5" s="87" t="s">
        <v>62</v>
      </c>
      <c r="S5" s="87" t="s">
        <v>63</v>
      </c>
      <c r="T5" s="87" t="s">
        <v>64</v>
      </c>
      <c r="U5" s="87" t="s">
        <v>65</v>
      </c>
      <c r="V5" s="87" t="s">
        <v>66</v>
      </c>
      <c r="W5" s="87" t="s">
        <v>67</v>
      </c>
      <c r="X5" s="87"/>
      <c r="Y5" s="87"/>
      <c r="Z5" s="87"/>
      <c r="AA5" s="87"/>
    </row>
    <row r="6" spans="1:27" ht="99" x14ac:dyDescent="0.2">
      <c r="A6" s="61" t="s">
        <v>68</v>
      </c>
      <c r="B6" s="65" t="s">
        <v>69</v>
      </c>
      <c r="C6" s="65"/>
      <c r="D6" s="65" t="s">
        <v>70</v>
      </c>
      <c r="E6" s="65"/>
      <c r="F6" s="114"/>
      <c r="G6" s="65"/>
      <c r="H6" s="114"/>
      <c r="I6" s="65"/>
      <c r="L6" s="65" t="s">
        <v>70</v>
      </c>
      <c r="M6" s="65" t="s">
        <v>71</v>
      </c>
      <c r="N6" s="1" t="s">
        <v>72</v>
      </c>
      <c r="P6" s="87" t="s">
        <v>42</v>
      </c>
      <c r="Q6" s="87"/>
      <c r="R6" s="87" t="s">
        <v>73</v>
      </c>
      <c r="S6" s="87" t="s">
        <v>74</v>
      </c>
      <c r="T6" s="87" t="s">
        <v>75</v>
      </c>
      <c r="U6" s="87" t="s">
        <v>76</v>
      </c>
      <c r="V6" s="87" t="s">
        <v>77</v>
      </c>
      <c r="W6" s="87" t="s">
        <v>78</v>
      </c>
      <c r="X6" s="87"/>
      <c r="Y6" s="87"/>
      <c r="Z6" s="87"/>
      <c r="AA6" s="87"/>
    </row>
    <row r="7" spans="1:27" ht="115.5" x14ac:dyDescent="0.2">
      <c r="A7" s="61" t="s">
        <v>79</v>
      </c>
      <c r="B7" s="65" t="s">
        <v>80</v>
      </c>
      <c r="C7" s="65"/>
      <c r="D7" s="65" t="s">
        <v>81</v>
      </c>
      <c r="E7" s="65"/>
      <c r="F7" s="114"/>
      <c r="G7" s="65"/>
      <c r="H7" s="114"/>
      <c r="I7" s="65"/>
      <c r="L7" s="65" t="s">
        <v>81</v>
      </c>
      <c r="M7" s="65" t="s">
        <v>82</v>
      </c>
      <c r="P7" s="87" t="s">
        <v>33</v>
      </c>
      <c r="Q7" s="87"/>
      <c r="R7" s="87"/>
      <c r="S7" s="87" t="s">
        <v>83</v>
      </c>
      <c r="T7" s="87" t="s">
        <v>84</v>
      </c>
      <c r="U7" s="87"/>
      <c r="V7" s="87" t="s">
        <v>85</v>
      </c>
      <c r="W7" s="87"/>
      <c r="X7" s="87"/>
      <c r="Y7" s="87"/>
      <c r="Z7" s="87"/>
      <c r="AA7" s="87"/>
    </row>
    <row r="8" spans="1:27" ht="49.5" x14ac:dyDescent="0.2">
      <c r="A8" s="2" t="s">
        <v>86</v>
      </c>
      <c r="B8" s="62"/>
      <c r="C8" s="62"/>
      <c r="D8" s="65" t="s">
        <v>87</v>
      </c>
      <c r="E8" s="65"/>
      <c r="F8" s="114"/>
      <c r="G8" s="65"/>
      <c r="H8" s="114"/>
      <c r="I8" s="65"/>
      <c r="L8" s="65" t="s">
        <v>87</v>
      </c>
      <c r="M8" s="65" t="s">
        <v>88</v>
      </c>
      <c r="P8" s="87" t="s">
        <v>40</v>
      </c>
      <c r="Q8" s="87"/>
      <c r="R8" s="87"/>
      <c r="S8" s="87" t="s">
        <v>89</v>
      </c>
      <c r="T8" s="87" t="s">
        <v>90</v>
      </c>
      <c r="U8" s="87"/>
      <c r="V8" s="87"/>
      <c r="W8" s="87"/>
      <c r="X8" s="87"/>
      <c r="Y8" s="87"/>
      <c r="Z8" s="87"/>
      <c r="AA8" s="87"/>
    </row>
    <row r="9" spans="1:27" ht="66" x14ac:dyDescent="0.2">
      <c r="A9" s="2" t="s">
        <v>91</v>
      </c>
      <c r="B9" s="62"/>
      <c r="C9" s="62"/>
      <c r="D9" s="65" t="s">
        <v>92</v>
      </c>
      <c r="E9" s="65"/>
      <c r="F9" s="114"/>
      <c r="G9" s="65"/>
      <c r="H9" s="114"/>
      <c r="I9" s="65"/>
      <c r="L9" s="65" t="s">
        <v>92</v>
      </c>
      <c r="M9" s="65" t="s">
        <v>93</v>
      </c>
      <c r="P9" s="87" t="s">
        <v>34</v>
      </c>
      <c r="Q9" s="87"/>
      <c r="R9" s="87"/>
      <c r="S9" s="87" t="s">
        <v>94</v>
      </c>
      <c r="T9" s="87" t="s">
        <v>95</v>
      </c>
      <c r="U9" s="87"/>
      <c r="V9" s="87"/>
      <c r="W9" s="87"/>
      <c r="X9" s="87"/>
      <c r="Y9" s="87"/>
      <c r="Z9" s="87"/>
      <c r="AA9" s="87"/>
    </row>
    <row r="10" spans="1:27" ht="99" x14ac:dyDescent="0.2">
      <c r="A10" s="2" t="s">
        <v>96</v>
      </c>
      <c r="B10" s="62"/>
      <c r="C10" s="62"/>
      <c r="D10" s="65" t="s">
        <v>97</v>
      </c>
      <c r="E10" s="65"/>
      <c r="F10" s="65"/>
      <c r="G10" s="65"/>
      <c r="H10" s="114"/>
      <c r="I10" s="65"/>
      <c r="L10" s="65" t="s">
        <v>97</v>
      </c>
      <c r="M10" s="65" t="s">
        <v>98</v>
      </c>
      <c r="P10" s="87" t="s">
        <v>35</v>
      </c>
      <c r="Q10" s="87"/>
      <c r="R10" s="87"/>
      <c r="S10" s="87" t="s">
        <v>99</v>
      </c>
      <c r="T10" s="87"/>
      <c r="U10" s="87"/>
      <c r="V10" s="87"/>
      <c r="W10" s="87"/>
      <c r="X10" s="87"/>
      <c r="Y10" s="87"/>
      <c r="Z10" s="87"/>
      <c r="AA10" s="87"/>
    </row>
    <row r="11" spans="1:27" ht="82.5" x14ac:dyDescent="0.2">
      <c r="A11" s="2" t="s">
        <v>100</v>
      </c>
      <c r="B11" s="62"/>
      <c r="C11" s="62"/>
      <c r="D11" s="65" t="s">
        <v>101</v>
      </c>
      <c r="L11" s="65" t="s">
        <v>101</v>
      </c>
      <c r="M11" s="65" t="s">
        <v>102</v>
      </c>
      <c r="P11" s="87" t="s">
        <v>36</v>
      </c>
      <c r="Q11" s="87"/>
      <c r="R11" s="87"/>
      <c r="S11" s="87"/>
      <c r="T11" s="87"/>
      <c r="U11" s="87"/>
      <c r="V11" s="87"/>
      <c r="W11" s="87"/>
      <c r="X11" s="87"/>
      <c r="Y11" s="87"/>
      <c r="Z11" s="87"/>
      <c r="AA11" s="87"/>
    </row>
    <row r="12" spans="1:27" ht="99" x14ac:dyDescent="0.2">
      <c r="A12" s="2" t="s">
        <v>103</v>
      </c>
      <c r="B12" s="62"/>
      <c r="C12" s="62"/>
      <c r="D12" s="65" t="s">
        <v>104</v>
      </c>
      <c r="L12" s="65" t="s">
        <v>104</v>
      </c>
      <c r="M12" s="65" t="s">
        <v>105</v>
      </c>
      <c r="P12" s="87" t="s">
        <v>37</v>
      </c>
      <c r="Q12" s="87"/>
      <c r="R12" s="87"/>
      <c r="S12" s="87"/>
      <c r="T12" s="87"/>
      <c r="U12" s="87"/>
      <c r="V12" s="87"/>
      <c r="W12" s="87"/>
      <c r="X12" s="87"/>
      <c r="Y12" s="87"/>
      <c r="Z12" s="87"/>
      <c r="AA12" s="87"/>
    </row>
    <row r="13" spans="1:27" ht="132" x14ac:dyDescent="0.2">
      <c r="A13" s="2" t="s">
        <v>106</v>
      </c>
      <c r="B13" s="62"/>
      <c r="C13" s="62"/>
      <c r="D13" s="65" t="s">
        <v>107</v>
      </c>
      <c r="L13" s="65" t="s">
        <v>107</v>
      </c>
      <c r="M13" s="65" t="s">
        <v>108</v>
      </c>
      <c r="P13" s="87" t="s">
        <v>38</v>
      </c>
      <c r="Q13" s="87"/>
      <c r="R13" s="87"/>
      <c r="S13" s="87"/>
      <c r="T13" s="87"/>
      <c r="U13" s="87"/>
      <c r="V13" s="87"/>
      <c r="W13" s="87"/>
      <c r="X13" s="87"/>
      <c r="Y13" s="87"/>
      <c r="Z13" s="87"/>
      <c r="AA13" s="87"/>
    </row>
    <row r="14" spans="1:27" ht="82.5" x14ac:dyDescent="0.2">
      <c r="A14" s="2" t="s">
        <v>109</v>
      </c>
      <c r="B14" s="62"/>
      <c r="C14" s="62"/>
      <c r="D14" s="65" t="s">
        <v>110</v>
      </c>
      <c r="L14" s="65" t="s">
        <v>110</v>
      </c>
      <c r="M14" s="65" t="s">
        <v>111</v>
      </c>
      <c r="P14" s="87" t="s">
        <v>39</v>
      </c>
      <c r="Q14" s="87"/>
      <c r="R14" s="87"/>
      <c r="S14" s="87"/>
      <c r="T14" s="87"/>
      <c r="U14" s="87"/>
      <c r="V14" s="87"/>
      <c r="W14" s="87"/>
      <c r="X14" s="87"/>
      <c r="Y14" s="87"/>
      <c r="Z14" s="87"/>
      <c r="AA14" s="87"/>
    </row>
    <row r="15" spans="1:27" ht="115.5" x14ac:dyDescent="0.2">
      <c r="D15" s="65" t="s">
        <v>112</v>
      </c>
      <c r="L15" s="65" t="s">
        <v>112</v>
      </c>
      <c r="M15" s="65" t="s">
        <v>113</v>
      </c>
    </row>
    <row r="16" spans="1:27" ht="66" x14ac:dyDescent="0.2">
      <c r="A16" s="2" t="s">
        <v>114</v>
      </c>
      <c r="B16" s="62"/>
      <c r="C16" s="62"/>
      <c r="D16" s="65" t="s">
        <v>115</v>
      </c>
      <c r="L16" s="65" t="s">
        <v>115</v>
      </c>
      <c r="M16" s="65" t="s">
        <v>116</v>
      </c>
    </row>
    <row r="17" spans="1:13" ht="99" x14ac:dyDescent="0.2">
      <c r="A17" s="2" t="s">
        <v>0</v>
      </c>
      <c r="B17" s="62"/>
      <c r="C17" s="62"/>
      <c r="D17" s="65" t="s">
        <v>117</v>
      </c>
      <c r="L17" s="65" t="s">
        <v>117</v>
      </c>
      <c r="M17" s="65" t="s">
        <v>118</v>
      </c>
    </row>
    <row r="18" spans="1:13" ht="66" x14ac:dyDescent="0.2">
      <c r="A18" s="2" t="s">
        <v>2</v>
      </c>
      <c r="B18" s="62"/>
      <c r="C18" s="62"/>
      <c r="D18" s="65" t="s">
        <v>119</v>
      </c>
      <c r="L18" s="65" t="s">
        <v>119</v>
      </c>
      <c r="M18" s="65" t="s">
        <v>120</v>
      </c>
    </row>
    <row r="19" spans="1:13" ht="82.5" x14ac:dyDescent="0.2">
      <c r="D19" s="65" t="s">
        <v>121</v>
      </c>
      <c r="L19" s="65" t="s">
        <v>121</v>
      </c>
      <c r="M19" s="65" t="s">
        <v>122</v>
      </c>
    </row>
    <row r="20" spans="1:13" ht="82.5" x14ac:dyDescent="0.2">
      <c r="A20" s="2" t="s">
        <v>8</v>
      </c>
      <c r="B20" s="62"/>
      <c r="C20" s="62"/>
      <c r="D20" s="65" t="s">
        <v>123</v>
      </c>
      <c r="L20" s="65" t="s">
        <v>124</v>
      </c>
      <c r="M20" s="65" t="s">
        <v>125</v>
      </c>
    </row>
    <row r="21" spans="1:13" ht="49.5" x14ac:dyDescent="0.2">
      <c r="A21" s="2" t="s">
        <v>9</v>
      </c>
      <c r="B21" s="62"/>
      <c r="C21" s="62"/>
      <c r="D21" s="65" t="s">
        <v>126</v>
      </c>
    </row>
    <row r="22" spans="1:13" x14ac:dyDescent="0.2">
      <c r="A22" s="1" t="s">
        <v>127</v>
      </c>
    </row>
    <row r="24" spans="1:13" x14ac:dyDescent="0.2">
      <c r="A24" s="1" t="s">
        <v>128</v>
      </c>
    </row>
    <row r="25" spans="1:13" x14ac:dyDescent="0.2">
      <c r="A25" s="1" t="s">
        <v>129</v>
      </c>
    </row>
    <row r="28" spans="1:13" ht="16.5" x14ac:dyDescent="0.2">
      <c r="A28" s="69" t="s">
        <v>130</v>
      </c>
    </row>
    <row r="29" spans="1:13" ht="15" customHeight="1" x14ac:dyDescent="0.2">
      <c r="A29" s="69" t="s">
        <v>131</v>
      </c>
      <c r="B29" s="1"/>
      <c r="C29" s="1"/>
      <c r="D29" s="1"/>
      <c r="E29" s="1"/>
      <c r="F29" s="1"/>
      <c r="G29" s="1"/>
      <c r="H29" s="1"/>
      <c r="I29" s="1"/>
      <c r="J29" s="1"/>
      <c r="K29" s="1"/>
    </row>
    <row r="30" spans="1:13" ht="16.5" customHeight="1" x14ac:dyDescent="0.2">
      <c r="A30" s="69" t="s">
        <v>132</v>
      </c>
      <c r="B30" s="1"/>
      <c r="C30" s="1"/>
      <c r="D30" s="1"/>
      <c r="E30" s="1"/>
      <c r="F30" s="1"/>
      <c r="G30" s="1"/>
      <c r="H30" s="1"/>
      <c r="I30" s="1"/>
      <c r="J30" s="1"/>
      <c r="K30" s="1"/>
    </row>
    <row r="31" spans="1:13" ht="15" customHeight="1" x14ac:dyDescent="0.2">
      <c r="A31" s="70" t="s">
        <v>133</v>
      </c>
      <c r="B31" s="1"/>
      <c r="C31" s="1"/>
      <c r="D31" s="1"/>
      <c r="E31" s="1"/>
      <c r="F31" s="1"/>
      <c r="G31" s="1"/>
      <c r="H31" s="1"/>
      <c r="I31" s="1"/>
      <c r="J31" s="1"/>
      <c r="K31" s="1"/>
    </row>
    <row r="32" spans="1:13" ht="15" customHeight="1" x14ac:dyDescent="0.2">
      <c r="A32" s="70" t="s">
        <v>134</v>
      </c>
      <c r="B32" s="1"/>
      <c r="C32" s="1"/>
      <c r="D32" s="1"/>
      <c r="E32" s="1"/>
      <c r="F32" s="1"/>
      <c r="G32" s="1"/>
      <c r="H32" s="1"/>
      <c r="I32" s="1"/>
      <c r="J32" s="1"/>
      <c r="K32" s="1"/>
    </row>
    <row r="33" spans="1:1" ht="16.5" x14ac:dyDescent="0.2">
      <c r="A33" s="70" t="s">
        <v>135</v>
      </c>
    </row>
    <row r="34" spans="1:1" ht="16.5" x14ac:dyDescent="0.2">
      <c r="A34" s="70" t="s">
        <v>136</v>
      </c>
    </row>
    <row r="35" spans="1:1" ht="16.5" x14ac:dyDescent="0.2">
      <c r="A35" s="70" t="s">
        <v>137</v>
      </c>
    </row>
    <row r="38" spans="1:1" ht="16.5" x14ac:dyDescent="0.2">
      <c r="A38" s="69" t="s">
        <v>138</v>
      </c>
    </row>
    <row r="39" spans="1:1" ht="16.5" x14ac:dyDescent="0.2">
      <c r="A39" s="69" t="s">
        <v>139</v>
      </c>
    </row>
    <row r="40" spans="1:1" ht="16.5" x14ac:dyDescent="0.2">
      <c r="A40" s="69" t="s">
        <v>140</v>
      </c>
    </row>
    <row r="41" spans="1:1" ht="16.5" x14ac:dyDescent="0.2">
      <c r="A41" s="69" t="s">
        <v>141</v>
      </c>
    </row>
    <row r="42" spans="1:1" ht="16.5" x14ac:dyDescent="0.2">
      <c r="A42" s="69" t="s">
        <v>142</v>
      </c>
    </row>
    <row r="43" spans="1:1" ht="16.5" x14ac:dyDescent="0.2">
      <c r="A43" s="69" t="s">
        <v>143</v>
      </c>
    </row>
    <row r="44" spans="1:1" ht="17.25" customHeight="1" x14ac:dyDescent="0.2">
      <c r="A44" s="69" t="s">
        <v>144</v>
      </c>
    </row>
    <row r="45" spans="1:1" ht="16.5" x14ac:dyDescent="0.2">
      <c r="A45" s="69" t="s">
        <v>145</v>
      </c>
    </row>
    <row r="46" spans="1:1" ht="16.5" x14ac:dyDescent="0.2">
      <c r="A46" s="69" t="s">
        <v>146</v>
      </c>
    </row>
    <row r="48" spans="1:1" ht="17.25" customHeight="1" x14ac:dyDescent="0.2"/>
    <row r="49" spans="1:1" ht="17.25" customHeight="1" x14ac:dyDescent="0.2">
      <c r="A49" s="69" t="s">
        <v>147</v>
      </c>
    </row>
    <row r="50" spans="1:1" ht="16.5" x14ac:dyDescent="0.2">
      <c r="A50" s="69" t="s">
        <v>148</v>
      </c>
    </row>
    <row r="51" spans="1:1" ht="16.5" x14ac:dyDescent="0.2">
      <c r="A51" s="69" t="s">
        <v>149</v>
      </c>
    </row>
    <row r="52" spans="1:1" ht="16.5" x14ac:dyDescent="0.2">
      <c r="A52" s="69" t="s">
        <v>150</v>
      </c>
    </row>
  </sheetData>
  <pageMargins left="0.7" right="0.7" top="0.75" bottom="0.75" header="0.3" footer="0.3"/>
  <tableParts count="5">
    <tablePart r:id="rId1"/>
    <tablePart r:id="rId2"/>
    <tablePart r:id="rId3"/>
    <tablePart r:id="rId4"/>
    <tablePart r:id="rId5"/>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XEW79"/>
  <sheetViews>
    <sheetView tabSelected="1" zoomScale="60" zoomScaleNormal="60" workbookViewId="0">
      <pane ySplit="13" topLeftCell="A17" activePane="bottomLeft" state="frozen"/>
      <selection activeCell="A13" sqref="A13"/>
      <selection pane="bottomLeft" activeCell="F18" sqref="F18:F20"/>
    </sheetView>
  </sheetViews>
  <sheetFormatPr baseColWidth="10" defaultColWidth="11.5703125" defaultRowHeight="16.5" zeroHeight="1" x14ac:dyDescent="0.3"/>
  <cols>
    <col min="1" max="1" width="7.28515625" style="59" customWidth="1"/>
    <col min="2" max="2" width="20.28515625" style="59" customWidth="1"/>
    <col min="3" max="3" width="22.140625" style="59" customWidth="1"/>
    <col min="4" max="4" width="25" style="59" customWidth="1"/>
    <col min="5" max="5" width="87.85546875" style="156" customWidth="1"/>
    <col min="6" max="6" width="84.28515625" style="156" customWidth="1"/>
    <col min="7" max="7" width="53" style="148" customWidth="1"/>
    <col min="8" max="8" width="61.85546875" style="148" customWidth="1"/>
    <col min="9" max="9" width="84.28515625" style="148" customWidth="1"/>
    <col min="10" max="12" width="10.7109375" style="148" customWidth="1"/>
    <col min="13" max="13" width="15.5703125" style="288" customWidth="1"/>
    <col min="14" max="14" width="127.42578125" style="148" customWidth="1"/>
    <col min="15" max="16" width="7.7109375" style="148" customWidth="1"/>
    <col min="17" max="17" width="7.7109375" style="157" customWidth="1"/>
    <col min="18" max="20" width="10.7109375" style="148" customWidth="1"/>
    <col min="21" max="21" width="19" style="148" customWidth="1"/>
    <col min="22" max="22" width="63.7109375" style="158" customWidth="1"/>
    <col min="23" max="23" width="24.140625" style="158" customWidth="1"/>
    <col min="24" max="24" width="19.5703125" style="158" customWidth="1"/>
    <col min="25" max="25" width="22.42578125" style="145" customWidth="1"/>
    <col min="26" max="26" width="30.28515625" style="145" customWidth="1"/>
    <col min="27" max="27" width="35.85546875" style="145" customWidth="1"/>
    <col min="28" max="16223" width="11.5703125" style="145" customWidth="1"/>
    <col min="16224" max="16224" width="0.85546875" style="145" customWidth="1"/>
    <col min="16225" max="16232" width="5.140625" style="145" customWidth="1"/>
    <col min="16233" max="16233" width="1" style="145" customWidth="1"/>
    <col min="16234" max="16234" width="5.140625" style="145" customWidth="1"/>
    <col min="16235" max="16235" width="5.28515625" style="145" customWidth="1"/>
    <col min="16236" max="16236" width="5.140625" style="145" customWidth="1"/>
    <col min="16237" max="16237" width="6.28515625" style="145" customWidth="1"/>
    <col min="16238" max="16238" width="7" style="145" hidden="1" customWidth="1"/>
    <col min="16239" max="16239" width="17.85546875" style="146" hidden="1" customWidth="1"/>
    <col min="16240" max="16240" width="11.5703125" style="145" hidden="1" customWidth="1"/>
    <col min="16241" max="16286" width="0" style="145" hidden="1" customWidth="1"/>
    <col min="16287" max="16287" width="7" style="145" hidden="1" customWidth="1"/>
    <col min="16288" max="16289" width="17.85546875" style="145" hidden="1" customWidth="1"/>
    <col min="16290" max="16304" width="0" style="145" hidden="1" customWidth="1"/>
    <col min="16305" max="16311" width="7" style="145" hidden="1" customWidth="1"/>
    <col min="16312" max="16312" width="17.85546875" style="145" hidden="1" customWidth="1"/>
    <col min="16313" max="16313" width="11.5703125" style="145" hidden="1" customWidth="1"/>
    <col min="16314" max="16359" width="0" style="145" hidden="1" customWidth="1"/>
    <col min="16360" max="16360" width="7" style="145" hidden="1" customWidth="1"/>
    <col min="16361" max="16362" width="17.85546875" style="145" hidden="1" customWidth="1"/>
    <col min="16363" max="16377" width="0" style="145" hidden="1" customWidth="1"/>
    <col min="16378" max="16384" width="7" style="145" hidden="1" customWidth="1"/>
  </cols>
  <sheetData>
    <row r="1" spans="1:27 16238:16240" ht="24" customHeight="1" thickBot="1" x14ac:dyDescent="0.4">
      <c r="A1" s="340"/>
      <c r="B1" s="341"/>
      <c r="C1" s="342"/>
      <c r="D1" s="349" t="s">
        <v>29</v>
      </c>
      <c r="E1" s="350"/>
      <c r="F1" s="350"/>
      <c r="G1" s="350"/>
      <c r="H1" s="350"/>
      <c r="I1" s="350"/>
      <c r="J1" s="350"/>
      <c r="K1" s="350"/>
      <c r="L1" s="350"/>
      <c r="M1" s="350"/>
      <c r="N1" s="350"/>
      <c r="O1" s="350"/>
      <c r="P1" s="350"/>
      <c r="Q1" s="350"/>
      <c r="R1" s="350"/>
      <c r="S1" s="350"/>
      <c r="T1" s="350"/>
      <c r="U1" s="159" t="s">
        <v>151</v>
      </c>
      <c r="V1" s="144"/>
      <c r="W1" s="144"/>
      <c r="X1" s="144"/>
    </row>
    <row r="2" spans="1:27 16238:16240" ht="24" customHeight="1" thickBot="1" x14ac:dyDescent="0.35">
      <c r="A2" s="343"/>
      <c r="B2" s="344"/>
      <c r="C2" s="345"/>
      <c r="D2" s="351" t="s">
        <v>152</v>
      </c>
      <c r="E2" s="352"/>
      <c r="F2" s="352"/>
      <c r="G2" s="352"/>
      <c r="H2" s="352"/>
      <c r="I2" s="352"/>
      <c r="J2" s="352"/>
      <c r="K2" s="352"/>
      <c r="L2" s="352"/>
      <c r="M2" s="352"/>
      <c r="N2" s="352"/>
      <c r="O2" s="352"/>
      <c r="P2" s="352"/>
      <c r="Q2" s="352"/>
      <c r="R2" s="352"/>
      <c r="S2" s="352"/>
      <c r="T2" s="352"/>
      <c r="U2" s="159" t="s">
        <v>153</v>
      </c>
      <c r="V2" s="147"/>
      <c r="W2" s="147"/>
      <c r="X2" s="147"/>
    </row>
    <row r="3" spans="1:27 16238:16240" ht="52.5" customHeight="1" thickBot="1" x14ac:dyDescent="0.35">
      <c r="A3" s="346"/>
      <c r="B3" s="347"/>
      <c r="C3" s="348"/>
      <c r="D3" s="353" t="s">
        <v>154</v>
      </c>
      <c r="E3" s="354"/>
      <c r="F3" s="355"/>
      <c r="G3" s="355"/>
      <c r="H3" s="355"/>
      <c r="I3" s="355"/>
      <c r="J3" s="355"/>
      <c r="K3" s="355"/>
      <c r="L3" s="355"/>
      <c r="M3" s="355"/>
      <c r="N3" s="355"/>
      <c r="O3" s="355"/>
      <c r="P3" s="355"/>
      <c r="Q3" s="355"/>
      <c r="R3" s="355"/>
      <c r="S3" s="355"/>
      <c r="T3" s="355"/>
      <c r="U3" s="159" t="s">
        <v>155</v>
      </c>
      <c r="V3" s="147"/>
      <c r="W3" s="147"/>
      <c r="X3" s="147"/>
    </row>
    <row r="4" spans="1:27 16238:16240" ht="52.5" customHeight="1" thickBot="1" x14ac:dyDescent="0.35">
      <c r="A4" s="161"/>
      <c r="B4" s="161"/>
      <c r="C4" s="161"/>
      <c r="D4" s="162"/>
      <c r="E4" s="162"/>
      <c r="F4" s="163"/>
      <c r="G4" s="163"/>
      <c r="H4" s="163"/>
      <c r="I4" s="163"/>
      <c r="J4" s="163"/>
      <c r="K4" s="163"/>
      <c r="L4" s="163"/>
      <c r="M4" s="281"/>
      <c r="N4" s="163"/>
      <c r="O4" s="163"/>
      <c r="P4" s="163"/>
      <c r="Q4" s="163"/>
      <c r="R4" s="163"/>
      <c r="S4" s="163"/>
      <c r="T4" s="163"/>
      <c r="U4" s="164"/>
      <c r="V4" s="147"/>
      <c r="W4" s="147"/>
      <c r="X4" s="147"/>
    </row>
    <row r="5" spans="1:27 16238:16240" ht="52.5" customHeight="1" thickBot="1" x14ac:dyDescent="0.35">
      <c r="A5" s="365" t="s">
        <v>354</v>
      </c>
      <c r="B5" s="366"/>
      <c r="C5" s="366"/>
      <c r="D5" s="366"/>
      <c r="E5" s="366"/>
      <c r="F5" s="366"/>
      <c r="G5" s="366"/>
      <c r="H5" s="366"/>
      <c r="I5" s="367"/>
      <c r="J5" s="163"/>
      <c r="K5" s="163"/>
      <c r="L5" s="163"/>
      <c r="M5" s="281"/>
      <c r="N5" s="163"/>
      <c r="O5" s="163"/>
      <c r="P5" s="163"/>
      <c r="Q5" s="163"/>
      <c r="R5" s="163"/>
      <c r="S5" s="163"/>
      <c r="T5" s="163"/>
      <c r="U5" s="164"/>
      <c r="V5" s="147"/>
      <c r="W5" s="147"/>
      <c r="X5" s="147"/>
    </row>
    <row r="6" spans="1:27 16238:16240" ht="9.9499999999999993" customHeight="1" thickBot="1" x14ac:dyDescent="0.35">
      <c r="A6" s="145"/>
      <c r="B6" s="145"/>
      <c r="C6" s="145"/>
      <c r="D6" s="145"/>
      <c r="E6" s="145"/>
      <c r="F6" s="145"/>
      <c r="G6" s="145"/>
      <c r="H6" s="145"/>
      <c r="I6" s="145"/>
      <c r="J6" s="145"/>
      <c r="K6" s="145"/>
      <c r="L6" s="145"/>
      <c r="M6" s="282"/>
      <c r="N6" s="145"/>
      <c r="O6" s="145"/>
      <c r="P6" s="145"/>
      <c r="Q6" s="149"/>
      <c r="R6" s="145"/>
      <c r="S6" s="145"/>
      <c r="T6" s="145"/>
      <c r="U6" s="145"/>
      <c r="V6" s="147"/>
      <c r="W6" s="147"/>
      <c r="X6" s="147"/>
    </row>
    <row r="7" spans="1:27 16238:16240" ht="30" customHeight="1" x14ac:dyDescent="0.3">
      <c r="A7" s="356" t="s">
        <v>350</v>
      </c>
      <c r="B7" s="357"/>
      <c r="C7" s="357"/>
      <c r="D7" s="368" t="s">
        <v>347</v>
      </c>
      <c r="E7" s="368"/>
      <c r="F7" s="368"/>
      <c r="G7" s="368"/>
      <c r="H7" s="368"/>
      <c r="I7" s="369"/>
      <c r="J7" s="358"/>
      <c r="K7" s="358"/>
      <c r="L7" s="358"/>
      <c r="M7" s="358"/>
      <c r="N7" s="358"/>
      <c r="O7" s="358"/>
      <c r="P7" s="358"/>
      <c r="Q7" s="358"/>
      <c r="R7" s="358"/>
      <c r="S7" s="358"/>
      <c r="T7" s="358"/>
      <c r="U7" s="358"/>
      <c r="V7" s="147"/>
      <c r="W7" s="147"/>
      <c r="X7" s="147"/>
    </row>
    <row r="8" spans="1:27 16238:16240" ht="31.5" customHeight="1" x14ac:dyDescent="0.3">
      <c r="A8" s="376" t="s">
        <v>351</v>
      </c>
      <c r="B8" s="377"/>
      <c r="C8" s="377"/>
      <c r="D8" s="378" t="s">
        <v>348</v>
      </c>
      <c r="E8" s="378"/>
      <c r="F8" s="378"/>
      <c r="G8" s="378" t="s">
        <v>348</v>
      </c>
      <c r="H8" s="378"/>
      <c r="I8" s="379"/>
      <c r="J8" s="358"/>
      <c r="K8" s="358"/>
      <c r="L8" s="358"/>
      <c r="M8" s="358"/>
      <c r="N8" s="358"/>
      <c r="O8" s="358"/>
      <c r="P8" s="358"/>
      <c r="Q8" s="358"/>
      <c r="R8" s="358"/>
      <c r="S8" s="358"/>
      <c r="T8" s="358"/>
      <c r="U8" s="358"/>
      <c r="V8" s="147"/>
      <c r="W8" s="147"/>
      <c r="X8" s="147"/>
    </row>
    <row r="9" spans="1:27 16238:16240" ht="20.25" customHeight="1" x14ac:dyDescent="0.3">
      <c r="A9" s="376" t="s">
        <v>352</v>
      </c>
      <c r="B9" s="377"/>
      <c r="C9" s="377"/>
      <c r="D9" s="378" t="s">
        <v>349</v>
      </c>
      <c r="E9" s="378"/>
      <c r="F9" s="378"/>
      <c r="G9" s="378" t="s">
        <v>349</v>
      </c>
      <c r="H9" s="378"/>
      <c r="I9" s="379"/>
      <c r="J9" s="358"/>
      <c r="K9" s="358"/>
      <c r="L9" s="358"/>
      <c r="M9" s="358"/>
      <c r="N9" s="358"/>
      <c r="O9" s="358"/>
      <c r="P9" s="358"/>
      <c r="Q9" s="358"/>
      <c r="R9" s="358"/>
      <c r="S9" s="358"/>
      <c r="T9" s="358"/>
      <c r="U9" s="358"/>
      <c r="V9" s="147"/>
      <c r="W9" s="147"/>
      <c r="X9" s="147"/>
    </row>
    <row r="10" spans="1:27 16238:16240" ht="27" customHeight="1" thickBot="1" x14ac:dyDescent="0.35">
      <c r="A10" s="372" t="s">
        <v>353</v>
      </c>
      <c r="B10" s="373"/>
      <c r="C10" s="373"/>
      <c r="D10" s="374">
        <v>2024</v>
      </c>
      <c r="E10" s="374"/>
      <c r="F10" s="374"/>
      <c r="G10" s="374">
        <v>2024</v>
      </c>
      <c r="H10" s="374"/>
      <c r="I10" s="375"/>
      <c r="J10" s="358"/>
      <c r="K10" s="358"/>
      <c r="L10" s="358"/>
      <c r="M10" s="358"/>
      <c r="N10" s="358"/>
      <c r="O10" s="358"/>
      <c r="P10" s="358"/>
      <c r="Q10" s="358"/>
      <c r="R10" s="358"/>
      <c r="S10" s="358"/>
      <c r="T10" s="358"/>
      <c r="U10" s="358"/>
      <c r="V10" s="147"/>
      <c r="W10" s="147"/>
      <c r="X10" s="147"/>
    </row>
    <row r="11" spans="1:27 16238:16240" ht="17.25" customHeight="1" thickBot="1" x14ac:dyDescent="0.35">
      <c r="A11" s="151"/>
      <c r="B11" s="151"/>
      <c r="C11" s="151"/>
      <c r="D11" s="151"/>
      <c r="E11" s="151"/>
      <c r="F11" s="151"/>
      <c r="G11" s="145"/>
      <c r="H11" s="145"/>
      <c r="I11" s="145"/>
      <c r="J11" s="145"/>
      <c r="K11" s="145"/>
      <c r="L11" s="145"/>
      <c r="M11" s="282"/>
      <c r="N11" s="145"/>
      <c r="O11" s="145"/>
      <c r="P11" s="145"/>
      <c r="Q11" s="149"/>
      <c r="R11" s="145"/>
      <c r="S11" s="145"/>
      <c r="T11" s="145"/>
      <c r="U11" s="145"/>
      <c r="V11" s="150"/>
      <c r="W11" s="150"/>
      <c r="X11" s="150"/>
    </row>
    <row r="12" spans="1:27 16238:16240" s="152" customFormat="1" ht="45" customHeight="1" thickBot="1" x14ac:dyDescent="0.4">
      <c r="A12" s="359" t="s">
        <v>355</v>
      </c>
      <c r="B12" s="360"/>
      <c r="C12" s="360"/>
      <c r="D12" s="360"/>
      <c r="E12" s="360"/>
      <c r="F12" s="360"/>
      <c r="G12" s="360"/>
      <c r="H12" s="360"/>
      <c r="I12" s="361"/>
      <c r="J12" s="362" t="s">
        <v>359</v>
      </c>
      <c r="K12" s="363"/>
      <c r="L12" s="364"/>
      <c r="M12" s="359" t="s">
        <v>361</v>
      </c>
      <c r="N12" s="360"/>
      <c r="O12" s="370" t="s">
        <v>365</v>
      </c>
      <c r="P12" s="371"/>
      <c r="Q12" s="371"/>
      <c r="R12" s="362" t="s">
        <v>366</v>
      </c>
      <c r="S12" s="363"/>
      <c r="T12" s="363"/>
      <c r="U12" s="359" t="s">
        <v>156</v>
      </c>
      <c r="V12" s="360"/>
      <c r="W12" s="360"/>
      <c r="X12" s="360"/>
      <c r="WZO12" s="153"/>
    </row>
    <row r="13" spans="1:27 16238:16240" ht="99" customHeight="1" thickBot="1" x14ac:dyDescent="0.35">
      <c r="A13" s="165" t="s">
        <v>157</v>
      </c>
      <c r="B13" s="166" t="s">
        <v>29</v>
      </c>
      <c r="C13" s="167" t="s">
        <v>356</v>
      </c>
      <c r="D13" s="168" t="s">
        <v>357</v>
      </c>
      <c r="E13" s="168" t="s">
        <v>358</v>
      </c>
      <c r="F13" s="168" t="s">
        <v>142</v>
      </c>
      <c r="G13" s="168" t="s">
        <v>140</v>
      </c>
      <c r="H13" s="168" t="s">
        <v>141</v>
      </c>
      <c r="I13" s="168" t="s">
        <v>158</v>
      </c>
      <c r="J13" s="172" t="s">
        <v>187</v>
      </c>
      <c r="K13" s="173" t="s">
        <v>283</v>
      </c>
      <c r="L13" s="174" t="s">
        <v>360</v>
      </c>
      <c r="M13" s="283" t="s">
        <v>362</v>
      </c>
      <c r="N13" s="175" t="s">
        <v>363</v>
      </c>
      <c r="O13" s="176" t="s">
        <v>367</v>
      </c>
      <c r="P13" s="185" t="s">
        <v>133</v>
      </c>
      <c r="Q13" s="185" t="s">
        <v>134</v>
      </c>
      <c r="R13" s="185" t="s">
        <v>159</v>
      </c>
      <c r="S13" s="186" t="s">
        <v>160</v>
      </c>
      <c r="T13" s="177" t="s">
        <v>368</v>
      </c>
      <c r="U13" s="166" t="s">
        <v>146</v>
      </c>
      <c r="V13" s="178" t="s">
        <v>147</v>
      </c>
      <c r="W13" s="175" t="s">
        <v>369</v>
      </c>
      <c r="X13" s="175" t="s">
        <v>149</v>
      </c>
      <c r="Y13" s="179" t="s">
        <v>370</v>
      </c>
      <c r="Z13" s="178" t="s">
        <v>161</v>
      </c>
      <c r="AA13" s="179" t="s">
        <v>162</v>
      </c>
      <c r="WZO13" s="146" t="s">
        <v>163</v>
      </c>
      <c r="WZP13" s="145" t="s">
        <v>164</v>
      </c>
    </row>
    <row r="14" spans="1:27 16238:16240" s="154" customFormat="1" ht="158.25" customHeight="1" thickBot="1" x14ac:dyDescent="0.35">
      <c r="A14" s="169"/>
      <c r="B14" s="169" t="s">
        <v>104</v>
      </c>
      <c r="C14" s="170" t="s">
        <v>60</v>
      </c>
      <c r="D14" s="171" t="s">
        <v>165</v>
      </c>
      <c r="E14" s="182" t="s">
        <v>105</v>
      </c>
      <c r="F14" s="182" t="s">
        <v>395</v>
      </c>
      <c r="G14" s="182" t="s">
        <v>396</v>
      </c>
      <c r="H14" s="182" t="s">
        <v>397</v>
      </c>
      <c r="I14" s="192" t="s">
        <v>398</v>
      </c>
      <c r="J14" s="223" t="s">
        <v>189</v>
      </c>
      <c r="K14" s="221" t="s">
        <v>209</v>
      </c>
      <c r="L14" s="263" t="s">
        <v>287</v>
      </c>
      <c r="M14" s="277" t="s">
        <v>364</v>
      </c>
      <c r="N14" s="274" t="s">
        <v>399</v>
      </c>
      <c r="O14" s="264" t="s">
        <v>187</v>
      </c>
      <c r="P14" s="184" t="s">
        <v>23</v>
      </c>
      <c r="Q14" s="184" t="s">
        <v>68</v>
      </c>
      <c r="R14" s="218" t="s">
        <v>400</v>
      </c>
      <c r="S14" s="191" t="s">
        <v>209</v>
      </c>
      <c r="T14" s="191" t="s">
        <v>209</v>
      </c>
      <c r="U14" s="217" t="s">
        <v>401</v>
      </c>
      <c r="V14" s="194" t="s">
        <v>402</v>
      </c>
      <c r="W14" s="194" t="s">
        <v>403</v>
      </c>
      <c r="X14" s="194" t="s">
        <v>404</v>
      </c>
      <c r="Y14" s="208" t="s">
        <v>405</v>
      </c>
      <c r="Z14" s="199" t="s">
        <v>408</v>
      </c>
      <c r="AA14" s="187" t="s">
        <v>406</v>
      </c>
      <c r="WZN14" s="154" t="s">
        <v>170</v>
      </c>
      <c r="WZO14" s="155" t="s">
        <v>171</v>
      </c>
      <c r="WZP14" s="145" t="s">
        <v>172</v>
      </c>
    </row>
    <row r="15" spans="1:27 16238:16240" ht="118.5" customHeight="1" thickBot="1" x14ac:dyDescent="0.35">
      <c r="A15" s="316"/>
      <c r="B15" s="316" t="s">
        <v>70</v>
      </c>
      <c r="C15" s="318" t="s">
        <v>60</v>
      </c>
      <c r="D15" s="320" t="s">
        <v>371</v>
      </c>
      <c r="E15" s="400" t="s">
        <v>372</v>
      </c>
      <c r="F15" s="400" t="s">
        <v>407</v>
      </c>
      <c r="G15" s="400" t="s">
        <v>409</v>
      </c>
      <c r="H15" s="400" t="s">
        <v>410</v>
      </c>
      <c r="I15" s="436" t="s">
        <v>411</v>
      </c>
      <c r="J15" s="438" t="s">
        <v>188</v>
      </c>
      <c r="K15" s="438" t="s">
        <v>209</v>
      </c>
      <c r="L15" s="438" t="s">
        <v>209</v>
      </c>
      <c r="M15" s="439" t="s">
        <v>485</v>
      </c>
      <c r="N15" s="431" t="s">
        <v>412</v>
      </c>
      <c r="O15" s="442" t="s">
        <v>187</v>
      </c>
      <c r="P15" s="391" t="s">
        <v>23</v>
      </c>
      <c r="Q15" s="391" t="s">
        <v>68</v>
      </c>
      <c r="R15" s="394" t="s">
        <v>400</v>
      </c>
      <c r="S15" s="395" t="s">
        <v>209</v>
      </c>
      <c r="T15" s="395" t="s">
        <v>209</v>
      </c>
      <c r="U15" s="440" t="s">
        <v>401</v>
      </c>
      <c r="V15" s="853" t="s">
        <v>413</v>
      </c>
      <c r="W15" s="853" t="s">
        <v>414</v>
      </c>
      <c r="X15" s="854" t="s">
        <v>415</v>
      </c>
      <c r="Y15" s="854" t="s">
        <v>416</v>
      </c>
      <c r="Z15" s="418" t="s">
        <v>421</v>
      </c>
      <c r="AA15" s="421" t="s">
        <v>422</v>
      </c>
    </row>
    <row r="16" spans="1:27 16238:16240" ht="114.75" customHeight="1" thickBot="1" x14ac:dyDescent="0.35">
      <c r="A16" s="317"/>
      <c r="B16" s="317"/>
      <c r="C16" s="319"/>
      <c r="D16" s="321"/>
      <c r="E16" s="401"/>
      <c r="F16" s="401"/>
      <c r="G16" s="401"/>
      <c r="H16" s="401"/>
      <c r="I16" s="437"/>
      <c r="J16" s="438"/>
      <c r="K16" s="438"/>
      <c r="L16" s="438"/>
      <c r="M16" s="439"/>
      <c r="N16" s="431"/>
      <c r="O16" s="443"/>
      <c r="P16" s="392"/>
      <c r="Q16" s="392"/>
      <c r="R16" s="394"/>
      <c r="S16" s="396"/>
      <c r="T16" s="396"/>
      <c r="U16" s="441"/>
      <c r="V16" s="188" t="s">
        <v>417</v>
      </c>
      <c r="W16" s="189" t="s">
        <v>418</v>
      </c>
      <c r="X16" s="195" t="s">
        <v>415</v>
      </c>
      <c r="Y16" s="195" t="s">
        <v>416</v>
      </c>
      <c r="Z16" s="419"/>
      <c r="AA16" s="422"/>
    </row>
    <row r="17" spans="1:27" ht="123" customHeight="1" thickBot="1" x14ac:dyDescent="0.35">
      <c r="A17" s="322"/>
      <c r="B17" s="322"/>
      <c r="C17" s="323"/>
      <c r="D17" s="324"/>
      <c r="E17" s="402"/>
      <c r="F17" s="402"/>
      <c r="G17" s="402"/>
      <c r="H17" s="402"/>
      <c r="I17" s="855"/>
      <c r="J17" s="438"/>
      <c r="K17" s="438"/>
      <c r="L17" s="438"/>
      <c r="M17" s="439"/>
      <c r="N17" s="431"/>
      <c r="O17" s="444"/>
      <c r="P17" s="393"/>
      <c r="Q17" s="393"/>
      <c r="R17" s="394"/>
      <c r="S17" s="397"/>
      <c r="T17" s="397"/>
      <c r="U17" s="466"/>
      <c r="V17" s="204" t="s">
        <v>419</v>
      </c>
      <c r="W17" s="204" t="s">
        <v>418</v>
      </c>
      <c r="X17" s="856" t="s">
        <v>420</v>
      </c>
      <c r="Y17" s="856" t="s">
        <v>416</v>
      </c>
      <c r="Z17" s="420"/>
      <c r="AA17" s="423"/>
    </row>
    <row r="18" spans="1:27" ht="206.25" customHeight="1" thickBot="1" x14ac:dyDescent="0.35">
      <c r="A18" s="317"/>
      <c r="B18" s="317" t="s">
        <v>373</v>
      </c>
      <c r="C18" s="319" t="s">
        <v>60</v>
      </c>
      <c r="D18" s="321" t="s">
        <v>174</v>
      </c>
      <c r="E18" s="401" t="s">
        <v>118</v>
      </c>
      <c r="F18" s="401" t="s">
        <v>423</v>
      </c>
      <c r="G18" s="424" t="s">
        <v>424</v>
      </c>
      <c r="H18" s="401" t="s">
        <v>425</v>
      </c>
      <c r="I18" s="426" t="s">
        <v>426</v>
      </c>
      <c r="J18" s="843" t="s">
        <v>190</v>
      </c>
      <c r="K18" s="843" t="s">
        <v>219</v>
      </c>
      <c r="L18" s="844" t="s">
        <v>285</v>
      </c>
      <c r="M18" s="845" t="s">
        <v>516</v>
      </c>
      <c r="N18" s="846" t="s">
        <v>427</v>
      </c>
      <c r="O18" s="847" t="s">
        <v>187</v>
      </c>
      <c r="P18" s="848" t="s">
        <v>43</v>
      </c>
      <c r="Q18" s="848" t="s">
        <v>79</v>
      </c>
      <c r="R18" s="849" t="s">
        <v>189</v>
      </c>
      <c r="S18" s="850" t="s">
        <v>219</v>
      </c>
      <c r="T18" s="844" t="s">
        <v>285</v>
      </c>
      <c r="U18" s="441" t="s">
        <v>401</v>
      </c>
      <c r="V18" s="851" t="s">
        <v>429</v>
      </c>
      <c r="W18" s="198" t="s">
        <v>430</v>
      </c>
      <c r="X18" s="851" t="s">
        <v>432</v>
      </c>
      <c r="Y18" s="852" t="s">
        <v>433</v>
      </c>
      <c r="Z18" s="449" t="s">
        <v>438</v>
      </c>
      <c r="AA18" s="451" t="s">
        <v>439</v>
      </c>
    </row>
    <row r="19" spans="1:27" ht="157.5" customHeight="1" thickBot="1" x14ac:dyDescent="0.35">
      <c r="A19" s="317"/>
      <c r="B19" s="317"/>
      <c r="C19" s="319"/>
      <c r="D19" s="321"/>
      <c r="E19" s="401"/>
      <c r="F19" s="401"/>
      <c r="G19" s="424"/>
      <c r="H19" s="401"/>
      <c r="I19" s="427"/>
      <c r="J19" s="429"/>
      <c r="K19" s="429"/>
      <c r="L19" s="430"/>
      <c r="M19" s="439" t="s">
        <v>515</v>
      </c>
      <c r="N19" s="431" t="s">
        <v>428</v>
      </c>
      <c r="O19" s="432" t="s">
        <v>187</v>
      </c>
      <c r="P19" s="391" t="s">
        <v>43</v>
      </c>
      <c r="Q19" s="434" t="s">
        <v>79</v>
      </c>
      <c r="R19" s="193" t="s">
        <v>188</v>
      </c>
      <c r="S19" s="467" t="s">
        <v>219</v>
      </c>
      <c r="T19" s="430"/>
      <c r="U19" s="441"/>
      <c r="V19" s="463"/>
      <c r="W19" s="198" t="s">
        <v>431</v>
      </c>
      <c r="X19" s="463"/>
      <c r="Y19" s="465"/>
      <c r="Z19" s="449"/>
      <c r="AA19" s="451"/>
    </row>
    <row r="20" spans="1:27" ht="159.75" customHeight="1" thickBot="1" x14ac:dyDescent="0.35">
      <c r="A20" s="322"/>
      <c r="B20" s="322"/>
      <c r="C20" s="323"/>
      <c r="D20" s="324"/>
      <c r="E20" s="402"/>
      <c r="F20" s="402"/>
      <c r="G20" s="425"/>
      <c r="H20" s="402"/>
      <c r="I20" s="428"/>
      <c r="J20" s="429"/>
      <c r="K20" s="429"/>
      <c r="L20" s="430"/>
      <c r="M20" s="439"/>
      <c r="N20" s="431"/>
      <c r="O20" s="433"/>
      <c r="P20" s="393"/>
      <c r="Q20" s="435"/>
      <c r="R20" s="193" t="s">
        <v>188</v>
      </c>
      <c r="S20" s="467"/>
      <c r="T20" s="430"/>
      <c r="U20" s="466"/>
      <c r="V20" s="197" t="s">
        <v>434</v>
      </c>
      <c r="W20" s="197" t="s">
        <v>435</v>
      </c>
      <c r="X20" s="197" t="s">
        <v>436</v>
      </c>
      <c r="Y20" s="209" t="s">
        <v>437</v>
      </c>
      <c r="Z20" s="450"/>
      <c r="AA20" s="452"/>
    </row>
    <row r="21" spans="1:27" ht="136.5" customHeight="1" thickBot="1" x14ac:dyDescent="0.35">
      <c r="A21" s="389"/>
      <c r="B21" s="386" t="s">
        <v>119</v>
      </c>
      <c r="C21" s="383" t="s">
        <v>60</v>
      </c>
      <c r="D21" s="380" t="s">
        <v>176</v>
      </c>
      <c r="E21" s="406" t="s">
        <v>120</v>
      </c>
      <c r="F21" s="403" t="s">
        <v>440</v>
      </c>
      <c r="G21" s="403" t="s">
        <v>441</v>
      </c>
      <c r="H21" s="403" t="s">
        <v>442</v>
      </c>
      <c r="I21" s="475" t="s">
        <v>443</v>
      </c>
      <c r="J21" s="438" t="s">
        <v>188</v>
      </c>
      <c r="K21" s="429" t="s">
        <v>219</v>
      </c>
      <c r="L21" s="430" t="s">
        <v>285</v>
      </c>
      <c r="M21" s="439" t="s">
        <v>517</v>
      </c>
      <c r="N21" s="474" t="s">
        <v>444</v>
      </c>
      <c r="O21" s="471" t="s">
        <v>187</v>
      </c>
      <c r="P21" s="480" t="s">
        <v>23</v>
      </c>
      <c r="Q21" s="477" t="s">
        <v>79</v>
      </c>
      <c r="R21" s="394" t="s">
        <v>400</v>
      </c>
      <c r="S21" s="467" t="s">
        <v>219</v>
      </c>
      <c r="T21" s="430" t="s">
        <v>285</v>
      </c>
      <c r="U21" s="468" t="s">
        <v>401</v>
      </c>
      <c r="V21" s="236" t="s">
        <v>445</v>
      </c>
      <c r="W21" s="237" t="s">
        <v>446</v>
      </c>
      <c r="X21" s="210" t="s">
        <v>447</v>
      </c>
      <c r="Y21" s="238">
        <v>45400</v>
      </c>
      <c r="Z21" s="453" t="s">
        <v>457</v>
      </c>
      <c r="AA21" s="456" t="s">
        <v>422</v>
      </c>
    </row>
    <row r="22" spans="1:27" ht="136.5" customHeight="1" thickBot="1" x14ac:dyDescent="0.35">
      <c r="A22" s="390"/>
      <c r="B22" s="387"/>
      <c r="C22" s="384"/>
      <c r="D22" s="381"/>
      <c r="E22" s="407"/>
      <c r="F22" s="404"/>
      <c r="G22" s="404"/>
      <c r="H22" s="404"/>
      <c r="I22" s="476"/>
      <c r="J22" s="438"/>
      <c r="K22" s="429"/>
      <c r="L22" s="430"/>
      <c r="M22" s="439"/>
      <c r="N22" s="474"/>
      <c r="O22" s="472"/>
      <c r="P22" s="481"/>
      <c r="Q22" s="478"/>
      <c r="R22" s="394"/>
      <c r="S22" s="467"/>
      <c r="T22" s="430"/>
      <c r="U22" s="469"/>
      <c r="V22" s="239" t="s">
        <v>448</v>
      </c>
      <c r="W22" s="240" t="s">
        <v>449</v>
      </c>
      <c r="X22" s="240" t="s">
        <v>450</v>
      </c>
      <c r="Y22" s="241" t="s">
        <v>451</v>
      </c>
      <c r="Z22" s="454"/>
      <c r="AA22" s="457"/>
    </row>
    <row r="23" spans="1:27" ht="87.75" customHeight="1" thickBot="1" x14ac:dyDescent="0.35">
      <c r="A23" s="390"/>
      <c r="B23" s="387"/>
      <c r="C23" s="384"/>
      <c r="D23" s="381"/>
      <c r="E23" s="407"/>
      <c r="F23" s="404"/>
      <c r="G23" s="404"/>
      <c r="H23" s="404"/>
      <c r="I23" s="476"/>
      <c r="J23" s="438"/>
      <c r="K23" s="429"/>
      <c r="L23" s="430"/>
      <c r="M23" s="439"/>
      <c r="N23" s="474"/>
      <c r="O23" s="472"/>
      <c r="P23" s="481"/>
      <c r="Q23" s="478"/>
      <c r="R23" s="394"/>
      <c r="S23" s="467"/>
      <c r="T23" s="430"/>
      <c r="U23" s="469"/>
      <c r="V23" s="240" t="s">
        <v>452</v>
      </c>
      <c r="W23" s="240" t="s">
        <v>453</v>
      </c>
      <c r="X23" s="240" t="s">
        <v>454</v>
      </c>
      <c r="Y23" s="241">
        <v>45431</v>
      </c>
      <c r="Z23" s="454"/>
      <c r="AA23" s="457"/>
    </row>
    <row r="24" spans="1:27" ht="83.25" customHeight="1" thickBot="1" x14ac:dyDescent="0.35">
      <c r="A24" s="390"/>
      <c r="B24" s="388"/>
      <c r="C24" s="385"/>
      <c r="D24" s="382"/>
      <c r="E24" s="408"/>
      <c r="F24" s="405"/>
      <c r="G24" s="405"/>
      <c r="H24" s="405"/>
      <c r="I24" s="446"/>
      <c r="J24" s="438"/>
      <c r="K24" s="429"/>
      <c r="L24" s="430"/>
      <c r="M24" s="439"/>
      <c r="N24" s="474"/>
      <c r="O24" s="473"/>
      <c r="P24" s="482"/>
      <c r="Q24" s="479"/>
      <c r="R24" s="394"/>
      <c r="S24" s="467"/>
      <c r="T24" s="430"/>
      <c r="U24" s="470"/>
      <c r="V24" s="242" t="s">
        <v>455</v>
      </c>
      <c r="W24" s="242" t="s">
        <v>456</v>
      </c>
      <c r="X24" s="242" t="s">
        <v>454</v>
      </c>
      <c r="Y24" s="243">
        <v>45627</v>
      </c>
      <c r="Z24" s="455"/>
      <c r="AA24" s="458"/>
    </row>
    <row r="25" spans="1:27" ht="83.25" customHeight="1" thickBot="1" x14ac:dyDescent="0.35">
      <c r="A25" s="390"/>
      <c r="B25" s="325" t="s">
        <v>374</v>
      </c>
      <c r="C25" s="327" t="s">
        <v>60</v>
      </c>
      <c r="D25" s="329" t="s">
        <v>177</v>
      </c>
      <c r="E25" s="417" t="s">
        <v>394</v>
      </c>
      <c r="F25" s="409" t="s">
        <v>458</v>
      </c>
      <c r="G25" s="409" t="s">
        <v>409</v>
      </c>
      <c r="H25" s="409" t="s">
        <v>410</v>
      </c>
      <c r="I25" s="445" t="s">
        <v>459</v>
      </c>
      <c r="J25" s="438" t="s">
        <v>188</v>
      </c>
      <c r="K25" s="438" t="s">
        <v>209</v>
      </c>
      <c r="L25" s="438" t="s">
        <v>209</v>
      </c>
      <c r="M25" s="439" t="s">
        <v>518</v>
      </c>
      <c r="N25" s="495" t="s">
        <v>460</v>
      </c>
      <c r="O25" s="471" t="str">
        <f>IF(OR(P25="Preventivo",P25="Detectivo"),"Probabilidad",IF(P25="Correctivo","Impacto",""))</f>
        <v>Probabilidad</v>
      </c>
      <c r="P25" s="480" t="s">
        <v>23</v>
      </c>
      <c r="Q25" s="477" t="s">
        <v>68</v>
      </c>
      <c r="R25" s="394" t="s">
        <v>400</v>
      </c>
      <c r="S25" s="494" t="s">
        <v>209</v>
      </c>
      <c r="T25" s="494" t="s">
        <v>209</v>
      </c>
      <c r="U25" s="483" t="s">
        <v>401</v>
      </c>
      <c r="V25" s="490" t="s">
        <v>461</v>
      </c>
      <c r="W25" s="492" t="s">
        <v>462</v>
      </c>
      <c r="X25" s="492" t="s">
        <v>463</v>
      </c>
      <c r="Y25" s="461" t="s">
        <v>464</v>
      </c>
      <c r="Z25" s="459" t="s">
        <v>465</v>
      </c>
      <c r="AA25" s="461" t="s">
        <v>466</v>
      </c>
    </row>
    <row r="26" spans="1:27" ht="83.25" customHeight="1" thickBot="1" x14ac:dyDescent="0.35">
      <c r="A26" s="487"/>
      <c r="B26" s="326"/>
      <c r="C26" s="328"/>
      <c r="D26" s="330"/>
      <c r="E26" s="410"/>
      <c r="F26" s="410"/>
      <c r="G26" s="410"/>
      <c r="H26" s="410"/>
      <c r="I26" s="446"/>
      <c r="J26" s="438"/>
      <c r="K26" s="438"/>
      <c r="L26" s="438"/>
      <c r="M26" s="439"/>
      <c r="N26" s="495"/>
      <c r="O26" s="473"/>
      <c r="P26" s="482"/>
      <c r="Q26" s="479"/>
      <c r="R26" s="394"/>
      <c r="S26" s="494"/>
      <c r="T26" s="494"/>
      <c r="U26" s="484"/>
      <c r="V26" s="491"/>
      <c r="W26" s="493"/>
      <c r="X26" s="493"/>
      <c r="Y26" s="462"/>
      <c r="Z26" s="460"/>
      <c r="AA26" s="462"/>
    </row>
    <row r="27" spans="1:27" ht="125.25" customHeight="1" thickBot="1" x14ac:dyDescent="0.35">
      <c r="A27" s="331"/>
      <c r="B27" s="383" t="s">
        <v>101</v>
      </c>
      <c r="C27" s="383" t="s">
        <v>60</v>
      </c>
      <c r="D27" s="383" t="s">
        <v>178</v>
      </c>
      <c r="E27" s="403" t="s">
        <v>102</v>
      </c>
      <c r="F27" s="411" t="s">
        <v>467</v>
      </c>
      <c r="G27" s="488" t="s">
        <v>468</v>
      </c>
      <c r="H27" s="488" t="s">
        <v>469</v>
      </c>
      <c r="I27" s="447" t="s">
        <v>470</v>
      </c>
      <c r="J27" s="438" t="s">
        <v>188</v>
      </c>
      <c r="K27" s="429" t="s">
        <v>219</v>
      </c>
      <c r="L27" s="430" t="s">
        <v>285</v>
      </c>
      <c r="M27" s="285" t="s">
        <v>519</v>
      </c>
      <c r="N27" s="276" t="s">
        <v>471</v>
      </c>
      <c r="O27" s="200" t="str">
        <f>IF(OR(P27="Preventivo",P27="Detectivo"),"Probabilidad",IF(P27="Correctivo","Impacto",""))</f>
        <v>Probabilidad</v>
      </c>
      <c r="P27" s="213" t="s">
        <v>23</v>
      </c>
      <c r="Q27" s="213" t="s">
        <v>79</v>
      </c>
      <c r="R27" s="216" t="s">
        <v>400</v>
      </c>
      <c r="S27" s="219" t="s">
        <v>219</v>
      </c>
      <c r="T27" s="430" t="s">
        <v>285</v>
      </c>
      <c r="U27" s="483" t="s">
        <v>401</v>
      </c>
      <c r="V27" s="237" t="s">
        <v>473</v>
      </c>
      <c r="W27" s="237" t="s">
        <v>474</v>
      </c>
      <c r="X27" s="210" t="s">
        <v>475</v>
      </c>
      <c r="Y27" s="244" t="s">
        <v>476</v>
      </c>
      <c r="Z27" s="234"/>
      <c r="AA27" s="485" t="s">
        <v>422</v>
      </c>
    </row>
    <row r="28" spans="1:27" ht="125.25" customHeight="1" thickBot="1" x14ac:dyDescent="0.35">
      <c r="A28" s="332"/>
      <c r="B28" s="385"/>
      <c r="C28" s="385"/>
      <c r="D28" s="385"/>
      <c r="E28" s="405"/>
      <c r="F28" s="416"/>
      <c r="G28" s="489"/>
      <c r="H28" s="489"/>
      <c r="I28" s="448"/>
      <c r="J28" s="438"/>
      <c r="K28" s="429"/>
      <c r="L28" s="430"/>
      <c r="M28" s="285" t="s">
        <v>520</v>
      </c>
      <c r="N28" s="276" t="s">
        <v>472</v>
      </c>
      <c r="O28" s="202" t="str">
        <f t="shared" ref="O28" si="0">IF(OR(P28="Preventivo",P28="Detectivo"),"Probabilidad",IF(P28="Correctivo","Impacto",""))</f>
        <v>Probabilidad</v>
      </c>
      <c r="P28" s="207" t="s">
        <v>43</v>
      </c>
      <c r="Q28" s="207" t="s">
        <v>79</v>
      </c>
      <c r="R28" s="216" t="s">
        <v>400</v>
      </c>
      <c r="S28" s="220" t="s">
        <v>219</v>
      </c>
      <c r="T28" s="430"/>
      <c r="U28" s="484"/>
      <c r="V28" s="211" t="s">
        <v>477</v>
      </c>
      <c r="W28" s="242" t="s">
        <v>478</v>
      </c>
      <c r="X28" s="242" t="s">
        <v>475</v>
      </c>
      <c r="Y28" s="245" t="s">
        <v>476</v>
      </c>
      <c r="Z28" s="229"/>
      <c r="AA28" s="486"/>
    </row>
    <row r="29" spans="1:27" ht="125.25" customHeight="1" thickBot="1" x14ac:dyDescent="0.35">
      <c r="A29" s="333"/>
      <c r="B29" s="226" t="s">
        <v>101</v>
      </c>
      <c r="C29" s="203" t="s">
        <v>60</v>
      </c>
      <c r="D29" s="181" t="s">
        <v>181</v>
      </c>
      <c r="E29" s="201" t="s">
        <v>102</v>
      </c>
      <c r="F29" s="225" t="s">
        <v>479</v>
      </c>
      <c r="G29" s="225" t="s">
        <v>480</v>
      </c>
      <c r="H29" s="225" t="s">
        <v>481</v>
      </c>
      <c r="I29" s="260" t="s">
        <v>482</v>
      </c>
      <c r="J29" s="221" t="s">
        <v>483</v>
      </c>
      <c r="K29" s="222" t="s">
        <v>271</v>
      </c>
      <c r="L29" s="223" t="s">
        <v>189</v>
      </c>
      <c r="M29" s="284" t="s">
        <v>521</v>
      </c>
      <c r="N29" s="276" t="s">
        <v>484</v>
      </c>
      <c r="O29" s="265" t="str">
        <f>IF(OR(P29="Preventivo",P29="Detectivo"),"Probabilidad",IF(P29="Correctivo","Impacto",""))</f>
        <v>Probabilidad</v>
      </c>
      <c r="P29" s="214" t="s">
        <v>43</v>
      </c>
      <c r="Q29" s="214" t="s">
        <v>79</v>
      </c>
      <c r="R29" s="228" t="s">
        <v>271</v>
      </c>
      <c r="S29" s="227" t="s">
        <v>189</v>
      </c>
      <c r="T29" s="227" t="s">
        <v>189</v>
      </c>
      <c r="U29" s="215" t="s">
        <v>401</v>
      </c>
      <c r="V29" s="211" t="s">
        <v>486</v>
      </c>
      <c r="W29" s="242" t="s">
        <v>487</v>
      </c>
      <c r="X29" s="242" t="s">
        <v>488</v>
      </c>
      <c r="Y29" s="245" t="s">
        <v>476</v>
      </c>
      <c r="Z29" s="230"/>
      <c r="AA29" s="224"/>
    </row>
    <row r="30" spans="1:27" ht="77.25" customHeight="1" thickBot="1" x14ac:dyDescent="0.35">
      <c r="A30" s="180"/>
      <c r="B30" s="325" t="s">
        <v>375</v>
      </c>
      <c r="C30" s="327" t="s">
        <v>60</v>
      </c>
      <c r="D30" s="329" t="s">
        <v>182</v>
      </c>
      <c r="E30" s="527" t="s">
        <v>93</v>
      </c>
      <c r="F30" s="527" t="s">
        <v>502</v>
      </c>
      <c r="G30" s="527" t="s">
        <v>499</v>
      </c>
      <c r="H30" s="527" t="s">
        <v>500</v>
      </c>
      <c r="I30" s="527" t="s">
        <v>501</v>
      </c>
      <c r="J30" s="498" t="s">
        <v>189</v>
      </c>
      <c r="K30" s="438" t="s">
        <v>483</v>
      </c>
      <c r="L30" s="499" t="s">
        <v>271</v>
      </c>
      <c r="M30" s="439" t="s">
        <v>493</v>
      </c>
      <c r="N30" s="495" t="s">
        <v>514</v>
      </c>
      <c r="O30" s="502" t="s">
        <v>187</v>
      </c>
      <c r="P30" s="502" t="s">
        <v>23</v>
      </c>
      <c r="Q30" s="516" t="s">
        <v>68</v>
      </c>
      <c r="R30" s="524" t="s">
        <v>400</v>
      </c>
      <c r="S30" s="525" t="s">
        <v>271</v>
      </c>
      <c r="T30" s="526" t="s">
        <v>189</v>
      </c>
      <c r="U30" s="483" t="s">
        <v>401</v>
      </c>
      <c r="V30" s="211" t="s">
        <v>510</v>
      </c>
      <c r="W30" s="242" t="s">
        <v>504</v>
      </c>
      <c r="X30" s="242" t="s">
        <v>507</v>
      </c>
      <c r="Y30" s="245" t="s">
        <v>512</v>
      </c>
      <c r="Z30" s="418" t="s">
        <v>509</v>
      </c>
      <c r="AA30" s="421" t="s">
        <v>422</v>
      </c>
    </row>
    <row r="31" spans="1:27" ht="112.5" customHeight="1" thickBot="1" x14ac:dyDescent="0.35">
      <c r="A31" s="180"/>
      <c r="B31" s="523"/>
      <c r="C31" s="522"/>
      <c r="D31" s="530"/>
      <c r="E31" s="528"/>
      <c r="F31" s="528"/>
      <c r="G31" s="528"/>
      <c r="H31" s="528"/>
      <c r="I31" s="528"/>
      <c r="J31" s="498"/>
      <c r="K31" s="438"/>
      <c r="L31" s="499"/>
      <c r="M31" s="439"/>
      <c r="N31" s="495"/>
      <c r="O31" s="503"/>
      <c r="P31" s="503"/>
      <c r="Q31" s="531"/>
      <c r="R31" s="524"/>
      <c r="S31" s="525"/>
      <c r="T31" s="526"/>
      <c r="U31" s="501"/>
      <c r="V31" s="211" t="s">
        <v>511</v>
      </c>
      <c r="W31" s="242" t="s">
        <v>505</v>
      </c>
      <c r="X31" s="242" t="s">
        <v>507</v>
      </c>
      <c r="Y31" s="245" t="s">
        <v>508</v>
      </c>
      <c r="Z31" s="419"/>
      <c r="AA31" s="422"/>
    </row>
    <row r="32" spans="1:27" ht="173.25" customHeight="1" thickBot="1" x14ac:dyDescent="0.35">
      <c r="A32" s="180"/>
      <c r="B32" s="326"/>
      <c r="C32" s="328"/>
      <c r="D32" s="330"/>
      <c r="E32" s="529"/>
      <c r="F32" s="529"/>
      <c r="G32" s="529"/>
      <c r="H32" s="529"/>
      <c r="I32" s="529"/>
      <c r="J32" s="498"/>
      <c r="K32" s="438"/>
      <c r="L32" s="499"/>
      <c r="M32" s="439"/>
      <c r="N32" s="495"/>
      <c r="O32" s="504"/>
      <c r="P32" s="504"/>
      <c r="Q32" s="517"/>
      <c r="R32" s="524"/>
      <c r="S32" s="525"/>
      <c r="T32" s="526"/>
      <c r="U32" s="484"/>
      <c r="V32" s="211" t="s">
        <v>503</v>
      </c>
      <c r="W32" s="242" t="s">
        <v>506</v>
      </c>
      <c r="X32" s="242" t="s">
        <v>507</v>
      </c>
      <c r="Y32" s="245" t="s">
        <v>513</v>
      </c>
      <c r="Z32" s="420"/>
      <c r="AA32" s="423"/>
    </row>
    <row r="33" spans="1:27" ht="92.25" customHeight="1" thickBot="1" x14ac:dyDescent="0.35">
      <c r="A33" s="334"/>
      <c r="B33" s="334" t="s">
        <v>376</v>
      </c>
      <c r="C33" s="336" t="s">
        <v>60</v>
      </c>
      <c r="D33" s="336" t="s">
        <v>183</v>
      </c>
      <c r="E33" s="411" t="s">
        <v>377</v>
      </c>
      <c r="F33" s="411" t="s">
        <v>489</v>
      </c>
      <c r="G33" s="411" t="s">
        <v>490</v>
      </c>
      <c r="H33" s="411" t="s">
        <v>491</v>
      </c>
      <c r="I33" s="496" t="s">
        <v>492</v>
      </c>
      <c r="J33" s="498" t="s">
        <v>189</v>
      </c>
      <c r="K33" s="499" t="s">
        <v>271</v>
      </c>
      <c r="L33" s="498" t="s">
        <v>189</v>
      </c>
      <c r="M33" s="439" t="s">
        <v>522</v>
      </c>
      <c r="N33" s="500" t="s">
        <v>494</v>
      </c>
      <c r="O33" s="516" t="s">
        <v>187</v>
      </c>
      <c r="P33" s="518" t="s">
        <v>23</v>
      </c>
      <c r="Q33" s="520" t="s">
        <v>79</v>
      </c>
      <c r="R33" s="507" t="s">
        <v>188</v>
      </c>
      <c r="S33" s="508" t="s">
        <v>271</v>
      </c>
      <c r="T33" s="510" t="s">
        <v>189</v>
      </c>
      <c r="U33" s="512" t="s">
        <v>401</v>
      </c>
      <c r="V33" s="514" t="s">
        <v>495</v>
      </c>
      <c r="W33" s="403" t="s">
        <v>496</v>
      </c>
      <c r="X33" s="403" t="s">
        <v>497</v>
      </c>
      <c r="Y33" s="505" t="s">
        <v>498</v>
      </c>
      <c r="Z33" s="232"/>
      <c r="AA33" s="190"/>
    </row>
    <row r="34" spans="1:27" ht="92.25" customHeight="1" thickBot="1" x14ac:dyDescent="0.35">
      <c r="A34" s="335"/>
      <c r="B34" s="335"/>
      <c r="C34" s="337"/>
      <c r="D34" s="337"/>
      <c r="E34" s="416"/>
      <c r="F34" s="416"/>
      <c r="G34" s="416"/>
      <c r="H34" s="416"/>
      <c r="I34" s="497"/>
      <c r="J34" s="498"/>
      <c r="K34" s="499"/>
      <c r="L34" s="498"/>
      <c r="M34" s="439"/>
      <c r="N34" s="500"/>
      <c r="O34" s="517"/>
      <c r="P34" s="519"/>
      <c r="Q34" s="521"/>
      <c r="R34" s="507"/>
      <c r="S34" s="509"/>
      <c r="T34" s="511"/>
      <c r="U34" s="513"/>
      <c r="V34" s="515"/>
      <c r="W34" s="405"/>
      <c r="X34" s="405"/>
      <c r="Y34" s="506"/>
      <c r="Z34" s="233"/>
      <c r="AA34" s="231"/>
    </row>
    <row r="35" spans="1:27" ht="153.75" customHeight="1" thickBot="1" x14ac:dyDescent="0.35">
      <c r="A35" s="334"/>
      <c r="B35" s="334" t="s">
        <v>378</v>
      </c>
      <c r="C35" s="336" t="s">
        <v>60</v>
      </c>
      <c r="D35" s="336" t="s">
        <v>184</v>
      </c>
      <c r="E35" s="413" t="s">
        <v>379</v>
      </c>
      <c r="F35" s="411" t="s">
        <v>526</v>
      </c>
      <c r="G35" s="534" t="s">
        <v>524</v>
      </c>
      <c r="H35" s="534" t="s">
        <v>523</v>
      </c>
      <c r="I35" s="447" t="s">
        <v>525</v>
      </c>
      <c r="J35" s="498" t="s">
        <v>189</v>
      </c>
      <c r="K35" s="499" t="s">
        <v>271</v>
      </c>
      <c r="L35" s="498" t="s">
        <v>189</v>
      </c>
      <c r="M35" s="285" t="s">
        <v>529</v>
      </c>
      <c r="N35" s="278" t="s">
        <v>527</v>
      </c>
      <c r="O35" s="205" t="s">
        <v>187</v>
      </c>
      <c r="P35" s="184" t="s">
        <v>23</v>
      </c>
      <c r="Q35" s="290" t="s">
        <v>79</v>
      </c>
      <c r="R35" s="221" t="s">
        <v>188</v>
      </c>
      <c r="S35" s="222" t="s">
        <v>271</v>
      </c>
      <c r="T35" s="498" t="s">
        <v>189</v>
      </c>
      <c r="U35" s="532" t="s">
        <v>401</v>
      </c>
      <c r="V35" s="196" t="s">
        <v>531</v>
      </c>
      <c r="W35" s="246" t="s">
        <v>535</v>
      </c>
      <c r="X35" s="196" t="s">
        <v>532</v>
      </c>
      <c r="Y35" s="247" t="s">
        <v>536</v>
      </c>
      <c r="Z35" s="232" t="s">
        <v>537</v>
      </c>
      <c r="AA35" s="190" t="s">
        <v>538</v>
      </c>
    </row>
    <row r="36" spans="1:27" ht="204" customHeight="1" thickBot="1" x14ac:dyDescent="0.35">
      <c r="A36" s="338"/>
      <c r="B36" s="338"/>
      <c r="C36" s="339"/>
      <c r="D36" s="339"/>
      <c r="E36" s="415"/>
      <c r="F36" s="412"/>
      <c r="G36" s="535"/>
      <c r="H36" s="535"/>
      <c r="I36" s="448"/>
      <c r="J36" s="498"/>
      <c r="K36" s="499"/>
      <c r="L36" s="498"/>
      <c r="M36" s="285" t="s">
        <v>530</v>
      </c>
      <c r="N36" s="278" t="s">
        <v>528</v>
      </c>
      <c r="O36" s="266" t="s">
        <v>187</v>
      </c>
      <c r="P36" s="184" t="s">
        <v>23</v>
      </c>
      <c r="Q36" s="290" t="s">
        <v>79</v>
      </c>
      <c r="R36" s="218" t="s">
        <v>400</v>
      </c>
      <c r="S36" s="222" t="s">
        <v>271</v>
      </c>
      <c r="T36" s="498"/>
      <c r="U36" s="533"/>
      <c r="V36" s="248" t="s">
        <v>533</v>
      </c>
      <c r="W36" s="249" t="s">
        <v>534</v>
      </c>
      <c r="X36" s="250" t="s">
        <v>532</v>
      </c>
      <c r="Y36" s="251">
        <v>45626</v>
      </c>
      <c r="Z36" s="233"/>
      <c r="AA36" s="231"/>
    </row>
    <row r="37" spans="1:27" ht="102.75" customHeight="1" thickBot="1" x14ac:dyDescent="0.35">
      <c r="A37" s="334"/>
      <c r="B37" s="334" t="s">
        <v>380</v>
      </c>
      <c r="C37" s="336" t="s">
        <v>60</v>
      </c>
      <c r="D37" s="336" t="s">
        <v>381</v>
      </c>
      <c r="E37" s="413" t="s">
        <v>382</v>
      </c>
      <c r="F37" s="411" t="s">
        <v>539</v>
      </c>
      <c r="G37" s="411" t="s">
        <v>540</v>
      </c>
      <c r="H37" s="411" t="s">
        <v>541</v>
      </c>
      <c r="I37" s="496" t="s">
        <v>542</v>
      </c>
      <c r="J37" s="498" t="s">
        <v>543</v>
      </c>
      <c r="K37" s="429" t="s">
        <v>219</v>
      </c>
      <c r="L37" s="430" t="s">
        <v>285</v>
      </c>
      <c r="M37" s="285" t="s">
        <v>546</v>
      </c>
      <c r="N37" s="278" t="s">
        <v>544</v>
      </c>
      <c r="O37" s="267" t="str">
        <f>IF(OR(P37="Preventivo",P37="Detectivo"),"Probabilidad",IF(P37="Correctivo","Impacto",""))</f>
        <v>Probabilidad</v>
      </c>
      <c r="P37" s="67" t="s">
        <v>23</v>
      </c>
      <c r="Q37" s="289" t="s">
        <v>79</v>
      </c>
      <c r="R37" s="221" t="s">
        <v>188</v>
      </c>
      <c r="S37" s="219" t="s">
        <v>219</v>
      </c>
      <c r="T37" s="430" t="s">
        <v>285</v>
      </c>
      <c r="U37" s="532" t="s">
        <v>401</v>
      </c>
      <c r="V37" s="464" t="s">
        <v>548</v>
      </c>
      <c r="W37" s="464" t="s">
        <v>549</v>
      </c>
      <c r="X37" s="464" t="s">
        <v>550</v>
      </c>
      <c r="Y37" s="542">
        <v>45626</v>
      </c>
      <c r="Z37" s="539"/>
      <c r="AA37" s="537" t="s">
        <v>422</v>
      </c>
    </row>
    <row r="38" spans="1:27" ht="102.75" customHeight="1" thickBot="1" x14ac:dyDescent="0.35">
      <c r="A38" s="335"/>
      <c r="B38" s="335"/>
      <c r="C38" s="337"/>
      <c r="D38" s="337"/>
      <c r="E38" s="414"/>
      <c r="F38" s="416"/>
      <c r="G38" s="416"/>
      <c r="H38" s="416"/>
      <c r="I38" s="497"/>
      <c r="J38" s="498"/>
      <c r="K38" s="429"/>
      <c r="L38" s="430"/>
      <c r="M38" s="285" t="s">
        <v>547</v>
      </c>
      <c r="N38" s="278" t="s">
        <v>545</v>
      </c>
      <c r="O38" s="268" t="str">
        <f t="shared" ref="O38" si="1">IF(OR(P38="Preventivo",P38="Detectivo"),"Probabilidad",IF(P38="Correctivo","Impacto",""))</f>
        <v>Probabilidad</v>
      </c>
      <c r="P38" s="67" t="s">
        <v>23</v>
      </c>
      <c r="Q38" s="289" t="s">
        <v>79</v>
      </c>
      <c r="R38" s="218" t="s">
        <v>400</v>
      </c>
      <c r="S38" s="220" t="s">
        <v>219</v>
      </c>
      <c r="T38" s="430"/>
      <c r="U38" s="533"/>
      <c r="V38" s="541"/>
      <c r="W38" s="541"/>
      <c r="X38" s="541"/>
      <c r="Y38" s="543"/>
      <c r="Z38" s="540"/>
      <c r="AA38" s="538"/>
    </row>
    <row r="39" spans="1:27" ht="81" customHeight="1" thickBot="1" x14ac:dyDescent="0.35">
      <c r="A39" s="334"/>
      <c r="B39" s="334" t="s">
        <v>112</v>
      </c>
      <c r="C39" s="336" t="s">
        <v>60</v>
      </c>
      <c r="D39" s="336" t="s">
        <v>383</v>
      </c>
      <c r="E39" s="413" t="s">
        <v>113</v>
      </c>
      <c r="F39" s="413" t="s">
        <v>407</v>
      </c>
      <c r="G39" s="413" t="s">
        <v>551</v>
      </c>
      <c r="H39" s="413" t="s">
        <v>552</v>
      </c>
      <c r="I39" s="447" t="s">
        <v>553</v>
      </c>
      <c r="J39" s="438" t="s">
        <v>188</v>
      </c>
      <c r="K39" s="438" t="s">
        <v>209</v>
      </c>
      <c r="L39" s="438" t="s">
        <v>209</v>
      </c>
      <c r="M39" s="439" t="s">
        <v>554</v>
      </c>
      <c r="N39" s="546" t="s">
        <v>412</v>
      </c>
      <c r="O39" s="547" t="str">
        <f>IF(OR(P39="Preventivo",P39="Detectivo"),"Probabilidad",IF(P39="Correctivo","Impacto",""))</f>
        <v>Probabilidad</v>
      </c>
      <c r="P39" s="480" t="s">
        <v>23</v>
      </c>
      <c r="Q39" s="480" t="s">
        <v>68</v>
      </c>
      <c r="R39" s="394" t="s">
        <v>188</v>
      </c>
      <c r="S39" s="438" t="s">
        <v>209</v>
      </c>
      <c r="T39" s="438" t="s">
        <v>209</v>
      </c>
      <c r="U39" s="532" t="s">
        <v>401</v>
      </c>
      <c r="V39" s="252" t="s">
        <v>413</v>
      </c>
      <c r="W39" s="252" t="s">
        <v>414</v>
      </c>
      <c r="X39" s="253" t="s">
        <v>415</v>
      </c>
      <c r="Y39" s="238" t="s">
        <v>416</v>
      </c>
      <c r="Z39" s="453" t="s">
        <v>421</v>
      </c>
      <c r="AA39" s="485" t="s">
        <v>422</v>
      </c>
    </row>
    <row r="40" spans="1:27" ht="81" customHeight="1" thickBot="1" x14ac:dyDescent="0.35">
      <c r="A40" s="338"/>
      <c r="B40" s="338"/>
      <c r="C40" s="339"/>
      <c r="D40" s="339"/>
      <c r="E40" s="415"/>
      <c r="F40" s="415"/>
      <c r="G40" s="415"/>
      <c r="H40" s="415"/>
      <c r="I40" s="536"/>
      <c r="J40" s="438"/>
      <c r="K40" s="438"/>
      <c r="L40" s="438"/>
      <c r="M40" s="439"/>
      <c r="N40" s="546"/>
      <c r="O40" s="472"/>
      <c r="P40" s="481"/>
      <c r="Q40" s="481"/>
      <c r="R40" s="394"/>
      <c r="S40" s="438"/>
      <c r="T40" s="438"/>
      <c r="U40" s="544"/>
      <c r="V40" s="252" t="s">
        <v>417</v>
      </c>
      <c r="W40" s="240" t="s">
        <v>418</v>
      </c>
      <c r="X40" s="253" t="s">
        <v>415</v>
      </c>
      <c r="Y40" s="254" t="s">
        <v>416</v>
      </c>
      <c r="Z40" s="454"/>
      <c r="AA40" s="545"/>
    </row>
    <row r="41" spans="1:27" ht="34.5" customHeight="1" thickBot="1" x14ac:dyDescent="0.35">
      <c r="A41" s="335"/>
      <c r="B41" s="335"/>
      <c r="C41" s="337"/>
      <c r="D41" s="337"/>
      <c r="E41" s="414"/>
      <c r="F41" s="414"/>
      <c r="G41" s="414"/>
      <c r="H41" s="414"/>
      <c r="I41" s="448"/>
      <c r="J41" s="438"/>
      <c r="K41" s="438"/>
      <c r="L41" s="438"/>
      <c r="M41" s="439"/>
      <c r="N41" s="546"/>
      <c r="O41" s="473"/>
      <c r="P41" s="482"/>
      <c r="Q41" s="482"/>
      <c r="R41" s="394"/>
      <c r="S41" s="438"/>
      <c r="T41" s="438"/>
      <c r="U41" s="533"/>
      <c r="V41" s="242" t="s">
        <v>419</v>
      </c>
      <c r="W41" s="242" t="s">
        <v>418</v>
      </c>
      <c r="X41" s="242" t="s">
        <v>420</v>
      </c>
      <c r="Y41" s="255" t="s">
        <v>416</v>
      </c>
      <c r="Z41" s="454"/>
      <c r="AA41" s="545"/>
    </row>
    <row r="42" spans="1:27" ht="219.75" customHeight="1" thickBot="1" x14ac:dyDescent="0.35">
      <c r="A42" s="334"/>
      <c r="B42" s="334" t="s">
        <v>87</v>
      </c>
      <c r="C42" s="310" t="s">
        <v>60</v>
      </c>
      <c r="D42" s="336" t="s">
        <v>383</v>
      </c>
      <c r="E42" s="413" t="s">
        <v>385</v>
      </c>
      <c r="F42" s="563" t="s">
        <v>571</v>
      </c>
      <c r="G42" s="563" t="s">
        <v>608</v>
      </c>
      <c r="H42" s="563" t="s">
        <v>569</v>
      </c>
      <c r="I42" s="569" t="s">
        <v>570</v>
      </c>
      <c r="J42" s="438" t="s">
        <v>188</v>
      </c>
      <c r="K42" s="438" t="s">
        <v>209</v>
      </c>
      <c r="L42" s="438" t="s">
        <v>209</v>
      </c>
      <c r="M42" s="285" t="s">
        <v>562</v>
      </c>
      <c r="N42" s="276" t="s">
        <v>555</v>
      </c>
      <c r="O42" s="269" t="str">
        <f>IF(OR(P42="Preventivo",P42="Detectivo"),"Probabilidad",IF(P42="Correctivo","Impacto",""))</f>
        <v>Probabilidad</v>
      </c>
      <c r="P42" s="206" t="s">
        <v>23</v>
      </c>
      <c r="Q42" s="291" t="s">
        <v>79</v>
      </c>
      <c r="R42" s="218" t="s">
        <v>188</v>
      </c>
      <c r="S42" s="221" t="s">
        <v>209</v>
      </c>
      <c r="T42" s="221" t="s">
        <v>209</v>
      </c>
      <c r="U42" s="532" t="s">
        <v>401</v>
      </c>
      <c r="V42" s="554" t="s">
        <v>573</v>
      </c>
      <c r="W42" s="554" t="s">
        <v>574</v>
      </c>
      <c r="X42" s="557" t="s">
        <v>575</v>
      </c>
      <c r="Y42" s="560" t="s">
        <v>576</v>
      </c>
      <c r="Z42" s="548"/>
      <c r="AA42" s="551" t="s">
        <v>422</v>
      </c>
    </row>
    <row r="43" spans="1:27" ht="268.5" customHeight="1" thickBot="1" x14ac:dyDescent="0.35">
      <c r="A43" s="338"/>
      <c r="B43" s="338"/>
      <c r="C43" s="311"/>
      <c r="D43" s="339"/>
      <c r="E43" s="415"/>
      <c r="F43" s="564"/>
      <c r="G43" s="564"/>
      <c r="H43" s="564"/>
      <c r="I43" s="570"/>
      <c r="J43" s="438"/>
      <c r="K43" s="438"/>
      <c r="L43" s="438"/>
      <c r="M43" s="285" t="s">
        <v>563</v>
      </c>
      <c r="N43" s="276" t="s">
        <v>556</v>
      </c>
      <c r="O43" s="270" t="str">
        <f t="shared" ref="O43:O48" si="2">IF(OR(P43="Preventivo",P43="Detectivo"),"Probabilidad",IF(P43="Correctivo","Impacto",""))</f>
        <v>Probabilidad</v>
      </c>
      <c r="P43" s="206" t="s">
        <v>23</v>
      </c>
      <c r="Q43" s="291" t="s">
        <v>79</v>
      </c>
      <c r="R43" s="218" t="s">
        <v>188</v>
      </c>
      <c r="S43" s="221" t="s">
        <v>209</v>
      </c>
      <c r="T43" s="221" t="s">
        <v>209</v>
      </c>
      <c r="U43" s="544"/>
      <c r="V43" s="555"/>
      <c r="W43" s="555"/>
      <c r="X43" s="558"/>
      <c r="Y43" s="561"/>
      <c r="Z43" s="549"/>
      <c r="AA43" s="552"/>
    </row>
    <row r="44" spans="1:27" ht="206.25" customHeight="1" thickBot="1" x14ac:dyDescent="0.35">
      <c r="A44" s="338"/>
      <c r="B44" s="338"/>
      <c r="C44" s="311"/>
      <c r="D44" s="339"/>
      <c r="E44" s="415"/>
      <c r="F44" s="564"/>
      <c r="G44" s="564"/>
      <c r="H44" s="564"/>
      <c r="I44" s="570"/>
      <c r="J44" s="438"/>
      <c r="K44" s="438"/>
      <c r="L44" s="438"/>
      <c r="M44" s="285" t="s">
        <v>564</v>
      </c>
      <c r="N44" s="276" t="s">
        <v>557</v>
      </c>
      <c r="O44" s="270" t="str">
        <f t="shared" si="2"/>
        <v>Probabilidad</v>
      </c>
      <c r="P44" s="206" t="s">
        <v>23</v>
      </c>
      <c r="Q44" s="291" t="s">
        <v>79</v>
      </c>
      <c r="R44" s="294" t="s">
        <v>572</v>
      </c>
      <c r="S44" s="221" t="s">
        <v>209</v>
      </c>
      <c r="T44" s="221" t="s">
        <v>209</v>
      </c>
      <c r="U44" s="544"/>
      <c r="V44" s="555"/>
      <c r="W44" s="555"/>
      <c r="X44" s="558"/>
      <c r="Y44" s="561"/>
      <c r="Z44" s="549"/>
      <c r="AA44" s="552"/>
    </row>
    <row r="45" spans="1:27" ht="171.75" customHeight="1" thickBot="1" x14ac:dyDescent="0.35">
      <c r="A45" s="338"/>
      <c r="B45" s="338"/>
      <c r="C45" s="311"/>
      <c r="D45" s="339"/>
      <c r="E45" s="415"/>
      <c r="F45" s="564"/>
      <c r="G45" s="564"/>
      <c r="H45" s="564"/>
      <c r="I45" s="570"/>
      <c r="J45" s="438"/>
      <c r="K45" s="438"/>
      <c r="L45" s="438"/>
      <c r="M45" s="285" t="s">
        <v>565</v>
      </c>
      <c r="N45" s="276" t="s">
        <v>558</v>
      </c>
      <c r="O45" s="270" t="str">
        <f t="shared" si="2"/>
        <v>Probabilidad</v>
      </c>
      <c r="P45" s="206" t="s">
        <v>23</v>
      </c>
      <c r="Q45" s="291" t="s">
        <v>79</v>
      </c>
      <c r="R45" s="294" t="s">
        <v>572</v>
      </c>
      <c r="S45" s="221" t="s">
        <v>209</v>
      </c>
      <c r="T45" s="221" t="s">
        <v>209</v>
      </c>
      <c r="U45" s="544"/>
      <c r="V45" s="555"/>
      <c r="W45" s="555"/>
      <c r="X45" s="558"/>
      <c r="Y45" s="561"/>
      <c r="Z45" s="549"/>
      <c r="AA45" s="552"/>
    </row>
    <row r="46" spans="1:27" ht="171.75" customHeight="1" thickBot="1" x14ac:dyDescent="0.35">
      <c r="A46" s="338"/>
      <c r="B46" s="338"/>
      <c r="C46" s="311"/>
      <c r="D46" s="339"/>
      <c r="E46" s="415"/>
      <c r="F46" s="564"/>
      <c r="G46" s="564"/>
      <c r="H46" s="564"/>
      <c r="I46" s="570"/>
      <c r="J46" s="438"/>
      <c r="K46" s="438"/>
      <c r="L46" s="438"/>
      <c r="M46" s="285" t="s">
        <v>566</v>
      </c>
      <c r="N46" s="276" t="s">
        <v>559</v>
      </c>
      <c r="O46" s="270" t="str">
        <f t="shared" si="2"/>
        <v>Probabilidad</v>
      </c>
      <c r="P46" s="206" t="s">
        <v>23</v>
      </c>
      <c r="Q46" s="291" t="s">
        <v>79</v>
      </c>
      <c r="R46" s="294" t="s">
        <v>572</v>
      </c>
      <c r="S46" s="221" t="s">
        <v>209</v>
      </c>
      <c r="T46" s="221" t="s">
        <v>209</v>
      </c>
      <c r="U46" s="544"/>
      <c r="V46" s="555"/>
      <c r="W46" s="555"/>
      <c r="X46" s="558"/>
      <c r="Y46" s="561"/>
      <c r="Z46" s="549"/>
      <c r="AA46" s="552"/>
    </row>
    <row r="47" spans="1:27" ht="213.75" customHeight="1" thickBot="1" x14ac:dyDescent="0.35">
      <c r="A47" s="338"/>
      <c r="B47" s="338"/>
      <c r="C47" s="311"/>
      <c r="D47" s="339"/>
      <c r="E47" s="415"/>
      <c r="F47" s="564"/>
      <c r="G47" s="564"/>
      <c r="H47" s="564"/>
      <c r="I47" s="570"/>
      <c r="J47" s="438"/>
      <c r="K47" s="438"/>
      <c r="L47" s="438"/>
      <c r="M47" s="285" t="s">
        <v>567</v>
      </c>
      <c r="N47" s="276" t="s">
        <v>560</v>
      </c>
      <c r="O47" s="270" t="str">
        <f t="shared" si="2"/>
        <v>Probabilidad</v>
      </c>
      <c r="P47" s="206" t="s">
        <v>23</v>
      </c>
      <c r="Q47" s="291" t="s">
        <v>79</v>
      </c>
      <c r="R47" s="294" t="s">
        <v>572</v>
      </c>
      <c r="S47" s="221" t="s">
        <v>209</v>
      </c>
      <c r="T47" s="221" t="s">
        <v>209</v>
      </c>
      <c r="U47" s="544"/>
      <c r="V47" s="555"/>
      <c r="W47" s="555"/>
      <c r="X47" s="558"/>
      <c r="Y47" s="561"/>
      <c r="Z47" s="549"/>
      <c r="AA47" s="552"/>
    </row>
    <row r="48" spans="1:27" ht="204.75" customHeight="1" thickBot="1" x14ac:dyDescent="0.35">
      <c r="A48" s="338"/>
      <c r="B48" s="338"/>
      <c r="C48" s="311"/>
      <c r="D48" s="339"/>
      <c r="E48" s="415"/>
      <c r="F48" s="565"/>
      <c r="G48" s="565"/>
      <c r="H48" s="565"/>
      <c r="I48" s="571"/>
      <c r="J48" s="438"/>
      <c r="K48" s="438"/>
      <c r="L48" s="438"/>
      <c r="M48" s="285" t="s">
        <v>568</v>
      </c>
      <c r="N48" s="276" t="s">
        <v>561</v>
      </c>
      <c r="O48" s="271" t="str">
        <f t="shared" si="2"/>
        <v>Probabilidad</v>
      </c>
      <c r="P48" s="256" t="s">
        <v>23</v>
      </c>
      <c r="Q48" s="292" t="s">
        <v>79</v>
      </c>
      <c r="R48" s="294" t="s">
        <v>572</v>
      </c>
      <c r="S48" s="221" t="s">
        <v>209</v>
      </c>
      <c r="T48" s="221" t="s">
        <v>209</v>
      </c>
      <c r="U48" s="533"/>
      <c r="V48" s="556"/>
      <c r="W48" s="556"/>
      <c r="X48" s="559"/>
      <c r="Y48" s="562"/>
      <c r="Z48" s="550"/>
      <c r="AA48" s="553"/>
    </row>
    <row r="49" spans="1:27" ht="85.5" customHeight="1" thickBot="1" x14ac:dyDescent="0.35">
      <c r="A49" s="307"/>
      <c r="B49" s="307" t="s">
        <v>126</v>
      </c>
      <c r="C49" s="310" t="s">
        <v>60</v>
      </c>
      <c r="D49" s="310" t="s">
        <v>384</v>
      </c>
      <c r="E49" s="398" t="s">
        <v>387</v>
      </c>
      <c r="F49" s="563" t="s">
        <v>577</v>
      </c>
      <c r="G49" s="488" t="s">
        <v>578</v>
      </c>
      <c r="H49" s="488" t="s">
        <v>579</v>
      </c>
      <c r="I49" s="492" t="s">
        <v>580</v>
      </c>
      <c r="J49" s="567" t="s">
        <v>290</v>
      </c>
      <c r="K49" s="438" t="s">
        <v>209</v>
      </c>
      <c r="L49" s="438" t="s">
        <v>209</v>
      </c>
      <c r="M49" s="286" t="s">
        <v>583</v>
      </c>
      <c r="N49" s="274" t="s">
        <v>581</v>
      </c>
      <c r="O49" s="272" t="str">
        <f>IF(OR(P49="Preventivo",P49="Detectivo"),"Probabilidad",IF(P49="Correctivo","Impacto",""))</f>
        <v>Probabilidad</v>
      </c>
      <c r="P49" s="67" t="s">
        <v>23</v>
      </c>
      <c r="Q49" s="289" t="s">
        <v>79</v>
      </c>
      <c r="R49" s="295" t="s">
        <v>400</v>
      </c>
      <c r="S49" s="296" t="s">
        <v>209</v>
      </c>
      <c r="T49" s="568" t="s">
        <v>209</v>
      </c>
      <c r="U49" s="574" t="s">
        <v>401</v>
      </c>
      <c r="V49" s="237" t="s">
        <v>585</v>
      </c>
      <c r="W49" s="237" t="s">
        <v>586</v>
      </c>
      <c r="X49" s="210" t="s">
        <v>587</v>
      </c>
      <c r="Y49" s="258" t="s">
        <v>588</v>
      </c>
      <c r="Z49" s="453" t="s">
        <v>589</v>
      </c>
      <c r="AA49" s="456" t="s">
        <v>590</v>
      </c>
    </row>
    <row r="50" spans="1:27" ht="85.5" customHeight="1" thickBot="1" x14ac:dyDescent="0.35">
      <c r="A50" s="309"/>
      <c r="B50" s="309"/>
      <c r="C50" s="312"/>
      <c r="D50" s="312"/>
      <c r="E50" s="399"/>
      <c r="F50" s="565"/>
      <c r="G50" s="489"/>
      <c r="H50" s="489"/>
      <c r="I50" s="566"/>
      <c r="J50" s="567"/>
      <c r="K50" s="438"/>
      <c r="L50" s="438"/>
      <c r="M50" s="286" t="s">
        <v>584</v>
      </c>
      <c r="N50" s="276" t="s">
        <v>582</v>
      </c>
      <c r="O50" s="273" t="str">
        <f t="shared" ref="O50" si="3">IF(OR(P50="Preventivo",P50="Detectivo"),"Probabilidad",IF(P50="Correctivo","Impacto",""))</f>
        <v>Probabilidad</v>
      </c>
      <c r="P50" s="212" t="s">
        <v>23</v>
      </c>
      <c r="Q50" s="293" t="s">
        <v>79</v>
      </c>
      <c r="R50" s="297" t="s">
        <v>572</v>
      </c>
      <c r="S50" s="296" t="s">
        <v>209</v>
      </c>
      <c r="T50" s="568"/>
      <c r="U50" s="575"/>
      <c r="V50" s="211" t="s">
        <v>591</v>
      </c>
      <c r="W50" s="259" t="s">
        <v>594</v>
      </c>
      <c r="X50" s="242" t="s">
        <v>592</v>
      </c>
      <c r="Y50" s="245" t="s">
        <v>593</v>
      </c>
      <c r="Z50" s="455"/>
      <c r="AA50" s="458"/>
    </row>
    <row r="51" spans="1:27" ht="120.75" customHeight="1" thickBot="1" x14ac:dyDescent="0.35">
      <c r="A51" s="308"/>
      <c r="B51" s="308" t="s">
        <v>388</v>
      </c>
      <c r="C51" s="311" t="s">
        <v>60</v>
      </c>
      <c r="D51" s="311" t="s">
        <v>386</v>
      </c>
      <c r="E51" s="398" t="s">
        <v>390</v>
      </c>
      <c r="F51" s="563" t="s">
        <v>595</v>
      </c>
      <c r="G51" s="488" t="s">
        <v>596</v>
      </c>
      <c r="H51" s="488" t="s">
        <v>597</v>
      </c>
      <c r="I51" s="492" t="s">
        <v>598</v>
      </c>
      <c r="J51" s="438" t="s">
        <v>188</v>
      </c>
      <c r="K51" s="429" t="s">
        <v>219</v>
      </c>
      <c r="L51" s="430" t="s">
        <v>285</v>
      </c>
      <c r="M51" s="287" t="s">
        <v>601</v>
      </c>
      <c r="N51" s="275" t="s">
        <v>599</v>
      </c>
      <c r="O51" s="267" t="str">
        <f>IF(OR(P51="Preventivo",P51="Detectivo"),"Probabilidad",IF(P51="Correctivo","Impacto",""))</f>
        <v>Probabilidad</v>
      </c>
      <c r="P51" s="67" t="s">
        <v>23</v>
      </c>
      <c r="Q51" s="289" t="s">
        <v>79</v>
      </c>
      <c r="R51" s="218" t="s">
        <v>400</v>
      </c>
      <c r="S51" s="219" t="s">
        <v>219</v>
      </c>
      <c r="T51" s="430" t="s">
        <v>285</v>
      </c>
      <c r="U51" s="574" t="s">
        <v>401</v>
      </c>
      <c r="V51" s="576" t="s">
        <v>603</v>
      </c>
      <c r="W51" s="576" t="s">
        <v>604</v>
      </c>
      <c r="X51" s="576" t="s">
        <v>605</v>
      </c>
      <c r="Y51" s="572">
        <v>45504</v>
      </c>
      <c r="Z51" s="453" t="s">
        <v>606</v>
      </c>
      <c r="AA51" s="456" t="s">
        <v>607</v>
      </c>
    </row>
    <row r="52" spans="1:27" ht="120.75" customHeight="1" thickBot="1" x14ac:dyDescent="0.35">
      <c r="A52" s="308"/>
      <c r="B52" s="308"/>
      <c r="C52" s="311"/>
      <c r="D52" s="311"/>
      <c r="E52" s="399"/>
      <c r="F52" s="565"/>
      <c r="G52" s="489"/>
      <c r="H52" s="489"/>
      <c r="I52" s="566"/>
      <c r="J52" s="438"/>
      <c r="K52" s="429"/>
      <c r="L52" s="430"/>
      <c r="M52" s="287" t="s">
        <v>602</v>
      </c>
      <c r="N52" s="279" t="s">
        <v>600</v>
      </c>
      <c r="O52" s="268" t="str">
        <f t="shared" ref="O52" si="4">IF(OR(P52="Preventivo",P52="Detectivo"),"Probabilidad",IF(P52="Correctivo","Impacto",""))</f>
        <v>Probabilidad</v>
      </c>
      <c r="P52" s="67" t="s">
        <v>23</v>
      </c>
      <c r="Q52" s="289" t="s">
        <v>79</v>
      </c>
      <c r="R52" s="218" t="s">
        <v>400</v>
      </c>
      <c r="S52" s="220" t="s">
        <v>219</v>
      </c>
      <c r="T52" s="430"/>
      <c r="U52" s="575"/>
      <c r="V52" s="577"/>
      <c r="W52" s="577"/>
      <c r="X52" s="577"/>
      <c r="Y52" s="573"/>
      <c r="Z52" s="455"/>
      <c r="AA52" s="458"/>
    </row>
    <row r="53" spans="1:27" ht="132.75" customHeight="1" thickBot="1" x14ac:dyDescent="0.35">
      <c r="A53" s="307"/>
      <c r="B53" s="307" t="s">
        <v>97</v>
      </c>
      <c r="C53" s="310" t="s">
        <v>60</v>
      </c>
      <c r="D53" s="310" t="s">
        <v>389</v>
      </c>
      <c r="E53" s="398" t="s">
        <v>392</v>
      </c>
      <c r="F53" s="488" t="s">
        <v>612</v>
      </c>
      <c r="G53" s="488" t="s">
        <v>609</v>
      </c>
      <c r="H53" s="488" t="s">
        <v>610</v>
      </c>
      <c r="I53" s="261" t="s">
        <v>611</v>
      </c>
      <c r="J53" s="438" t="s">
        <v>188</v>
      </c>
      <c r="K53" s="438" t="s">
        <v>209</v>
      </c>
      <c r="L53" s="438" t="s">
        <v>209</v>
      </c>
      <c r="M53" s="286" t="s">
        <v>613</v>
      </c>
      <c r="N53" s="280" t="s">
        <v>615</v>
      </c>
      <c r="O53" s="160" t="str">
        <f>IF(OR(P53="Preventivo",P53="Detectivo"),"Probabilidad",IF(P53="Correctivo","Impacto",""))</f>
        <v>Probabilidad</v>
      </c>
      <c r="P53" s="67" t="s">
        <v>23</v>
      </c>
      <c r="Q53" s="289" t="s">
        <v>79</v>
      </c>
      <c r="R53" s="218" t="s">
        <v>400</v>
      </c>
      <c r="S53" s="221" t="s">
        <v>209</v>
      </c>
      <c r="T53" s="438" t="s">
        <v>209</v>
      </c>
      <c r="U53" s="574" t="s">
        <v>401</v>
      </c>
      <c r="V53" s="237" t="s">
        <v>617</v>
      </c>
      <c r="W53" s="237" t="s">
        <v>618</v>
      </c>
      <c r="X53" s="210" t="s">
        <v>619</v>
      </c>
      <c r="Y53" s="258">
        <v>45657</v>
      </c>
      <c r="Z53" s="453"/>
      <c r="AA53" s="485" t="s">
        <v>622</v>
      </c>
    </row>
    <row r="54" spans="1:27" ht="132.75" customHeight="1" thickBot="1" x14ac:dyDescent="0.35">
      <c r="A54" s="309"/>
      <c r="B54" s="309"/>
      <c r="C54" s="312"/>
      <c r="D54" s="312"/>
      <c r="E54" s="399"/>
      <c r="F54" s="489"/>
      <c r="G54" s="489"/>
      <c r="H54" s="489"/>
      <c r="I54" s="262"/>
      <c r="J54" s="438"/>
      <c r="K54" s="438"/>
      <c r="L54" s="438"/>
      <c r="M54" s="286" t="s">
        <v>614</v>
      </c>
      <c r="N54" s="280" t="s">
        <v>616</v>
      </c>
      <c r="O54" s="235" t="str">
        <f t="shared" ref="O54:O56" si="5">IF(OR(P54="Preventivo",P54="Detectivo"),"Probabilidad",IF(P54="Correctivo","Impacto",""))</f>
        <v>Probabilidad</v>
      </c>
      <c r="P54" s="67" t="s">
        <v>43</v>
      </c>
      <c r="Q54" s="289" t="s">
        <v>79</v>
      </c>
      <c r="R54" s="218" t="s">
        <v>400</v>
      </c>
      <c r="S54" s="221" t="s">
        <v>209</v>
      </c>
      <c r="T54" s="438"/>
      <c r="U54" s="575"/>
      <c r="V54" s="211" t="s">
        <v>620</v>
      </c>
      <c r="W54" s="242" t="s">
        <v>621</v>
      </c>
      <c r="X54" s="259" t="s">
        <v>619</v>
      </c>
      <c r="Y54" s="245">
        <v>45657</v>
      </c>
      <c r="Z54" s="455"/>
      <c r="AA54" s="486"/>
    </row>
    <row r="55" spans="1:27" ht="86.25" customHeight="1" thickBot="1" x14ac:dyDescent="0.35">
      <c r="A55" s="313"/>
      <c r="B55" s="307" t="s">
        <v>393</v>
      </c>
      <c r="C55" s="310" t="s">
        <v>60</v>
      </c>
      <c r="D55" s="310" t="s">
        <v>391</v>
      </c>
      <c r="E55" s="589" t="s">
        <v>82</v>
      </c>
      <c r="F55" s="589" t="s">
        <v>626</v>
      </c>
      <c r="G55" s="589" t="s">
        <v>623</v>
      </c>
      <c r="H55" s="589" t="s">
        <v>624</v>
      </c>
      <c r="I55" s="586" t="s">
        <v>625</v>
      </c>
      <c r="J55" s="583" t="s">
        <v>190</v>
      </c>
      <c r="K55" s="498" t="s">
        <v>189</v>
      </c>
      <c r="L55" s="498" t="s">
        <v>189</v>
      </c>
      <c r="M55" s="595" t="s">
        <v>627</v>
      </c>
      <c r="N55" s="306" t="s">
        <v>628</v>
      </c>
      <c r="O55" s="160" t="str">
        <f t="shared" si="5"/>
        <v>Probabilidad</v>
      </c>
      <c r="P55" s="67" t="s">
        <v>23</v>
      </c>
      <c r="Q55" s="289" t="s">
        <v>79</v>
      </c>
      <c r="R55" s="583" t="s">
        <v>190</v>
      </c>
      <c r="S55" s="498" t="s">
        <v>189</v>
      </c>
      <c r="T55" s="498" t="s">
        <v>287</v>
      </c>
      <c r="U55" s="581" t="s">
        <v>401</v>
      </c>
      <c r="V55" s="237" t="s">
        <v>630</v>
      </c>
      <c r="W55" s="257" t="s">
        <v>633</v>
      </c>
      <c r="X55" s="210" t="s">
        <v>636</v>
      </c>
      <c r="Y55" s="258">
        <v>45503</v>
      </c>
      <c r="Z55" s="592" t="s">
        <v>639</v>
      </c>
      <c r="AA55" s="578" t="s">
        <v>422</v>
      </c>
    </row>
    <row r="56" spans="1:27" ht="129.75" customHeight="1" thickBot="1" x14ac:dyDescent="0.35">
      <c r="A56" s="314"/>
      <c r="B56" s="308"/>
      <c r="C56" s="311"/>
      <c r="D56" s="311"/>
      <c r="E56" s="590"/>
      <c r="F56" s="590"/>
      <c r="G56" s="590"/>
      <c r="H56" s="590"/>
      <c r="I56" s="587"/>
      <c r="J56" s="583"/>
      <c r="K56" s="498"/>
      <c r="L56" s="498"/>
      <c r="M56" s="595"/>
      <c r="N56" s="584" t="s">
        <v>629</v>
      </c>
      <c r="O56" s="480" t="str">
        <f t="shared" si="5"/>
        <v>Probabilidad</v>
      </c>
      <c r="P56" s="480" t="s">
        <v>23</v>
      </c>
      <c r="Q56" s="480" t="s">
        <v>79</v>
      </c>
      <c r="R56" s="583"/>
      <c r="S56" s="498"/>
      <c r="T56" s="498"/>
      <c r="U56" s="582"/>
      <c r="V56" s="298" t="s">
        <v>631</v>
      </c>
      <c r="W56" s="299" t="s">
        <v>634</v>
      </c>
      <c r="X56" s="300" t="s">
        <v>637</v>
      </c>
      <c r="Y56" s="301">
        <v>45641</v>
      </c>
      <c r="Z56" s="593"/>
      <c r="AA56" s="579"/>
    </row>
    <row r="57" spans="1:27" ht="91.5" customHeight="1" thickBot="1" x14ac:dyDescent="0.35">
      <c r="A57" s="315"/>
      <c r="B57" s="309"/>
      <c r="C57" s="312"/>
      <c r="D57" s="312"/>
      <c r="E57" s="591"/>
      <c r="F57" s="591"/>
      <c r="G57" s="591"/>
      <c r="H57" s="591"/>
      <c r="I57" s="588"/>
      <c r="J57" s="583"/>
      <c r="K57" s="498"/>
      <c r="L57" s="498"/>
      <c r="M57" s="595"/>
      <c r="N57" s="585"/>
      <c r="O57" s="482"/>
      <c r="P57" s="482"/>
      <c r="Q57" s="482"/>
      <c r="R57" s="583"/>
      <c r="S57" s="498"/>
      <c r="T57" s="498"/>
      <c r="U57" s="575"/>
      <c r="V57" s="302" t="s">
        <v>632</v>
      </c>
      <c r="W57" s="303" t="s">
        <v>635</v>
      </c>
      <c r="X57" s="304" t="s">
        <v>638</v>
      </c>
      <c r="Y57" s="305">
        <v>45580</v>
      </c>
      <c r="Z57" s="594"/>
      <c r="AA57" s="580"/>
    </row>
    <row r="58" spans="1:27" x14ac:dyDescent="0.3"/>
    <row r="59" spans="1:27" x14ac:dyDescent="0.3"/>
    <row r="60" spans="1:27" x14ac:dyDescent="0.3">
      <c r="I60" s="183"/>
    </row>
    <row r="61" spans="1:27" x14ac:dyDescent="0.3"/>
    <row r="62" spans="1:27" x14ac:dyDescent="0.3"/>
    <row r="63" spans="1:27" x14ac:dyDescent="0.3"/>
    <row r="64" spans="1:27"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sheetData>
  <sheetProtection algorithmName="SHA-512" hashValue="sr3JHqJGQoa+e0aA921mfk8mf9gsnEk2B6F5UsCGZqIHpwro7B6YhCFMnLOjFgSRCy77V3NYvUx3VMR8o6cJHQ==" saltValue="4AtvkW3ablDvgLi7fX0Rrg==" spinCount="100000" sheet="1" objects="1" scenarios="1"/>
  <protectedRanges>
    <protectedRange sqref="P10 K7:K9 D7:I10" name="Rango1_1"/>
    <protectedRange sqref="L10 S10:U10" name="Rango3_1"/>
    <protectedRange sqref="C42:C54" name="Rango7_14_1"/>
    <protectedRange sqref="C33:C41 C55:C56" name="Rango7_1_1"/>
    <protectedRange sqref="V21:X24 V26:X26" name="Rango15_1"/>
    <protectedRange sqref="Y21:Y24 Y26" name="Rango15_2"/>
    <protectedRange sqref="V25:Y25" name="Rango15"/>
    <protectedRange sqref="V27:Y28" name="Rango15_3"/>
    <protectedRange sqref="W34:AA34 Z33:AA33" name="Rango15_10"/>
    <protectedRange sqref="V33:Y33" name="Rango15_3_1"/>
    <protectedRange sqref="V37:Y37" name="Rango15_4"/>
    <protectedRange sqref="V39:Y41" name="Rango15_5"/>
    <protectedRange sqref="W42:Y45 V42:V44" name="Rango15_6"/>
    <protectedRange sqref="V49:Y50" name="Rango15_7"/>
    <protectedRange sqref="V51:Y52" name="Rango15_8"/>
    <protectedRange sqref="V53:Y54" name="Rango15_9"/>
  </protectedRanges>
  <dataConsolidate/>
  <mergeCells count="330">
    <mergeCell ref="J55:J57"/>
    <mergeCell ref="K55:K57"/>
    <mergeCell ref="L55:L57"/>
    <mergeCell ref="I55:I57"/>
    <mergeCell ref="E55:E57"/>
    <mergeCell ref="F55:F57"/>
    <mergeCell ref="G55:G57"/>
    <mergeCell ref="H55:H57"/>
    <mergeCell ref="Z55:Z57"/>
    <mergeCell ref="M55:M57"/>
    <mergeCell ref="AA55:AA57"/>
    <mergeCell ref="U55:U57"/>
    <mergeCell ref="R55:R57"/>
    <mergeCell ref="S55:S57"/>
    <mergeCell ref="T55:T57"/>
    <mergeCell ref="Q56:Q57"/>
    <mergeCell ref="O56:O57"/>
    <mergeCell ref="P56:P57"/>
    <mergeCell ref="N56:N57"/>
    <mergeCell ref="T53:T54"/>
    <mergeCell ref="U53:U54"/>
    <mergeCell ref="Z53:Z54"/>
    <mergeCell ref="AA53:AA54"/>
    <mergeCell ref="F53:F54"/>
    <mergeCell ref="J53:J54"/>
    <mergeCell ref="K53:K54"/>
    <mergeCell ref="L53:L54"/>
    <mergeCell ref="G53:G54"/>
    <mergeCell ref="H53:H54"/>
    <mergeCell ref="Y51:Y52"/>
    <mergeCell ref="Z51:Z52"/>
    <mergeCell ref="AA51:AA52"/>
    <mergeCell ref="U49:U50"/>
    <mergeCell ref="Z49:Z50"/>
    <mergeCell ref="AA49:AA50"/>
    <mergeCell ref="F51:F52"/>
    <mergeCell ref="G51:G52"/>
    <mergeCell ref="H51:H52"/>
    <mergeCell ref="I51:I52"/>
    <mergeCell ref="J51:J52"/>
    <mergeCell ref="K51:K52"/>
    <mergeCell ref="L51:L52"/>
    <mergeCell ref="T51:T52"/>
    <mergeCell ref="U51:U52"/>
    <mergeCell ref="V51:V52"/>
    <mergeCell ref="W51:W52"/>
    <mergeCell ref="X51:X52"/>
    <mergeCell ref="F42:F48"/>
    <mergeCell ref="F49:F50"/>
    <mergeCell ref="G49:G50"/>
    <mergeCell ref="H49:H50"/>
    <mergeCell ref="I49:I50"/>
    <mergeCell ref="J49:J50"/>
    <mergeCell ref="L49:L50"/>
    <mergeCell ref="K49:K50"/>
    <mergeCell ref="T49:T50"/>
    <mergeCell ref="G42:G48"/>
    <mergeCell ref="H42:H48"/>
    <mergeCell ref="I42:I48"/>
    <mergeCell ref="J42:J48"/>
    <mergeCell ref="K42:K48"/>
    <mergeCell ref="L42:L48"/>
    <mergeCell ref="K39:K41"/>
    <mergeCell ref="L39:L41"/>
    <mergeCell ref="Z42:Z48"/>
    <mergeCell ref="AA42:AA48"/>
    <mergeCell ref="V42:V48"/>
    <mergeCell ref="W42:W48"/>
    <mergeCell ref="X42:X48"/>
    <mergeCell ref="Y42:Y48"/>
    <mergeCell ref="U42:U48"/>
    <mergeCell ref="F39:F41"/>
    <mergeCell ref="G39:G41"/>
    <mergeCell ref="H39:H41"/>
    <mergeCell ref="I39:I41"/>
    <mergeCell ref="T37:T38"/>
    <mergeCell ref="U37:U38"/>
    <mergeCell ref="AA37:AA38"/>
    <mergeCell ref="Z37:Z38"/>
    <mergeCell ref="V37:V38"/>
    <mergeCell ref="W37:W38"/>
    <mergeCell ref="X37:X38"/>
    <mergeCell ref="Y37:Y38"/>
    <mergeCell ref="T39:T41"/>
    <mergeCell ref="U39:U41"/>
    <mergeCell ref="Z39:Z41"/>
    <mergeCell ref="AA39:AA41"/>
    <mergeCell ref="M39:M41"/>
    <mergeCell ref="N39:N41"/>
    <mergeCell ref="O39:O41"/>
    <mergeCell ref="P39:P41"/>
    <mergeCell ref="Q39:Q41"/>
    <mergeCell ref="R39:R41"/>
    <mergeCell ref="S39:S41"/>
    <mergeCell ref="J39:J41"/>
    <mergeCell ref="T35:T36"/>
    <mergeCell ref="U35:U36"/>
    <mergeCell ref="J35:J36"/>
    <mergeCell ref="K35:K36"/>
    <mergeCell ref="L35:L36"/>
    <mergeCell ref="F37:F38"/>
    <mergeCell ref="G37:G38"/>
    <mergeCell ref="H37:H38"/>
    <mergeCell ref="I37:I38"/>
    <mergeCell ref="J37:J38"/>
    <mergeCell ref="K37:K38"/>
    <mergeCell ref="L37:L38"/>
    <mergeCell ref="G35:G36"/>
    <mergeCell ref="I35:I36"/>
    <mergeCell ref="H35:H36"/>
    <mergeCell ref="C30:C32"/>
    <mergeCell ref="B30:B32"/>
    <mergeCell ref="R30:R32"/>
    <mergeCell ref="S30:S32"/>
    <mergeCell ref="T30:T32"/>
    <mergeCell ref="H30:H32"/>
    <mergeCell ref="G30:G32"/>
    <mergeCell ref="F30:F32"/>
    <mergeCell ref="E30:E32"/>
    <mergeCell ref="D30:D32"/>
    <mergeCell ref="Q30:Q32"/>
    <mergeCell ref="L30:L32"/>
    <mergeCell ref="K30:K32"/>
    <mergeCell ref="J30:J32"/>
    <mergeCell ref="I30:I32"/>
    <mergeCell ref="U30:U32"/>
    <mergeCell ref="AA30:AA32"/>
    <mergeCell ref="Z30:Z32"/>
    <mergeCell ref="N30:N32"/>
    <mergeCell ref="M30:M32"/>
    <mergeCell ref="O30:O32"/>
    <mergeCell ref="P30:P32"/>
    <mergeCell ref="W33:W34"/>
    <mergeCell ref="X33:X34"/>
    <mergeCell ref="Y33:Y34"/>
    <mergeCell ref="R33:R34"/>
    <mergeCell ref="S33:S34"/>
    <mergeCell ref="T33:T34"/>
    <mergeCell ref="U33:U34"/>
    <mergeCell ref="V33:V34"/>
    <mergeCell ref="O33:O34"/>
    <mergeCell ref="P33:P34"/>
    <mergeCell ref="Q33:Q34"/>
    <mergeCell ref="F33:F34"/>
    <mergeCell ref="G33:G34"/>
    <mergeCell ref="H33:H34"/>
    <mergeCell ref="I33:I34"/>
    <mergeCell ref="J33:J34"/>
    <mergeCell ref="K33:K34"/>
    <mergeCell ref="L33:L34"/>
    <mergeCell ref="M33:M34"/>
    <mergeCell ref="N33:N34"/>
    <mergeCell ref="V25:V26"/>
    <mergeCell ref="W25:W26"/>
    <mergeCell ref="X25:X26"/>
    <mergeCell ref="Y25:Y26"/>
    <mergeCell ref="Q25:Q26"/>
    <mergeCell ref="R25:R26"/>
    <mergeCell ref="S25:S26"/>
    <mergeCell ref="T25:T26"/>
    <mergeCell ref="N25:N26"/>
    <mergeCell ref="O25:O26"/>
    <mergeCell ref="P25:P26"/>
    <mergeCell ref="A25:A26"/>
    <mergeCell ref="F27:F28"/>
    <mergeCell ref="G27:G28"/>
    <mergeCell ref="H27:H28"/>
    <mergeCell ref="B27:B28"/>
    <mergeCell ref="C27:C28"/>
    <mergeCell ref="D27:D28"/>
    <mergeCell ref="E27:E28"/>
    <mergeCell ref="U25:U26"/>
    <mergeCell ref="M25:M26"/>
    <mergeCell ref="H21:H24"/>
    <mergeCell ref="J25:J26"/>
    <mergeCell ref="K25:K26"/>
    <mergeCell ref="L25:L26"/>
    <mergeCell ref="J27:J28"/>
    <mergeCell ref="K27:K28"/>
    <mergeCell ref="L27:L28"/>
    <mergeCell ref="T21:T24"/>
    <mergeCell ref="S21:S24"/>
    <mergeCell ref="R21:R24"/>
    <mergeCell ref="Q21:Q24"/>
    <mergeCell ref="P21:P24"/>
    <mergeCell ref="T27:T28"/>
    <mergeCell ref="I27:I28"/>
    <mergeCell ref="Z18:Z20"/>
    <mergeCell ref="AA18:AA20"/>
    <mergeCell ref="Z21:Z24"/>
    <mergeCell ref="AA21:AA24"/>
    <mergeCell ref="Z25:Z26"/>
    <mergeCell ref="AA25:AA26"/>
    <mergeCell ref="X18:X19"/>
    <mergeCell ref="V18:V19"/>
    <mergeCell ref="Y18:Y19"/>
    <mergeCell ref="U18:U20"/>
    <mergeCell ref="T18:T20"/>
    <mergeCell ref="S19:S20"/>
    <mergeCell ref="U21:U24"/>
    <mergeCell ref="M19:M20"/>
    <mergeCell ref="O21:O24"/>
    <mergeCell ref="N21:N24"/>
    <mergeCell ref="M21:M24"/>
    <mergeCell ref="L21:L24"/>
    <mergeCell ref="K21:K24"/>
    <mergeCell ref="J21:J24"/>
    <mergeCell ref="I21:I24"/>
    <mergeCell ref="U27:U28"/>
    <mergeCell ref="AA27:AA28"/>
    <mergeCell ref="Z15:Z17"/>
    <mergeCell ref="AA15:AA17"/>
    <mergeCell ref="F18:F20"/>
    <mergeCell ref="G18:G20"/>
    <mergeCell ref="H18:H20"/>
    <mergeCell ref="I18:I20"/>
    <mergeCell ref="K18:K20"/>
    <mergeCell ref="L18:L20"/>
    <mergeCell ref="J18:J20"/>
    <mergeCell ref="N19:N20"/>
    <mergeCell ref="O19:O20"/>
    <mergeCell ref="P19:P20"/>
    <mergeCell ref="Q19:Q20"/>
    <mergeCell ref="G15:G17"/>
    <mergeCell ref="H15:H17"/>
    <mergeCell ref="I15:I17"/>
    <mergeCell ref="J15:J17"/>
    <mergeCell ref="K15:K17"/>
    <mergeCell ref="L15:L17"/>
    <mergeCell ref="M15:M17"/>
    <mergeCell ref="N15:N17"/>
    <mergeCell ref="T15:T17"/>
    <mergeCell ref="U15:U17"/>
    <mergeCell ref="O15:O17"/>
    <mergeCell ref="P15:P17"/>
    <mergeCell ref="Q15:Q17"/>
    <mergeCell ref="R15:R17"/>
    <mergeCell ref="S15:S17"/>
    <mergeCell ref="E53:E54"/>
    <mergeCell ref="F15:F17"/>
    <mergeCell ref="F21:F24"/>
    <mergeCell ref="E21:E24"/>
    <mergeCell ref="F25:F26"/>
    <mergeCell ref="F35:F36"/>
    <mergeCell ref="E37:E38"/>
    <mergeCell ref="E39:E41"/>
    <mergeCell ref="E42:E48"/>
    <mergeCell ref="E49:E50"/>
    <mergeCell ref="E51:E52"/>
    <mergeCell ref="E33:E34"/>
    <mergeCell ref="E35:E36"/>
    <mergeCell ref="E15:E17"/>
    <mergeCell ref="E18:E20"/>
    <mergeCell ref="E25:E26"/>
    <mergeCell ref="G21:G24"/>
    <mergeCell ref="G25:G26"/>
    <mergeCell ref="H25:H26"/>
    <mergeCell ref="I25:I26"/>
    <mergeCell ref="D21:D24"/>
    <mergeCell ref="A51:A52"/>
    <mergeCell ref="B51:B52"/>
    <mergeCell ref="C51:C52"/>
    <mergeCell ref="D51:D52"/>
    <mergeCell ref="A53:A54"/>
    <mergeCell ref="B53:B54"/>
    <mergeCell ref="A37:A38"/>
    <mergeCell ref="B37:B38"/>
    <mergeCell ref="C37:C38"/>
    <mergeCell ref="D37:D38"/>
    <mergeCell ref="A35:A36"/>
    <mergeCell ref="C35:C36"/>
    <mergeCell ref="D35:D36"/>
    <mergeCell ref="B35:B36"/>
    <mergeCell ref="C21:C24"/>
    <mergeCell ref="B21:B24"/>
    <mergeCell ref="A21:A24"/>
    <mergeCell ref="A42:A48"/>
    <mergeCell ref="B42:B48"/>
    <mergeCell ref="C42:C48"/>
    <mergeCell ref="D42:D48"/>
    <mergeCell ref="C53:C54"/>
    <mergeCell ref="D53:D54"/>
    <mergeCell ref="A39:A41"/>
    <mergeCell ref="B39:B41"/>
    <mergeCell ref="C39:C41"/>
    <mergeCell ref="D39:D41"/>
    <mergeCell ref="A1:C3"/>
    <mergeCell ref="D1:T1"/>
    <mergeCell ref="D2:T2"/>
    <mergeCell ref="D3:T3"/>
    <mergeCell ref="A7:C7"/>
    <mergeCell ref="J7:U10"/>
    <mergeCell ref="A12:I12"/>
    <mergeCell ref="J12:L12"/>
    <mergeCell ref="A5:I5"/>
    <mergeCell ref="D7:I7"/>
    <mergeCell ref="M12:N12"/>
    <mergeCell ref="O12:Q12"/>
    <mergeCell ref="R12:T12"/>
    <mergeCell ref="U12:X12"/>
    <mergeCell ref="A10:C10"/>
    <mergeCell ref="D10:I10"/>
    <mergeCell ref="A8:C8"/>
    <mergeCell ref="D8:I8"/>
    <mergeCell ref="A9:C9"/>
    <mergeCell ref="D9:I9"/>
    <mergeCell ref="B55:B57"/>
    <mergeCell ref="C55:C57"/>
    <mergeCell ref="D55:D57"/>
    <mergeCell ref="A55:A57"/>
    <mergeCell ref="A15:A17"/>
    <mergeCell ref="B15:B17"/>
    <mergeCell ref="C15:C17"/>
    <mergeCell ref="D15:D17"/>
    <mergeCell ref="A18:A20"/>
    <mergeCell ref="B18:B20"/>
    <mergeCell ref="C18:C20"/>
    <mergeCell ref="D18:D20"/>
    <mergeCell ref="A49:A50"/>
    <mergeCell ref="B49:B50"/>
    <mergeCell ref="C49:C50"/>
    <mergeCell ref="D49:D50"/>
    <mergeCell ref="B25:B26"/>
    <mergeCell ref="C25:C26"/>
    <mergeCell ref="D25:D26"/>
    <mergeCell ref="A27:A29"/>
    <mergeCell ref="A33:A34"/>
    <mergeCell ref="B33:B34"/>
    <mergeCell ref="C33:C34"/>
    <mergeCell ref="D33:D34"/>
  </mergeCells>
  <phoneticPr fontId="61" type="noConversion"/>
  <dataValidations xWindow="1192" yWindow="599" count="15">
    <dataValidation allowBlank="1" showInputMessage="1" showErrorMessage="1" prompt="Registre la denominación de los GIT's que interactuan en el Proceso" sqref="D10:E10" xr:uid="{00000000-0002-0000-0200-000001000000}"/>
    <dataValidation allowBlank="1" showInputMessage="1" showErrorMessage="1" prompt="Seleccione el tipo de Proceso" sqref="D7:E7" xr:uid="{00000000-0002-0000-0200-000008000000}"/>
    <dataValidation allowBlank="1" showInputMessage="1" showErrorMessage="1" prompt="Seleccione área o dependencia Líder del Proceso" sqref="D9:I9" xr:uid="{00000000-0002-0000-0200-000009000000}"/>
    <dataValidation allowBlank="1" showInputMessage="1" showErrorMessage="1" prompt="Seleccione el nombre del Proceso" sqref="D8:I8" xr:uid="{00000000-0002-0000-0200-00000A000000}"/>
    <dataValidation allowBlank="1" showInputMessage="1" showErrorMessage="1" prompt="Por favor de clic en el botón &quot;Ayuda&quot;, para validar la redacción del riesgo._x000a_" sqref="F21 F25 F49 F51" xr:uid="{7F2034EF-C6BD-4F11-847C-F065C2726EFC}"/>
    <dataValidation allowBlank="1" showInputMessage="1" showErrorMessage="1" prompt="Circunstancias bajo las cuales se presenta el riesgo, es la situación más evidente frente al riesgo, redacte de la forma más concreta posible." sqref="G21 G25 G27 G29 G49 G51 G53 G55" xr:uid="{6615EE9C-152C-49BA-8E0A-641890A139C9}"/>
    <dataValidation allowBlank="1" showInputMessage="1" showErrorMessage="1" prompt="Causa  principal  o básica, corresponde a las razones por la cuales se puede presentar  el riesgo, redacte de la forma más concreta posible." sqref="H21 H25 H27 H29 H49 H51 H53 H55:H56" xr:uid="{E30B9ADB-E869-43C2-97F2-4519386D0EBB}"/>
    <dataValidation allowBlank="1" showInputMessage="1" showErrorMessage="1" prompt="A partir de la medida de tratamiento seleccionada, defina las actividades de control del riesgo que permitan contrarrestar la causa raíz asociada._x000a_" sqref="V21:V25 V27:V28 V33 V37 V39:V42 V49:V51 V53:V54" xr:uid="{1C58B3AB-5216-4C56-904C-B752DB39817B}"/>
    <dataValidation allowBlank="1" showInputMessage="1" showErrorMessage="1" prompt="Indique cual es la evidencia o el soporte de la implementación de la actividad de control." sqref="W21:W25 W27:W28 W33 W37 W39:W42 W49:W54" xr:uid="{B37AA414-1558-4D43-90AD-6FF092D5FAD3}"/>
    <dataValidation allowBlank="1" showInputMessage="1" showErrorMessage="1" prompt="Registre el cargo del funcionario responsable de implementar la actividad de control." sqref="X21:X28 X33 X37 X39:X42 X49:X54" xr:uid="{6B6A78D6-B012-49FD-8B9B-4C01C3922790}"/>
    <dataValidation allowBlank="1" showInputMessage="1" showErrorMessage="1" prompt="Registre la fecha que como plazo máximo proyecta para cumplir con la implementación de la (las) respectiva(s) actividad(es) de control." sqref="Y21:Y28 Y33 Y37 Y39:Y42 Y49:Y51 Y53:Y54" xr:uid="{43BFB9F1-9AC2-4034-9706-BF7C9050747A}"/>
    <dataValidation allowBlank="1" showInputMessage="1" showErrorMessage="1" prompt="Describa las consecuencias que se generarían al presentarse la respectiva causa y la materialización del riesgo." sqref="I29 I55" xr:uid="{2AF5D4C1-D952-405E-86DD-5B65075069A0}"/>
    <dataValidation allowBlank="1" showInputMessage="1" showErrorMessage="1" prompt="Circunstancias bajo las cuales se presenta el riesgo, es la situación más evidente frente al riesgo, redacte de la forma más concreta posible." sqref="H42" xr:uid="{09CBEF9C-6F01-475C-93CF-BDE79DB79006}">
      <formula1>0</formula1>
      <formula2>0</formula2>
    </dataValidation>
    <dataValidation allowBlank="1" showInputMessage="1" showErrorMessage="1" prompt="Describa las consecuencias que se generarían al presentarse la respectiva causa y la materialización del riesgo." sqref="G42 I42" xr:uid="{27579382-0A70-4532-B38E-DCF574D52B7D}">
      <formula1>0</formula1>
      <formula2>0</formula2>
    </dataValidation>
    <dataValidation allowBlank="1" showInputMessage="1" showErrorMessage="1" prompt="Por favor de clic en el botón &quot;Ayuda&quot;, para validar la redacción del riesgo._x000a_" sqref="F42" xr:uid="{11626E5E-2739-4C4E-B8B4-1ED79B2C750C}">
      <formula1>0</formula1>
      <formula2>0</formula2>
    </dataValidation>
  </dataValidation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X242"/>
  <sheetViews>
    <sheetView showGridLines="0" zoomScale="66" zoomScaleNormal="66" workbookViewId="0">
      <selection activeCell="A43" sqref="A43"/>
    </sheetView>
  </sheetViews>
  <sheetFormatPr baseColWidth="10" defaultColWidth="0" defaultRowHeight="35.25" customHeight="1" x14ac:dyDescent="0.25"/>
  <cols>
    <col min="1" max="1" width="11.42578125" style="111" customWidth="1"/>
    <col min="2" max="2" width="33.5703125" style="3" customWidth="1"/>
    <col min="3" max="3" width="24.42578125" style="3" customWidth="1"/>
    <col min="4" max="4" width="25.28515625" style="3" customWidth="1"/>
    <col min="5" max="5" width="14.5703125" style="3" customWidth="1"/>
    <col min="6" max="16" width="11.42578125" style="3" customWidth="1"/>
    <col min="17" max="21" width="11.42578125" style="3" hidden="1" customWidth="1"/>
    <col min="22" max="24" width="0" style="3" hidden="1" customWidth="1"/>
    <col min="25" max="16384" width="11.42578125" style="3" hidden="1"/>
  </cols>
  <sheetData>
    <row r="1" spans="1:21" ht="25.35" customHeight="1" x14ac:dyDescent="0.25">
      <c r="A1" s="622"/>
      <c r="B1" s="623"/>
      <c r="C1" s="613" t="s">
        <v>191</v>
      </c>
      <c r="D1" s="614"/>
      <c r="E1" s="614"/>
      <c r="F1" s="614"/>
      <c r="G1" s="614"/>
      <c r="H1" s="614"/>
      <c r="I1" s="614"/>
      <c r="J1" s="614"/>
      <c r="K1" s="614"/>
      <c r="L1" s="614"/>
      <c r="M1" s="614"/>
      <c r="N1" s="614"/>
      <c r="O1" s="614"/>
      <c r="P1" s="615"/>
    </row>
    <row r="2" spans="1:21" ht="25.35" customHeight="1" thickBot="1" x14ac:dyDescent="0.3">
      <c r="A2" s="624"/>
      <c r="B2" s="625"/>
      <c r="C2" s="616"/>
      <c r="D2" s="617"/>
      <c r="E2" s="617"/>
      <c r="F2" s="617"/>
      <c r="G2" s="617"/>
      <c r="H2" s="617"/>
      <c r="I2" s="617"/>
      <c r="J2" s="617"/>
      <c r="K2" s="617"/>
      <c r="L2" s="617"/>
      <c r="M2" s="617"/>
      <c r="N2" s="617"/>
      <c r="O2" s="617"/>
      <c r="P2" s="618"/>
    </row>
    <row r="3" spans="1:21" ht="25.35" customHeight="1" x14ac:dyDescent="0.25">
      <c r="A3" s="628" t="s">
        <v>192</v>
      </c>
      <c r="B3" s="629"/>
      <c r="C3" s="629"/>
      <c r="D3" s="629"/>
      <c r="E3" s="629"/>
      <c r="F3" s="629"/>
      <c r="G3" s="629"/>
      <c r="H3" s="629"/>
      <c r="I3" s="629"/>
      <c r="J3" s="629"/>
      <c r="K3" s="629"/>
      <c r="L3" s="629"/>
      <c r="M3" s="629"/>
      <c r="N3" s="629"/>
      <c r="O3" s="629"/>
      <c r="P3" s="629"/>
      <c r="Q3" s="87"/>
    </row>
    <row r="4" spans="1:21" ht="25.35" customHeight="1" x14ac:dyDescent="0.25">
      <c r="A4" s="630"/>
      <c r="B4" s="631"/>
      <c r="C4" s="631"/>
      <c r="D4" s="631"/>
      <c r="E4" s="631"/>
      <c r="F4" s="631"/>
      <c r="G4" s="631"/>
      <c r="H4" s="631"/>
      <c r="I4" s="631"/>
      <c r="J4" s="631"/>
      <c r="K4" s="631"/>
      <c r="L4" s="631"/>
      <c r="M4" s="631"/>
      <c r="N4" s="631"/>
      <c r="O4" s="631"/>
      <c r="P4" s="631"/>
      <c r="Q4" s="87"/>
    </row>
    <row r="5" spans="1:21" ht="21.75" customHeight="1" x14ac:dyDescent="0.25">
      <c r="A5" s="630"/>
      <c r="B5" s="631"/>
      <c r="C5" s="631"/>
      <c r="D5" s="631"/>
      <c r="E5" s="631"/>
      <c r="F5" s="631"/>
      <c r="G5" s="631"/>
      <c r="H5" s="631"/>
      <c r="I5" s="631"/>
      <c r="J5" s="631"/>
      <c r="K5" s="631"/>
      <c r="L5" s="631"/>
      <c r="M5" s="631"/>
      <c r="N5" s="631"/>
      <c r="O5" s="631"/>
      <c r="P5" s="631"/>
      <c r="Q5" s="87"/>
    </row>
    <row r="6" spans="1:21" s="141" customFormat="1" ht="49.5" customHeight="1" x14ac:dyDescent="0.25">
      <c r="A6" s="632" t="s">
        <v>193</v>
      </c>
      <c r="B6" s="633"/>
      <c r="C6" s="633"/>
      <c r="D6" s="633"/>
      <c r="E6" s="633"/>
      <c r="F6" s="633"/>
      <c r="G6" s="633"/>
      <c r="H6" s="633"/>
      <c r="I6" s="633"/>
      <c r="J6" s="633"/>
      <c r="K6" s="633"/>
      <c r="L6" s="633"/>
      <c r="M6" s="633"/>
      <c r="N6" s="633"/>
      <c r="O6" s="633"/>
      <c r="P6" s="633"/>
      <c r="Q6" s="140"/>
    </row>
    <row r="7" spans="1:21" s="141" customFormat="1" ht="36" customHeight="1" x14ac:dyDescent="0.25">
      <c r="A7" s="632" t="s">
        <v>194</v>
      </c>
      <c r="B7" s="633"/>
      <c r="C7" s="633"/>
      <c r="D7" s="633"/>
      <c r="E7" s="633"/>
      <c r="F7" s="633"/>
      <c r="G7" s="633"/>
      <c r="H7" s="633"/>
      <c r="I7" s="633"/>
      <c r="J7" s="633"/>
      <c r="K7" s="633"/>
      <c r="L7" s="633"/>
      <c r="M7" s="633"/>
      <c r="N7" s="633"/>
      <c r="O7" s="633"/>
      <c r="P7" s="633"/>
      <c r="Q7" s="140"/>
    </row>
    <row r="8" spans="1:21" s="141" customFormat="1" ht="38.25" customHeight="1" thickBot="1" x14ac:dyDescent="0.3">
      <c r="A8" s="634" t="s">
        <v>195</v>
      </c>
      <c r="B8" s="635"/>
      <c r="C8" s="635"/>
      <c r="D8" s="635"/>
      <c r="E8" s="635"/>
      <c r="F8" s="635"/>
      <c r="G8" s="635"/>
      <c r="H8" s="635"/>
      <c r="I8" s="635"/>
      <c r="J8" s="635"/>
      <c r="K8" s="635"/>
      <c r="L8" s="635"/>
      <c r="M8" s="635"/>
      <c r="N8" s="635"/>
      <c r="O8" s="635"/>
      <c r="P8" s="635"/>
      <c r="Q8" s="140"/>
    </row>
    <row r="9" spans="1:21" ht="18" thickBot="1" x14ac:dyDescent="0.3">
      <c r="A9" s="370" t="s">
        <v>196</v>
      </c>
      <c r="B9" s="371"/>
      <c r="C9" s="371"/>
      <c r="D9" s="371"/>
      <c r="E9" s="371"/>
      <c r="F9" s="371"/>
      <c r="G9" s="371"/>
      <c r="H9" s="371"/>
      <c r="I9" s="371"/>
      <c r="J9" s="371"/>
      <c r="K9" s="371"/>
      <c r="L9" s="371"/>
      <c r="M9" s="371"/>
      <c r="N9" s="371"/>
      <c r="O9" s="371"/>
      <c r="P9" s="619"/>
    </row>
    <row r="10" spans="1:21" ht="56.25" customHeight="1" x14ac:dyDescent="0.25">
      <c r="A10" s="620" t="s">
        <v>197</v>
      </c>
      <c r="B10" s="620"/>
      <c r="C10" s="620"/>
      <c r="D10" s="620"/>
      <c r="E10" s="620"/>
      <c r="F10" s="620"/>
      <c r="G10" s="620"/>
      <c r="H10" s="620"/>
      <c r="I10" s="620"/>
      <c r="J10" s="620"/>
      <c r="K10" s="620"/>
      <c r="L10" s="620"/>
      <c r="M10" s="620"/>
      <c r="N10" s="620"/>
      <c r="O10" s="620"/>
      <c r="P10" s="620"/>
    </row>
    <row r="11" spans="1:21" ht="27" customHeight="1" x14ac:dyDescent="0.25">
      <c r="A11" s="3"/>
      <c r="B11" s="627" t="s">
        <v>198</v>
      </c>
      <c r="C11" s="627"/>
      <c r="D11" s="627"/>
      <c r="E11" s="627"/>
      <c r="F11" s="627"/>
      <c r="G11" s="58"/>
      <c r="H11" s="58"/>
      <c r="I11" s="58"/>
      <c r="J11" s="58"/>
      <c r="K11" s="58"/>
      <c r="L11" s="58"/>
      <c r="M11" s="58"/>
      <c r="N11" s="58"/>
      <c r="O11" s="58"/>
      <c r="P11" s="58"/>
      <c r="Q11" s="58"/>
      <c r="R11" s="58"/>
      <c r="S11" s="58"/>
      <c r="T11" s="58"/>
      <c r="U11" s="58"/>
    </row>
    <row r="12" spans="1:21" ht="17.25" x14ac:dyDescent="0.3">
      <c r="A12" s="108"/>
      <c r="B12" s="81"/>
      <c r="C12" s="81"/>
      <c r="D12" s="81"/>
      <c r="E12" s="58"/>
      <c r="F12" s="58"/>
      <c r="G12" s="58"/>
      <c r="H12" s="58"/>
      <c r="I12" s="58"/>
      <c r="J12" s="58"/>
      <c r="K12" s="58"/>
      <c r="L12" s="58"/>
      <c r="M12" s="58"/>
      <c r="N12" s="58"/>
      <c r="O12" s="58"/>
      <c r="P12" s="58"/>
      <c r="Q12" s="58"/>
      <c r="R12" s="58"/>
      <c r="S12" s="58"/>
      <c r="T12" s="58"/>
      <c r="U12" s="58"/>
    </row>
    <row r="13" spans="1:21" ht="48" customHeight="1" x14ac:dyDescent="0.25">
      <c r="A13" s="108"/>
      <c r="B13" s="103" t="s">
        <v>186</v>
      </c>
      <c r="C13" s="103" t="s">
        <v>199</v>
      </c>
      <c r="D13" s="621" t="s">
        <v>200</v>
      </c>
      <c r="E13" s="621"/>
      <c r="F13" s="621"/>
      <c r="G13" s="626" t="s">
        <v>60</v>
      </c>
      <c r="H13" s="626"/>
      <c r="I13" s="58"/>
      <c r="J13" s="58"/>
      <c r="K13" s="58"/>
      <c r="L13" s="58"/>
      <c r="M13" s="58"/>
      <c r="N13" s="58"/>
      <c r="O13" s="58"/>
      <c r="P13" s="58"/>
      <c r="Q13" s="58"/>
      <c r="R13" s="58"/>
      <c r="S13" s="58"/>
      <c r="T13" s="58"/>
      <c r="U13" s="58"/>
    </row>
    <row r="14" spans="1:21" ht="56.25" customHeight="1" x14ac:dyDescent="0.25">
      <c r="A14" s="108" t="s">
        <v>201</v>
      </c>
      <c r="B14" s="82" t="s">
        <v>202</v>
      </c>
      <c r="C14" s="104" t="s">
        <v>203</v>
      </c>
      <c r="D14" s="609" t="s">
        <v>204</v>
      </c>
      <c r="E14" s="609"/>
      <c r="F14" s="609"/>
      <c r="G14" s="108"/>
      <c r="H14" s="108"/>
      <c r="I14" s="58"/>
      <c r="J14" s="58"/>
      <c r="K14" s="58"/>
      <c r="L14" s="58"/>
      <c r="M14" s="58"/>
      <c r="N14" s="58"/>
      <c r="O14" s="58"/>
      <c r="P14" s="58"/>
      <c r="Q14" s="58"/>
      <c r="R14" s="58"/>
      <c r="S14" s="58"/>
      <c r="T14" s="58"/>
      <c r="U14" s="58"/>
    </row>
    <row r="15" spans="1:21" ht="71.25" customHeight="1" x14ac:dyDescent="0.25">
      <c r="A15" s="108" t="s">
        <v>205</v>
      </c>
      <c r="B15" s="83" t="s">
        <v>206</v>
      </c>
      <c r="C15" s="104" t="s">
        <v>207</v>
      </c>
      <c r="D15" s="609" t="s">
        <v>208</v>
      </c>
      <c r="E15" s="609"/>
      <c r="F15" s="609"/>
      <c r="G15" s="108"/>
      <c r="H15" s="108"/>
      <c r="I15" s="58"/>
      <c r="J15" s="58"/>
      <c r="K15" s="58"/>
      <c r="L15" s="58"/>
      <c r="M15" s="58"/>
      <c r="N15" s="58"/>
      <c r="O15" s="58"/>
      <c r="P15" s="58"/>
      <c r="Q15" s="58"/>
      <c r="R15" s="58"/>
      <c r="S15" s="58"/>
      <c r="T15" s="58"/>
      <c r="U15" s="58"/>
    </row>
    <row r="16" spans="1:21" ht="56.25" customHeight="1" x14ac:dyDescent="0.25">
      <c r="A16" s="108" t="s">
        <v>209</v>
      </c>
      <c r="B16" s="84" t="s">
        <v>210</v>
      </c>
      <c r="C16" s="104" t="s">
        <v>211</v>
      </c>
      <c r="D16" s="609" t="s">
        <v>212</v>
      </c>
      <c r="E16" s="609"/>
      <c r="F16" s="609"/>
      <c r="G16" s="610" t="s">
        <v>213</v>
      </c>
      <c r="H16" s="610"/>
      <c r="I16" s="58"/>
      <c r="J16" s="58"/>
      <c r="K16" s="58"/>
      <c r="L16" s="58"/>
      <c r="M16" s="58"/>
      <c r="N16" s="58"/>
      <c r="O16" s="58"/>
      <c r="P16" s="58"/>
      <c r="Q16" s="58"/>
      <c r="R16" s="58"/>
      <c r="S16" s="58"/>
      <c r="T16" s="58"/>
      <c r="U16" s="58"/>
    </row>
    <row r="17" spans="1:24" ht="56.25" customHeight="1" x14ac:dyDescent="0.25">
      <c r="A17" s="108" t="s">
        <v>214</v>
      </c>
      <c r="B17" s="85" t="s">
        <v>215</v>
      </c>
      <c r="C17" s="104" t="s">
        <v>216</v>
      </c>
      <c r="D17" s="609" t="s">
        <v>217</v>
      </c>
      <c r="E17" s="609"/>
      <c r="F17" s="609"/>
      <c r="G17" s="610" t="s">
        <v>218</v>
      </c>
      <c r="H17" s="610"/>
      <c r="I17" s="58"/>
      <c r="J17" s="58"/>
      <c r="K17" s="58"/>
      <c r="L17" s="58"/>
      <c r="M17" s="58"/>
      <c r="N17" s="58"/>
      <c r="O17" s="58"/>
      <c r="P17" s="58"/>
      <c r="Q17" s="58"/>
      <c r="R17" s="58"/>
      <c r="S17" s="58"/>
      <c r="T17" s="58"/>
      <c r="U17" s="58"/>
    </row>
    <row r="18" spans="1:24" ht="56.25" customHeight="1" x14ac:dyDescent="0.25">
      <c r="A18" s="108" t="s">
        <v>219</v>
      </c>
      <c r="B18" s="86" t="s">
        <v>220</v>
      </c>
      <c r="C18" s="104" t="s">
        <v>221</v>
      </c>
      <c r="D18" s="609" t="s">
        <v>222</v>
      </c>
      <c r="E18" s="609"/>
      <c r="F18" s="609"/>
      <c r="G18" s="610" t="s">
        <v>223</v>
      </c>
      <c r="H18" s="610"/>
      <c r="I18" s="58"/>
      <c r="J18" s="58"/>
      <c r="K18" s="58"/>
      <c r="L18" s="58"/>
      <c r="M18" s="58"/>
      <c r="N18" s="58"/>
      <c r="O18" s="58"/>
      <c r="P18" s="58"/>
      <c r="Q18" s="58"/>
      <c r="R18" s="58"/>
      <c r="S18" s="58"/>
      <c r="T18" s="58"/>
      <c r="U18" s="58"/>
    </row>
    <row r="19" spans="1:24" ht="21" thickBot="1" x14ac:dyDescent="0.3">
      <c r="A19" s="108"/>
      <c r="B19" s="58"/>
      <c r="C19" s="75"/>
      <c r="D19" s="75"/>
      <c r="E19" s="58"/>
      <c r="F19" s="58"/>
      <c r="G19" s="58"/>
      <c r="H19" s="58"/>
      <c r="I19" s="58"/>
      <c r="J19" s="58"/>
      <c r="K19" s="58"/>
      <c r="L19" s="58"/>
      <c r="M19" s="58"/>
      <c r="N19" s="58"/>
      <c r="O19" s="58"/>
      <c r="P19" s="58"/>
      <c r="Q19" s="58"/>
      <c r="R19" s="58"/>
      <c r="S19" s="58"/>
      <c r="T19" s="58"/>
      <c r="U19" s="58"/>
    </row>
    <row r="20" spans="1:24" ht="16.5" hidden="1" x14ac:dyDescent="0.25">
      <c r="A20" s="108"/>
      <c r="B20" s="76"/>
      <c r="C20" s="76"/>
      <c r="D20" s="76"/>
      <c r="E20" s="58"/>
      <c r="F20" s="58"/>
      <c r="G20" s="58"/>
      <c r="H20" s="58"/>
      <c r="I20" s="58"/>
      <c r="J20" s="58"/>
      <c r="K20" s="58"/>
      <c r="L20" s="58"/>
      <c r="M20" s="58"/>
      <c r="N20" s="58"/>
      <c r="O20" s="58"/>
      <c r="P20" s="58"/>
      <c r="Q20" s="58"/>
      <c r="R20" s="58"/>
      <c r="S20" s="58"/>
      <c r="T20" s="58"/>
      <c r="U20" s="58"/>
    </row>
    <row r="21" spans="1:24" ht="15" hidden="1" x14ac:dyDescent="0.25">
      <c r="A21" s="108"/>
      <c r="B21" s="58" t="s">
        <v>224</v>
      </c>
      <c r="C21" s="58" t="s">
        <v>173</v>
      </c>
      <c r="D21" s="58" t="s">
        <v>225</v>
      </c>
      <c r="E21" s="58"/>
      <c r="F21" s="58"/>
      <c r="G21" s="58"/>
      <c r="H21" s="58"/>
      <c r="I21" s="58"/>
      <c r="J21" s="58"/>
      <c r="K21" s="58"/>
      <c r="L21" s="58"/>
      <c r="M21" s="58"/>
      <c r="N21" s="58"/>
      <c r="O21" s="58"/>
      <c r="P21" s="58"/>
      <c r="Q21" s="58"/>
      <c r="R21" s="58"/>
      <c r="S21" s="58"/>
      <c r="T21" s="58"/>
      <c r="U21" s="58"/>
    </row>
    <row r="22" spans="1:24" ht="15" hidden="1" x14ac:dyDescent="0.25">
      <c r="A22" s="108" t="s">
        <v>185</v>
      </c>
      <c r="B22" s="58" t="s">
        <v>226</v>
      </c>
      <c r="C22" s="58" t="s">
        <v>227</v>
      </c>
      <c r="D22" s="58" t="s">
        <v>228</v>
      </c>
      <c r="E22" s="58"/>
      <c r="F22" s="58"/>
      <c r="G22" s="58"/>
      <c r="H22" s="58"/>
      <c r="I22" s="58"/>
      <c r="J22" s="58"/>
      <c r="K22" s="58"/>
      <c r="L22" s="58"/>
      <c r="M22" s="58"/>
      <c r="N22" s="58"/>
      <c r="O22" s="58"/>
      <c r="P22" s="58"/>
      <c r="Q22" s="58"/>
      <c r="R22" s="58"/>
      <c r="S22" s="58"/>
      <c r="T22" s="58"/>
      <c r="U22" s="58"/>
    </row>
    <row r="23" spans="1:24" ht="15" hidden="1" x14ac:dyDescent="0.25">
      <c r="A23" s="108"/>
      <c r="B23" s="58" t="s">
        <v>60</v>
      </c>
      <c r="C23" s="58" t="s">
        <v>229</v>
      </c>
      <c r="D23" s="58" t="s">
        <v>168</v>
      </c>
      <c r="E23" s="58" t="s">
        <v>230</v>
      </c>
      <c r="F23" s="58"/>
      <c r="G23" s="58"/>
      <c r="H23" s="58"/>
      <c r="I23" s="58"/>
      <c r="J23" s="58"/>
      <c r="K23" s="58"/>
      <c r="L23" s="58"/>
      <c r="M23" s="58"/>
      <c r="N23" s="58"/>
      <c r="O23" s="58"/>
      <c r="P23" s="58"/>
      <c r="Q23" s="58"/>
      <c r="R23" s="58"/>
      <c r="S23" s="58"/>
      <c r="T23" s="58"/>
      <c r="U23" s="58"/>
    </row>
    <row r="24" spans="1:24" ht="15" hidden="1" x14ac:dyDescent="0.25">
      <c r="A24" s="108"/>
      <c r="B24" s="58"/>
      <c r="C24" s="58" t="s">
        <v>231</v>
      </c>
      <c r="D24" s="58" t="s">
        <v>232</v>
      </c>
      <c r="E24" s="58" t="s">
        <v>233</v>
      </c>
      <c r="F24" s="58"/>
      <c r="G24" s="58"/>
      <c r="H24" s="58"/>
      <c r="I24" s="58"/>
      <c r="J24" s="58"/>
      <c r="K24" s="58"/>
      <c r="L24" s="58"/>
      <c r="M24" s="58"/>
      <c r="N24" s="58"/>
      <c r="O24" s="58"/>
      <c r="P24" s="58"/>
      <c r="Q24" s="58"/>
      <c r="R24" s="58"/>
      <c r="S24" s="58"/>
      <c r="T24" s="58"/>
      <c r="U24" s="58"/>
    </row>
    <row r="25" spans="1:24" ht="15" hidden="1" x14ac:dyDescent="0.25">
      <c r="A25" s="108"/>
      <c r="B25" s="58"/>
      <c r="C25" s="58" t="s">
        <v>234</v>
      </c>
      <c r="D25" s="58" t="s">
        <v>235</v>
      </c>
      <c r="E25" s="58" t="s">
        <v>236</v>
      </c>
      <c r="F25" s="58"/>
      <c r="G25" s="58"/>
      <c r="H25" s="58"/>
      <c r="I25" s="58"/>
      <c r="J25" s="58"/>
      <c r="K25" s="58"/>
      <c r="L25" s="58"/>
      <c r="M25" s="58"/>
      <c r="N25" s="58"/>
      <c r="O25" s="58"/>
      <c r="P25" s="58"/>
      <c r="Q25" s="58"/>
      <c r="R25" s="58"/>
      <c r="S25" s="58"/>
      <c r="T25" s="58"/>
      <c r="U25" s="58"/>
    </row>
    <row r="26" spans="1:24" ht="15.75" hidden="1" thickBot="1" x14ac:dyDescent="0.3">
      <c r="A26" s="108"/>
      <c r="B26" s="58"/>
      <c r="C26" s="58"/>
      <c r="D26" s="58"/>
      <c r="E26" s="58"/>
      <c r="F26" s="58"/>
      <c r="G26" s="58"/>
      <c r="H26" s="58"/>
      <c r="I26" s="58"/>
      <c r="J26" s="58"/>
      <c r="K26" s="58"/>
      <c r="L26" s="58"/>
      <c r="M26" s="58"/>
      <c r="N26" s="58"/>
      <c r="O26" s="58"/>
    </row>
    <row r="27" spans="1:24" ht="18" thickBot="1" x14ac:dyDescent="0.3">
      <c r="A27" s="370" t="s">
        <v>237</v>
      </c>
      <c r="B27" s="371"/>
      <c r="C27" s="371"/>
      <c r="D27" s="371"/>
      <c r="E27" s="371"/>
      <c r="F27" s="371"/>
      <c r="G27" s="371"/>
      <c r="H27" s="371"/>
      <c r="I27" s="371"/>
      <c r="J27" s="371"/>
      <c r="K27" s="371"/>
      <c r="L27" s="371"/>
      <c r="M27" s="371"/>
      <c r="N27" s="371"/>
      <c r="O27" s="371"/>
      <c r="P27" s="619"/>
    </row>
    <row r="28" spans="1:24" ht="130.5" customHeight="1" thickBot="1" x14ac:dyDescent="0.3">
      <c r="A28" s="636" t="s">
        <v>238</v>
      </c>
      <c r="B28" s="636"/>
      <c r="C28" s="636"/>
      <c r="D28" s="636"/>
      <c r="E28" s="636"/>
      <c r="F28" s="636"/>
      <c r="G28" s="636"/>
      <c r="H28" s="636"/>
      <c r="I28" s="636"/>
      <c r="J28" s="636"/>
      <c r="K28" s="636"/>
      <c r="L28" s="636"/>
      <c r="M28" s="636"/>
      <c r="N28" s="636"/>
      <c r="O28" s="636"/>
      <c r="P28" s="636"/>
    </row>
    <row r="29" spans="1:24" ht="30.75" customHeight="1" x14ac:dyDescent="0.25">
      <c r="A29" s="112" t="s">
        <v>239</v>
      </c>
      <c r="B29" s="637" t="s">
        <v>240</v>
      </c>
      <c r="C29" s="638"/>
      <c r="D29" s="639"/>
      <c r="E29" s="611" t="e">
        <f>+IF('Mapa final'!#REF!="Corrupción",'Mapa final'!G14,"-")</f>
        <v>#REF!</v>
      </c>
      <c r="F29" s="602"/>
      <c r="G29" s="601" t="e">
        <f>+IF('Mapa final'!#REF!="Corrupción",'Mapa final'!#REF!,"-")</f>
        <v>#REF!</v>
      </c>
      <c r="H29" s="602"/>
      <c r="I29" s="601" t="e">
        <f>+IF('Mapa final'!#REF!="Corrupción",'Mapa final'!#REF!,"-")</f>
        <v>#REF!</v>
      </c>
      <c r="J29" s="602"/>
      <c r="K29" s="601" t="e">
        <f>+IF('Mapa final'!#REF!="Corrupción",'Mapa final'!#REF!,"-")</f>
        <v>#REF!</v>
      </c>
      <c r="L29" s="602"/>
      <c r="M29" s="601" t="e">
        <f>+IF('Mapa final'!#REF!="Corrupción",'Mapa final'!#REF!,"-")</f>
        <v>#REF!</v>
      </c>
      <c r="N29" s="602"/>
      <c r="O29" s="601" t="e">
        <f>+IF('Mapa final'!#REF!="Corrupción",'Mapa final'!#REF!,"-")</f>
        <v>#REF!</v>
      </c>
      <c r="P29" s="602"/>
      <c r="Q29" s="601" t="e">
        <f>+IF('Mapa final'!#REF!="Corrupción",'Mapa final'!#REF!,"-")</f>
        <v>#REF!</v>
      </c>
      <c r="R29" s="602"/>
      <c r="S29" s="601" t="e">
        <f>+IF('Mapa final'!#REF!="Corrupción",'Mapa final'!#REF!,"-")</f>
        <v>#REF!</v>
      </c>
      <c r="T29" s="602"/>
      <c r="U29" s="601" t="e">
        <f>+IF('Mapa final'!#REF!="Corrupción",'Mapa final'!#REF!,"-")</f>
        <v>#REF!</v>
      </c>
      <c r="V29" s="602"/>
      <c r="W29" s="601" t="e">
        <f>+IF('Mapa final'!#REF!="Corrupción",'Mapa final'!#REF!,"-")</f>
        <v>#REF!</v>
      </c>
      <c r="X29" s="602"/>
    </row>
    <row r="30" spans="1:24" ht="30" customHeight="1" thickBot="1" x14ac:dyDescent="0.3">
      <c r="A30" s="109"/>
      <c r="B30" s="640"/>
      <c r="C30" s="641"/>
      <c r="D30" s="642"/>
      <c r="E30" s="612"/>
      <c r="F30" s="604"/>
      <c r="G30" s="603"/>
      <c r="H30" s="604"/>
      <c r="I30" s="603"/>
      <c r="J30" s="604"/>
      <c r="K30" s="603"/>
      <c r="L30" s="604"/>
      <c r="M30" s="603"/>
      <c r="N30" s="604"/>
      <c r="O30" s="603"/>
      <c r="P30" s="604"/>
      <c r="Q30" s="603"/>
      <c r="R30" s="604"/>
      <c r="S30" s="603"/>
      <c r="T30" s="604"/>
      <c r="U30" s="603"/>
      <c r="V30" s="604"/>
      <c r="W30" s="603"/>
      <c r="X30" s="604"/>
    </row>
    <row r="31" spans="1:24" s="113" customFormat="1" ht="16.5" customHeight="1" x14ac:dyDescent="0.25">
      <c r="A31" s="109"/>
      <c r="B31" s="640"/>
      <c r="C31" s="641"/>
      <c r="D31" s="642"/>
      <c r="E31" s="607" t="s">
        <v>241</v>
      </c>
      <c r="F31" s="608"/>
      <c r="G31" s="607" t="s">
        <v>241</v>
      </c>
      <c r="H31" s="608"/>
      <c r="I31" s="607" t="s">
        <v>241</v>
      </c>
      <c r="J31" s="608"/>
      <c r="K31" s="607" t="s">
        <v>241</v>
      </c>
      <c r="L31" s="608"/>
      <c r="M31" s="607" t="s">
        <v>241</v>
      </c>
      <c r="N31" s="608"/>
      <c r="O31" s="607" t="s">
        <v>241</v>
      </c>
      <c r="P31" s="608"/>
      <c r="Q31" s="106" t="s">
        <v>241</v>
      </c>
      <c r="R31" s="107"/>
      <c r="S31" s="106" t="s">
        <v>241</v>
      </c>
      <c r="T31" s="107"/>
      <c r="U31" s="605" t="s">
        <v>241</v>
      </c>
      <c r="V31" s="606"/>
      <c r="W31" s="605" t="s">
        <v>241</v>
      </c>
      <c r="X31" s="606"/>
    </row>
    <row r="32" spans="1:24" s="113" customFormat="1" ht="33.75" thickBot="1" x14ac:dyDescent="0.3">
      <c r="A32" s="110"/>
      <c r="B32" s="643"/>
      <c r="C32" s="644"/>
      <c r="D32" s="645"/>
      <c r="E32" s="89" t="s">
        <v>128</v>
      </c>
      <c r="F32" s="90" t="s">
        <v>129</v>
      </c>
      <c r="G32" s="89" t="s">
        <v>128</v>
      </c>
      <c r="H32" s="90" t="s">
        <v>129</v>
      </c>
      <c r="I32" s="89" t="s">
        <v>128</v>
      </c>
      <c r="J32" s="90" t="s">
        <v>129</v>
      </c>
      <c r="K32" s="89" t="s">
        <v>128</v>
      </c>
      <c r="L32" s="90" t="s">
        <v>129</v>
      </c>
      <c r="M32" s="89" t="s">
        <v>128</v>
      </c>
      <c r="N32" s="90" t="s">
        <v>129</v>
      </c>
      <c r="O32" s="89" t="s">
        <v>128</v>
      </c>
      <c r="P32" s="90" t="s">
        <v>129</v>
      </c>
      <c r="Q32" s="89" t="s">
        <v>128</v>
      </c>
      <c r="R32" s="90" t="s">
        <v>129</v>
      </c>
      <c r="S32" s="89" t="s">
        <v>128</v>
      </c>
      <c r="T32" s="90" t="s">
        <v>129</v>
      </c>
      <c r="U32" s="89" t="s">
        <v>128</v>
      </c>
      <c r="V32" s="90" t="s">
        <v>129</v>
      </c>
      <c r="W32" s="89" t="s">
        <v>128</v>
      </c>
      <c r="X32" s="90" t="s">
        <v>129</v>
      </c>
    </row>
    <row r="33" spans="1:24" ht="16.5" x14ac:dyDescent="0.25">
      <c r="A33" s="115">
        <v>1</v>
      </c>
      <c r="B33" s="646" t="s">
        <v>242</v>
      </c>
      <c r="C33" s="647"/>
      <c r="D33" s="648"/>
      <c r="E33" s="91"/>
      <c r="F33" s="92"/>
      <c r="G33" s="93"/>
      <c r="H33" s="92"/>
      <c r="I33" s="93" t="s">
        <v>185</v>
      </c>
      <c r="J33" s="92"/>
      <c r="K33" s="93"/>
      <c r="L33" s="92"/>
      <c r="M33" s="93"/>
      <c r="N33" s="92"/>
      <c r="O33" s="93"/>
      <c r="P33" s="92"/>
      <c r="Q33" s="93"/>
      <c r="R33" s="92"/>
      <c r="S33" s="93"/>
      <c r="T33" s="92"/>
      <c r="U33" s="93"/>
      <c r="V33" s="92"/>
      <c r="W33" s="93"/>
      <c r="X33" s="92"/>
    </row>
    <row r="34" spans="1:24" ht="16.5" customHeight="1" x14ac:dyDescent="0.25">
      <c r="A34" s="116">
        <v>2</v>
      </c>
      <c r="B34" s="596" t="s">
        <v>243</v>
      </c>
      <c r="C34" s="597"/>
      <c r="D34" s="598"/>
      <c r="E34" s="94"/>
      <c r="F34" s="95"/>
      <c r="G34" s="96"/>
      <c r="H34" s="95"/>
      <c r="I34" s="96"/>
      <c r="J34" s="95" t="s">
        <v>185</v>
      </c>
      <c r="K34" s="96"/>
      <c r="L34" s="95"/>
      <c r="M34" s="96"/>
      <c r="N34" s="95"/>
      <c r="O34" s="96"/>
      <c r="P34" s="95"/>
      <c r="Q34" s="96"/>
      <c r="R34" s="95"/>
      <c r="S34" s="96"/>
      <c r="T34" s="95"/>
      <c r="U34" s="96"/>
      <c r="V34" s="95"/>
      <c r="W34" s="96"/>
      <c r="X34" s="95"/>
    </row>
    <row r="35" spans="1:24" ht="16.5" customHeight="1" x14ac:dyDescent="0.25">
      <c r="A35" s="116">
        <v>3</v>
      </c>
      <c r="B35" s="596" t="s">
        <v>244</v>
      </c>
      <c r="C35" s="597"/>
      <c r="D35" s="598"/>
      <c r="E35" s="94"/>
      <c r="F35" s="95"/>
      <c r="G35" s="96"/>
      <c r="H35" s="95"/>
      <c r="I35" s="96"/>
      <c r="J35" s="95" t="s">
        <v>185</v>
      </c>
      <c r="K35" s="96"/>
      <c r="L35" s="95"/>
      <c r="M35" s="96"/>
      <c r="N35" s="95"/>
      <c r="O35" s="96"/>
      <c r="P35" s="95"/>
      <c r="Q35" s="96"/>
      <c r="R35" s="95"/>
      <c r="S35" s="96"/>
      <c r="T35" s="95"/>
      <c r="U35" s="96"/>
      <c r="V35" s="95"/>
      <c r="W35" s="96"/>
      <c r="X35" s="95"/>
    </row>
    <row r="36" spans="1:24" ht="16.5" customHeight="1" x14ac:dyDescent="0.25">
      <c r="A36" s="116">
        <v>4</v>
      </c>
      <c r="B36" s="596" t="s">
        <v>245</v>
      </c>
      <c r="C36" s="597"/>
      <c r="D36" s="598"/>
      <c r="E36" s="94"/>
      <c r="F36" s="95"/>
      <c r="G36" s="96"/>
      <c r="H36" s="95"/>
      <c r="I36" s="96"/>
      <c r="J36" s="95" t="s">
        <v>185</v>
      </c>
      <c r="K36" s="96"/>
      <c r="L36" s="95"/>
      <c r="M36" s="96"/>
      <c r="N36" s="95"/>
      <c r="O36" s="96"/>
      <c r="P36" s="95"/>
      <c r="Q36" s="96"/>
      <c r="R36" s="95"/>
      <c r="S36" s="96"/>
      <c r="T36" s="95"/>
      <c r="U36" s="96"/>
      <c r="V36" s="95"/>
      <c r="W36" s="96"/>
      <c r="X36" s="95"/>
    </row>
    <row r="37" spans="1:24" ht="16.5" customHeight="1" x14ac:dyDescent="0.25">
      <c r="A37" s="116">
        <v>5</v>
      </c>
      <c r="B37" s="596" t="s">
        <v>246</v>
      </c>
      <c r="C37" s="597"/>
      <c r="D37" s="598"/>
      <c r="E37" s="94"/>
      <c r="F37" s="95"/>
      <c r="G37" s="96"/>
      <c r="H37" s="95"/>
      <c r="I37" s="96" t="s">
        <v>185</v>
      </c>
      <c r="J37" s="95"/>
      <c r="K37" s="96"/>
      <c r="L37" s="95"/>
      <c r="M37" s="96"/>
      <c r="N37" s="95"/>
      <c r="O37" s="96"/>
      <c r="P37" s="95"/>
      <c r="Q37" s="96"/>
      <c r="R37" s="95"/>
      <c r="S37" s="96"/>
      <c r="T37" s="95"/>
      <c r="U37" s="96"/>
      <c r="V37" s="95"/>
      <c r="W37" s="96"/>
      <c r="X37" s="95"/>
    </row>
    <row r="38" spans="1:24" ht="16.5" customHeight="1" x14ac:dyDescent="0.25">
      <c r="A38" s="116">
        <v>6</v>
      </c>
      <c r="B38" s="596" t="s">
        <v>247</v>
      </c>
      <c r="C38" s="597"/>
      <c r="D38" s="598"/>
      <c r="E38" s="94"/>
      <c r="F38" s="95"/>
      <c r="G38" s="96"/>
      <c r="H38" s="95"/>
      <c r="I38" s="96"/>
      <c r="J38" s="95" t="s">
        <v>185</v>
      </c>
      <c r="K38" s="96"/>
      <c r="L38" s="95"/>
      <c r="M38" s="96"/>
      <c r="N38" s="95"/>
      <c r="O38" s="96"/>
      <c r="P38" s="95"/>
      <c r="Q38" s="96"/>
      <c r="R38" s="95"/>
      <c r="S38" s="96"/>
      <c r="T38" s="95"/>
      <c r="U38" s="96"/>
      <c r="V38" s="95"/>
      <c r="W38" s="96"/>
      <c r="X38" s="95"/>
    </row>
    <row r="39" spans="1:24" ht="16.5" customHeight="1" x14ac:dyDescent="0.25">
      <c r="A39" s="116">
        <v>7</v>
      </c>
      <c r="B39" s="596" t="s">
        <v>248</v>
      </c>
      <c r="C39" s="597"/>
      <c r="D39" s="598"/>
      <c r="E39" s="94"/>
      <c r="F39" s="95"/>
      <c r="G39" s="96"/>
      <c r="H39" s="95"/>
      <c r="I39" s="96"/>
      <c r="J39" s="95" t="s">
        <v>185</v>
      </c>
      <c r="K39" s="96"/>
      <c r="L39" s="95"/>
      <c r="M39" s="96"/>
      <c r="N39" s="95"/>
      <c r="O39" s="96"/>
      <c r="P39" s="95"/>
      <c r="Q39" s="96"/>
      <c r="R39" s="95"/>
      <c r="S39" s="96"/>
      <c r="T39" s="95"/>
      <c r="U39" s="96"/>
      <c r="V39" s="95"/>
      <c r="W39" s="96"/>
      <c r="X39" s="95"/>
    </row>
    <row r="40" spans="1:24" ht="16.5" customHeight="1" x14ac:dyDescent="0.25">
      <c r="A40" s="116">
        <v>8</v>
      </c>
      <c r="B40" s="596" t="s">
        <v>249</v>
      </c>
      <c r="C40" s="597"/>
      <c r="D40" s="598"/>
      <c r="E40" s="94"/>
      <c r="F40" s="95"/>
      <c r="G40" s="96"/>
      <c r="H40" s="95"/>
      <c r="I40" s="96"/>
      <c r="J40" s="95" t="s">
        <v>185</v>
      </c>
      <c r="K40" s="96"/>
      <c r="L40" s="95"/>
      <c r="M40" s="96"/>
      <c r="N40" s="95"/>
      <c r="O40" s="96"/>
      <c r="P40" s="95"/>
      <c r="Q40" s="96"/>
      <c r="R40" s="95"/>
      <c r="S40" s="96"/>
      <c r="T40" s="95"/>
      <c r="U40" s="96"/>
      <c r="V40" s="95"/>
      <c r="W40" s="96"/>
      <c r="X40" s="95"/>
    </row>
    <row r="41" spans="1:24" ht="16.5" customHeight="1" x14ac:dyDescent="0.25">
      <c r="A41" s="116">
        <v>9</v>
      </c>
      <c r="B41" s="596" t="s">
        <v>250</v>
      </c>
      <c r="C41" s="597"/>
      <c r="D41" s="598"/>
      <c r="E41" s="94"/>
      <c r="F41" s="95"/>
      <c r="G41" s="96"/>
      <c r="H41" s="95"/>
      <c r="I41" s="96" t="s">
        <v>185</v>
      </c>
      <c r="J41" s="95"/>
      <c r="K41" s="96"/>
      <c r="L41" s="95"/>
      <c r="M41" s="96"/>
      <c r="N41" s="95"/>
      <c r="O41" s="96"/>
      <c r="P41" s="95"/>
      <c r="Q41" s="96"/>
      <c r="R41" s="95"/>
      <c r="S41" s="96"/>
      <c r="T41" s="95"/>
      <c r="U41" s="96"/>
      <c r="V41" s="95"/>
      <c r="W41" s="96"/>
      <c r="X41" s="95"/>
    </row>
    <row r="42" spans="1:24" ht="16.5" customHeight="1" x14ac:dyDescent="0.25">
      <c r="A42" s="116">
        <v>10</v>
      </c>
      <c r="B42" s="596" t="s">
        <v>251</v>
      </c>
      <c r="C42" s="597"/>
      <c r="D42" s="598"/>
      <c r="E42" s="94"/>
      <c r="F42" s="95"/>
      <c r="G42" s="96"/>
      <c r="H42" s="95"/>
      <c r="I42" s="96" t="s">
        <v>185</v>
      </c>
      <c r="J42" s="95"/>
      <c r="K42" s="96"/>
      <c r="L42" s="95"/>
      <c r="M42" s="96"/>
      <c r="N42" s="95"/>
      <c r="O42" s="96"/>
      <c r="P42" s="95"/>
      <c r="Q42" s="96"/>
      <c r="R42" s="95"/>
      <c r="S42" s="96"/>
      <c r="T42" s="95"/>
      <c r="U42" s="96"/>
      <c r="V42" s="95"/>
      <c r="W42" s="96"/>
      <c r="X42" s="95"/>
    </row>
    <row r="43" spans="1:24" ht="16.5" customHeight="1" x14ac:dyDescent="0.25">
      <c r="A43" s="116">
        <v>11</v>
      </c>
      <c r="B43" s="596" t="s">
        <v>252</v>
      </c>
      <c r="C43" s="597"/>
      <c r="D43" s="598"/>
      <c r="E43" s="94"/>
      <c r="F43" s="95"/>
      <c r="G43" s="96"/>
      <c r="H43" s="95"/>
      <c r="I43" s="96" t="s">
        <v>185</v>
      </c>
      <c r="J43" s="95"/>
      <c r="K43" s="96"/>
      <c r="L43" s="95"/>
      <c r="M43" s="96"/>
      <c r="N43" s="95"/>
      <c r="O43" s="96"/>
      <c r="P43" s="95"/>
      <c r="Q43" s="96"/>
      <c r="R43" s="95"/>
      <c r="S43" s="96"/>
      <c r="T43" s="95"/>
      <c r="U43" s="96"/>
      <c r="V43" s="95"/>
      <c r="W43" s="96"/>
      <c r="X43" s="95"/>
    </row>
    <row r="44" spans="1:24" ht="16.5" customHeight="1" x14ac:dyDescent="0.25">
      <c r="A44" s="116">
        <v>12</v>
      </c>
      <c r="B44" s="596" t="s">
        <v>253</v>
      </c>
      <c r="C44" s="597"/>
      <c r="D44" s="598"/>
      <c r="E44" s="94"/>
      <c r="F44" s="95"/>
      <c r="G44" s="96"/>
      <c r="H44" s="95"/>
      <c r="I44" s="96" t="s">
        <v>185</v>
      </c>
      <c r="J44" s="95"/>
      <c r="K44" s="96"/>
      <c r="L44" s="95"/>
      <c r="M44" s="96"/>
      <c r="N44" s="95"/>
      <c r="O44" s="96"/>
      <c r="P44" s="95"/>
      <c r="Q44" s="96"/>
      <c r="R44" s="95"/>
      <c r="S44" s="96"/>
      <c r="T44" s="95"/>
      <c r="U44" s="96"/>
      <c r="V44" s="95"/>
      <c r="W44" s="96"/>
      <c r="X44" s="95"/>
    </row>
    <row r="45" spans="1:24" ht="16.5" x14ac:dyDescent="0.25">
      <c r="A45" s="116">
        <v>13</v>
      </c>
      <c r="B45" s="596" t="s">
        <v>254</v>
      </c>
      <c r="C45" s="597"/>
      <c r="D45" s="598"/>
      <c r="E45" s="94"/>
      <c r="F45" s="95"/>
      <c r="G45" s="96"/>
      <c r="H45" s="95"/>
      <c r="I45" s="96"/>
      <c r="J45" s="95" t="s">
        <v>185</v>
      </c>
      <c r="K45" s="96"/>
      <c r="L45" s="95"/>
      <c r="M45" s="96"/>
      <c r="N45" s="95"/>
      <c r="O45" s="96"/>
      <c r="P45" s="95"/>
      <c r="Q45" s="96"/>
      <c r="R45" s="95"/>
      <c r="S45" s="96"/>
      <c r="T45" s="95"/>
      <c r="U45" s="96"/>
      <c r="V45" s="95"/>
      <c r="W45" s="96"/>
      <c r="X45" s="95"/>
    </row>
    <row r="46" spans="1:24" ht="16.5" x14ac:dyDescent="0.25">
      <c r="A46" s="116">
        <v>14</v>
      </c>
      <c r="B46" s="596" t="s">
        <v>255</v>
      </c>
      <c r="C46" s="597"/>
      <c r="D46" s="598"/>
      <c r="E46" s="94"/>
      <c r="F46" s="95"/>
      <c r="G46" s="96"/>
      <c r="H46" s="95"/>
      <c r="I46" s="96" t="s">
        <v>185</v>
      </c>
      <c r="J46" s="95"/>
      <c r="K46" s="96"/>
      <c r="L46" s="95"/>
      <c r="M46" s="96"/>
      <c r="N46" s="95"/>
      <c r="O46" s="96"/>
      <c r="P46" s="95"/>
      <c r="Q46" s="96"/>
      <c r="R46" s="95"/>
      <c r="S46" s="96"/>
      <c r="T46" s="95"/>
      <c r="U46" s="96"/>
      <c r="V46" s="95"/>
      <c r="W46" s="96"/>
      <c r="X46" s="95"/>
    </row>
    <row r="47" spans="1:24" ht="16.5" customHeight="1" x14ac:dyDescent="0.25">
      <c r="A47" s="116">
        <v>15</v>
      </c>
      <c r="B47" s="596" t="s">
        <v>256</v>
      </c>
      <c r="C47" s="597"/>
      <c r="D47" s="598"/>
      <c r="E47" s="94"/>
      <c r="F47" s="95"/>
      <c r="G47" s="96"/>
      <c r="H47" s="95"/>
      <c r="I47" s="96" t="s">
        <v>185</v>
      </c>
      <c r="J47" s="95"/>
      <c r="K47" s="96"/>
      <c r="L47" s="95"/>
      <c r="M47" s="96"/>
      <c r="N47" s="95"/>
      <c r="O47" s="96"/>
      <c r="P47" s="95"/>
      <c r="Q47" s="96"/>
      <c r="R47" s="95"/>
      <c r="S47" s="96"/>
      <c r="T47" s="95"/>
      <c r="U47" s="96"/>
      <c r="V47" s="95"/>
      <c r="W47" s="96"/>
      <c r="X47" s="95"/>
    </row>
    <row r="48" spans="1:24" ht="16.5" customHeight="1" x14ac:dyDescent="0.25">
      <c r="A48" s="116">
        <v>16</v>
      </c>
      <c r="B48" s="596" t="s">
        <v>257</v>
      </c>
      <c r="C48" s="597"/>
      <c r="D48" s="598"/>
      <c r="E48" s="94"/>
      <c r="F48" s="95"/>
      <c r="G48" s="96"/>
      <c r="H48" s="95"/>
      <c r="I48" s="96"/>
      <c r="J48" s="95" t="s">
        <v>185</v>
      </c>
      <c r="K48" s="96"/>
      <c r="L48" s="95"/>
      <c r="M48" s="96"/>
      <c r="N48" s="95"/>
      <c r="O48" s="96"/>
      <c r="P48" s="95"/>
      <c r="Q48" s="96"/>
      <c r="R48" s="95"/>
      <c r="S48" s="96"/>
      <c r="T48" s="95"/>
      <c r="U48" s="96"/>
      <c r="V48" s="95"/>
      <c r="W48" s="96"/>
      <c r="X48" s="95"/>
    </row>
    <row r="49" spans="1:24" ht="16.5" x14ac:dyDescent="0.25">
      <c r="A49" s="116">
        <v>17</v>
      </c>
      <c r="B49" s="596" t="s">
        <v>258</v>
      </c>
      <c r="C49" s="597"/>
      <c r="D49" s="598"/>
      <c r="E49" s="94"/>
      <c r="F49" s="95"/>
      <c r="G49" s="96"/>
      <c r="H49" s="95"/>
      <c r="I49" s="96"/>
      <c r="J49" s="95" t="s">
        <v>185</v>
      </c>
      <c r="K49" s="96"/>
      <c r="L49" s="95"/>
      <c r="M49" s="96"/>
      <c r="N49" s="95"/>
      <c r="O49" s="96"/>
      <c r="P49" s="95"/>
      <c r="Q49" s="96"/>
      <c r="R49" s="95"/>
      <c r="S49" s="96"/>
      <c r="T49" s="95"/>
      <c r="U49" s="96"/>
      <c r="V49" s="95"/>
      <c r="W49" s="96"/>
      <c r="X49" s="95"/>
    </row>
    <row r="50" spans="1:24" ht="16.5" x14ac:dyDescent="0.25">
      <c r="A50" s="116">
        <v>18</v>
      </c>
      <c r="B50" s="596" t="s">
        <v>259</v>
      </c>
      <c r="C50" s="597"/>
      <c r="D50" s="598"/>
      <c r="E50" s="94"/>
      <c r="F50" s="95"/>
      <c r="G50" s="96"/>
      <c r="H50" s="95"/>
      <c r="I50" s="96" t="s">
        <v>185</v>
      </c>
      <c r="J50" s="95"/>
      <c r="K50" s="96"/>
      <c r="L50" s="95"/>
      <c r="M50" s="96"/>
      <c r="N50" s="95"/>
      <c r="O50" s="96"/>
      <c r="P50" s="95"/>
      <c r="Q50" s="96"/>
      <c r="R50" s="95"/>
      <c r="S50" s="96"/>
      <c r="T50" s="95"/>
      <c r="U50" s="96"/>
      <c r="V50" s="95"/>
      <c r="W50" s="96"/>
      <c r="X50" s="95"/>
    </row>
    <row r="51" spans="1:24" ht="17.25" thickBot="1" x14ac:dyDescent="0.3">
      <c r="A51" s="117">
        <v>19</v>
      </c>
      <c r="B51" s="652" t="s">
        <v>260</v>
      </c>
      <c r="C51" s="653"/>
      <c r="D51" s="654"/>
      <c r="E51" s="97"/>
      <c r="F51" s="98"/>
      <c r="G51" s="99"/>
      <c r="H51" s="98"/>
      <c r="I51" s="99"/>
      <c r="J51" s="98" t="s">
        <v>185</v>
      </c>
      <c r="K51" s="99"/>
      <c r="L51" s="98"/>
      <c r="M51" s="99"/>
      <c r="N51" s="98"/>
      <c r="O51" s="99"/>
      <c r="P51" s="98"/>
      <c r="Q51" s="99"/>
      <c r="R51" s="98"/>
      <c r="S51" s="99"/>
      <c r="T51" s="98"/>
      <c r="U51" s="99"/>
      <c r="V51" s="98"/>
      <c r="W51" s="99"/>
      <c r="X51" s="98"/>
    </row>
    <row r="52" spans="1:24" ht="26.25" thickBot="1" x14ac:dyDescent="0.3">
      <c r="A52" s="655" t="s">
        <v>261</v>
      </c>
      <c r="B52" s="656"/>
      <c r="C52" s="656"/>
      <c r="D52" s="657"/>
      <c r="E52" s="100">
        <f t="shared" ref="E52:X52" si="0">+COUNTIF(E33:E51,"X")</f>
        <v>0</v>
      </c>
      <c r="F52" s="101">
        <f t="shared" si="0"/>
        <v>0</v>
      </c>
      <c r="G52" s="102">
        <f t="shared" si="0"/>
        <v>0</v>
      </c>
      <c r="H52" s="101">
        <f t="shared" si="0"/>
        <v>0</v>
      </c>
      <c r="I52" s="102">
        <f t="shared" si="0"/>
        <v>9</v>
      </c>
      <c r="J52" s="101">
        <f t="shared" si="0"/>
        <v>10</v>
      </c>
      <c r="K52" s="102">
        <f t="shared" si="0"/>
        <v>0</v>
      </c>
      <c r="L52" s="101">
        <f t="shared" si="0"/>
        <v>0</v>
      </c>
      <c r="M52" s="102">
        <f t="shared" si="0"/>
        <v>0</v>
      </c>
      <c r="N52" s="101">
        <f t="shared" si="0"/>
        <v>0</v>
      </c>
      <c r="O52" s="102">
        <f t="shared" si="0"/>
        <v>0</v>
      </c>
      <c r="P52" s="101">
        <f t="shared" si="0"/>
        <v>0</v>
      </c>
      <c r="Q52" s="102">
        <f t="shared" si="0"/>
        <v>0</v>
      </c>
      <c r="R52" s="101">
        <f t="shared" si="0"/>
        <v>0</v>
      </c>
      <c r="S52" s="102">
        <f t="shared" si="0"/>
        <v>0</v>
      </c>
      <c r="T52" s="101">
        <f t="shared" si="0"/>
        <v>0</v>
      </c>
      <c r="U52" s="102">
        <f t="shared" si="0"/>
        <v>0</v>
      </c>
      <c r="V52" s="101">
        <f t="shared" si="0"/>
        <v>0</v>
      </c>
      <c r="W52" s="102">
        <f t="shared" si="0"/>
        <v>0</v>
      </c>
      <c r="X52" s="101">
        <f t="shared" si="0"/>
        <v>0</v>
      </c>
    </row>
    <row r="53" spans="1:24" ht="35.25" customHeight="1" thickBot="1" x14ac:dyDescent="0.3">
      <c r="A53" s="658" t="s">
        <v>262</v>
      </c>
      <c r="B53" s="659"/>
      <c r="C53" s="659"/>
      <c r="D53" s="660"/>
      <c r="E53" s="599" t="str">
        <f>+IF(AND(E52&gt;=1,E52&lt;=5),"Moderado",IF(AND(E52&gt;=6,E52&lt;=11),"Mayor",IF(AND(E52&gt;=12,E52&lt;=19),"Catastrófico","Por favor responda las 19 preguntas")))</f>
        <v>Por favor responda las 19 preguntas</v>
      </c>
      <c r="F53" s="600"/>
      <c r="G53" s="599" t="str">
        <f>+IF(AND(G52&gt;=1,G52&lt;=5),"Moderado",IF(AND(G52&gt;=6,G52&lt;=11),"Mayor",IF(AND(G52&gt;=12,G52&lt;=19),"Catastrófico","Por favor responda las 19 preguntas")))</f>
        <v>Por favor responda las 19 preguntas</v>
      </c>
      <c r="H53" s="600"/>
      <c r="I53" s="599" t="str">
        <f>+IF(AND(I52&gt;=1,I52&lt;=5),"Moderado",IF(AND(I52&gt;=6,I52&lt;=11),"Mayor",IF(AND(I52&gt;=12,I52&lt;=19),"Catastrófico","Por favor responda las 19 preguntas")))</f>
        <v>Mayor</v>
      </c>
      <c r="J53" s="600"/>
      <c r="K53" s="599" t="str">
        <f>+IF(AND(K52&gt;=1,K52&lt;=5),"Moderado",IF(AND(K52&gt;=6,K52&lt;=11),"Mayor",IF(AND(K52&gt;=12,K52&lt;=19),"Catastrófico","Por favor responda las 19 preguntas")))</f>
        <v>Por favor responda las 19 preguntas</v>
      </c>
      <c r="L53" s="600"/>
      <c r="M53" s="599" t="str">
        <f>+IF(AND(M52&gt;=1,M52&lt;=5),"Moderado",IF(AND(M52&gt;=6,M52&lt;=11),"Mayor",IF(AND(M52&gt;=12,M52&lt;=19),"Catastrófico","Por favor responda las 19 preguntas")))</f>
        <v>Por favor responda las 19 preguntas</v>
      </c>
      <c r="N53" s="600"/>
      <c r="O53" s="599" t="str">
        <f>+IF(AND(O52&gt;=1,O52&lt;=5),"Moderado",IF(AND(O52&gt;=6,O52&lt;=11),"Mayor",IF(AND(O52&gt;=12,O52&lt;=19),"Catastrófico","Por favor responda las 19 preguntas")))</f>
        <v>Por favor responda las 19 preguntas</v>
      </c>
      <c r="P53" s="600"/>
      <c r="Q53" s="599" t="str">
        <f>+IF(AND(Q52&gt;=1,Q52&lt;=5),"Moderado",IF(AND(Q52&gt;=6,Q52&lt;=11),"Mayor",IF(AND(Q52&gt;=12,Q52&lt;=19),"Catastrófico","Por favor responda las 19 preguntas")))</f>
        <v>Por favor responda las 19 preguntas</v>
      </c>
      <c r="R53" s="600"/>
      <c r="S53" s="599" t="str">
        <f>+IF(AND(S52&gt;=1,S52&lt;=5),"Moderado",IF(AND(S52&gt;=6,S52&lt;=11),"Mayor",IF(AND(S52&gt;=12,S52&lt;=19),"Catastrófico","Por favor responda las 19 preguntas")))</f>
        <v>Por favor responda las 19 preguntas</v>
      </c>
      <c r="T53" s="600"/>
      <c r="U53" s="599" t="str">
        <f>+IF(AND(U52&gt;=1,U52&lt;=5),"Moderado",IF(AND(U52&gt;=6,U52&lt;=11),"Mayor",IF(AND(U52&gt;=12,U52&lt;=19),"Catastrófico","Por favor responda las 19 preguntas")))</f>
        <v>Por favor responda las 19 preguntas</v>
      </c>
      <c r="V53" s="600"/>
      <c r="W53" s="599" t="str">
        <f>+IF(AND(W52&gt;=1,W52&lt;=5),"Moderado",IF(AND(W52&gt;=6,W52&lt;=11),"Mayor",IF(AND(W52&gt;=12,W52&lt;=19),"Catastrófico","Por favor responda las 19 preguntas")))</f>
        <v>Por favor responda las 19 preguntas</v>
      </c>
      <c r="X53" s="600"/>
    </row>
    <row r="54" spans="1:24" ht="15" customHeight="1" thickBot="1" x14ac:dyDescent="0.3">
      <c r="A54" s="139"/>
      <c r="B54" s="136"/>
      <c r="C54" s="136"/>
      <c r="D54" s="136"/>
      <c r="E54" s="137"/>
      <c r="F54" s="137"/>
      <c r="G54" s="137"/>
      <c r="H54" s="137"/>
      <c r="I54" s="137"/>
      <c r="J54" s="137"/>
      <c r="K54" s="137"/>
      <c r="L54" s="137"/>
      <c r="M54" s="137"/>
      <c r="N54" s="137"/>
      <c r="O54" s="137"/>
      <c r="P54" s="138"/>
      <c r="Q54" s="135"/>
      <c r="R54" s="135"/>
      <c r="S54" s="135"/>
      <c r="T54" s="135"/>
      <c r="U54" s="135"/>
      <c r="V54" s="135"/>
      <c r="W54" s="135"/>
      <c r="X54" s="135"/>
    </row>
    <row r="55" spans="1:24" ht="24.75" customHeight="1" thickBot="1" x14ac:dyDescent="0.3">
      <c r="A55" s="370" t="s">
        <v>263</v>
      </c>
      <c r="B55" s="371"/>
      <c r="C55" s="371"/>
      <c r="D55" s="371"/>
      <c r="E55" s="371"/>
      <c r="F55" s="371"/>
      <c r="G55" s="371"/>
      <c r="H55" s="371"/>
      <c r="I55" s="371"/>
      <c r="J55" s="371"/>
      <c r="K55" s="371"/>
      <c r="L55" s="371"/>
      <c r="M55" s="371"/>
      <c r="N55" s="371"/>
      <c r="O55" s="371"/>
      <c r="P55" s="619"/>
    </row>
    <row r="56" spans="1:24" ht="35.25" customHeight="1" x14ac:dyDescent="0.25">
      <c r="A56" s="649" t="s">
        <v>264</v>
      </c>
      <c r="B56" s="649"/>
      <c r="C56" s="649"/>
      <c r="D56" s="649"/>
      <c r="E56" s="649"/>
      <c r="F56" s="649"/>
      <c r="G56" s="649"/>
      <c r="H56" s="649"/>
      <c r="I56" s="649"/>
      <c r="J56" s="649"/>
      <c r="K56" s="649"/>
      <c r="L56" s="649"/>
      <c r="M56" s="649"/>
      <c r="N56" s="649"/>
      <c r="O56" s="649"/>
      <c r="P56" s="649"/>
    </row>
    <row r="57" spans="1:24" ht="71.25" customHeight="1" x14ac:dyDescent="0.25">
      <c r="A57" s="650" t="s">
        <v>265</v>
      </c>
      <c r="B57" s="651"/>
      <c r="C57" s="651"/>
      <c r="D57" s="651"/>
      <c r="E57" s="651"/>
      <c r="F57" s="651"/>
      <c r="G57" s="651"/>
      <c r="H57" s="651"/>
      <c r="I57" s="651"/>
      <c r="J57" s="651"/>
      <c r="K57" s="651"/>
      <c r="L57" s="651"/>
      <c r="M57" s="651"/>
      <c r="N57" s="651"/>
      <c r="O57" s="651"/>
      <c r="P57" s="651"/>
    </row>
    <row r="58" spans="1:24" ht="35.25" customHeight="1" x14ac:dyDescent="0.25">
      <c r="A58" s="108"/>
      <c r="B58" s="58"/>
      <c r="C58" s="75"/>
      <c r="D58" s="75"/>
      <c r="E58" s="58"/>
      <c r="F58" s="58"/>
      <c r="G58" s="58"/>
      <c r="H58" s="58"/>
      <c r="I58" s="58"/>
      <c r="J58" s="58"/>
      <c r="K58" s="58"/>
      <c r="L58" s="58"/>
      <c r="M58" s="58"/>
      <c r="N58" s="58"/>
      <c r="O58" s="58"/>
    </row>
    <row r="59" spans="1:24" ht="35.25" customHeight="1" x14ac:dyDescent="0.25">
      <c r="A59" s="108"/>
      <c r="B59" s="627" t="s">
        <v>266</v>
      </c>
      <c r="C59" s="627"/>
      <c r="D59" s="627"/>
      <c r="E59" s="58"/>
      <c r="F59" s="58"/>
      <c r="G59" s="58"/>
      <c r="H59" s="58"/>
      <c r="I59" s="58"/>
      <c r="J59" s="58"/>
      <c r="K59" s="58"/>
      <c r="L59" s="58"/>
      <c r="M59" s="58"/>
      <c r="N59" s="58"/>
      <c r="O59" s="58"/>
    </row>
    <row r="60" spans="1:24" ht="15" customHeight="1" x14ac:dyDescent="0.3">
      <c r="A60" s="108"/>
      <c r="B60" s="81"/>
      <c r="C60" s="81"/>
      <c r="D60" s="81"/>
      <c r="E60" s="58"/>
      <c r="F60" s="58"/>
      <c r="G60" s="58"/>
      <c r="H60" s="58"/>
      <c r="I60" s="58"/>
      <c r="J60" s="58"/>
      <c r="K60" s="58"/>
      <c r="L60" s="58"/>
      <c r="M60" s="58"/>
      <c r="N60" s="58"/>
      <c r="O60" s="58"/>
    </row>
    <row r="61" spans="1:24" ht="50.25" customHeight="1" x14ac:dyDescent="0.25">
      <c r="A61" s="108"/>
      <c r="B61" s="103" t="s">
        <v>186</v>
      </c>
      <c r="C61" s="103" t="s">
        <v>267</v>
      </c>
      <c r="D61" s="103" t="s">
        <v>199</v>
      </c>
      <c r="E61" s="58"/>
      <c r="F61" s="58"/>
      <c r="G61" s="58"/>
      <c r="H61" s="58"/>
      <c r="I61" s="58"/>
      <c r="J61" s="58"/>
      <c r="K61" s="58"/>
      <c r="L61" s="58"/>
      <c r="M61" s="58"/>
      <c r="N61" s="58"/>
      <c r="O61" s="58"/>
    </row>
    <row r="62" spans="1:24" ht="35.25" customHeight="1" x14ac:dyDescent="0.25">
      <c r="A62" s="108"/>
      <c r="B62" s="82" t="s">
        <v>268</v>
      </c>
      <c r="C62" s="133">
        <v>0.2</v>
      </c>
      <c r="D62" s="104" t="s">
        <v>203</v>
      </c>
      <c r="E62" s="58"/>
      <c r="F62" s="58"/>
      <c r="G62" s="58"/>
      <c r="H62" s="58"/>
      <c r="I62" s="58"/>
      <c r="J62" s="58"/>
      <c r="K62" s="58"/>
      <c r="L62" s="58"/>
      <c r="M62" s="58"/>
      <c r="N62" s="58"/>
      <c r="O62" s="58"/>
    </row>
    <row r="63" spans="1:24" ht="35.25" customHeight="1" x14ac:dyDescent="0.25">
      <c r="A63" s="108"/>
      <c r="B63" s="83" t="s">
        <v>269</v>
      </c>
      <c r="C63" s="133">
        <v>0.4</v>
      </c>
      <c r="D63" s="104" t="s">
        <v>207</v>
      </c>
    </row>
    <row r="64" spans="1:24" ht="35.25" customHeight="1" x14ac:dyDescent="0.25">
      <c r="A64" s="108"/>
      <c r="B64" s="84" t="s">
        <v>270</v>
      </c>
      <c r="C64" s="133">
        <v>0.6</v>
      </c>
      <c r="D64" s="104" t="s">
        <v>211</v>
      </c>
    </row>
    <row r="65" spans="1:5" ht="35.25" customHeight="1" x14ac:dyDescent="0.25">
      <c r="A65" s="108"/>
      <c r="B65" s="85" t="s">
        <v>271</v>
      </c>
      <c r="C65" s="133">
        <v>0.8</v>
      </c>
      <c r="D65" s="104" t="s">
        <v>216</v>
      </c>
    </row>
    <row r="66" spans="1:5" ht="35.25" customHeight="1" x14ac:dyDescent="0.25">
      <c r="A66" s="108"/>
      <c r="B66" s="86" t="s">
        <v>219</v>
      </c>
      <c r="C66" s="133">
        <v>1</v>
      </c>
      <c r="D66" s="104" t="s">
        <v>221</v>
      </c>
    </row>
    <row r="67" spans="1:5" ht="35.25" customHeight="1" x14ac:dyDescent="0.25">
      <c r="A67" s="134" t="s">
        <v>272</v>
      </c>
      <c r="B67" s="134"/>
      <c r="C67" s="134"/>
      <c r="D67" s="134"/>
      <c r="E67" s="134"/>
    </row>
    <row r="69" spans="1:5" ht="35.25" customHeight="1" x14ac:dyDescent="0.25">
      <c r="A69" s="108"/>
      <c r="C69" s="77"/>
      <c r="D69" s="77"/>
    </row>
    <row r="70" spans="1:5" ht="35.25" customHeight="1" x14ac:dyDescent="0.25">
      <c r="A70" s="108"/>
      <c r="C70" s="77"/>
      <c r="D70" s="77"/>
    </row>
    <row r="71" spans="1:5" ht="35.25" customHeight="1" x14ac:dyDescent="0.25">
      <c r="A71" s="108"/>
      <c r="C71" s="77"/>
      <c r="D71" s="77"/>
    </row>
    <row r="72" spans="1:5" ht="35.25" customHeight="1" x14ac:dyDescent="0.25">
      <c r="A72" s="108"/>
      <c r="C72" s="77"/>
      <c r="D72" s="77"/>
    </row>
    <row r="73" spans="1:5" ht="35.25" customHeight="1" x14ac:dyDescent="0.25">
      <c r="A73" s="108"/>
      <c r="C73" s="77"/>
      <c r="D73" s="77"/>
    </row>
    <row r="74" spans="1:5" ht="35.25" customHeight="1" x14ac:dyDescent="0.25">
      <c r="A74" s="108"/>
      <c r="C74" s="77"/>
      <c r="D74" s="77"/>
    </row>
    <row r="75" spans="1:5" ht="35.25" customHeight="1" x14ac:dyDescent="0.25">
      <c r="A75" s="108"/>
      <c r="C75" s="77"/>
      <c r="D75" s="77"/>
    </row>
    <row r="76" spans="1:5" ht="35.25" customHeight="1" x14ac:dyDescent="0.25">
      <c r="A76" s="108"/>
      <c r="C76" s="77"/>
      <c r="D76" s="77"/>
    </row>
    <row r="77" spans="1:5" ht="35.25" customHeight="1" x14ac:dyDescent="0.25">
      <c r="A77" s="108"/>
      <c r="C77" s="77"/>
      <c r="D77" s="77"/>
    </row>
    <row r="78" spans="1:5" ht="35.25" customHeight="1" x14ac:dyDescent="0.25">
      <c r="A78" s="108"/>
      <c r="C78" s="77"/>
      <c r="D78" s="77"/>
    </row>
    <row r="79" spans="1:5" ht="35.25" customHeight="1" x14ac:dyDescent="0.25">
      <c r="A79" s="108"/>
      <c r="C79" s="77"/>
      <c r="D79" s="77"/>
    </row>
    <row r="80" spans="1:5" ht="35.25" customHeight="1" x14ac:dyDescent="0.25">
      <c r="A80" s="108"/>
      <c r="C80" s="77"/>
      <c r="D80" s="77"/>
    </row>
    <row r="81" spans="1:4" ht="35.25" customHeight="1" x14ac:dyDescent="0.25">
      <c r="A81" s="108"/>
      <c r="C81" s="77"/>
      <c r="D81" s="77"/>
    </row>
    <row r="82" spans="1:4" ht="35.25" customHeight="1" x14ac:dyDescent="0.25">
      <c r="A82" s="108"/>
      <c r="C82" s="77"/>
      <c r="D82" s="77"/>
    </row>
    <row r="83" spans="1:4" ht="35.25" customHeight="1" x14ac:dyDescent="0.25">
      <c r="A83" s="108"/>
      <c r="C83" s="77"/>
      <c r="D83" s="77"/>
    </row>
    <row r="84" spans="1:4" ht="35.25" customHeight="1" x14ac:dyDescent="0.25">
      <c r="A84" s="108"/>
      <c r="C84" s="77"/>
      <c r="D84" s="77"/>
    </row>
    <row r="85" spans="1:4" ht="35.25" customHeight="1" x14ac:dyDescent="0.25">
      <c r="A85" s="108"/>
      <c r="C85" s="77"/>
      <c r="D85" s="77"/>
    </row>
    <row r="86" spans="1:4" ht="35.25" customHeight="1" x14ac:dyDescent="0.25">
      <c r="A86" s="108"/>
      <c r="C86" s="77"/>
      <c r="D86" s="77"/>
    </row>
    <row r="87" spans="1:4" ht="35.25" customHeight="1" x14ac:dyDescent="0.25">
      <c r="A87" s="108"/>
      <c r="C87" s="77"/>
      <c r="D87" s="77"/>
    </row>
    <row r="88" spans="1:4" ht="35.25" customHeight="1" x14ac:dyDescent="0.25">
      <c r="A88" s="108"/>
      <c r="C88" s="77"/>
      <c r="D88" s="77"/>
    </row>
    <row r="89" spans="1:4" ht="35.25" customHeight="1" x14ac:dyDescent="0.25">
      <c r="A89" s="108"/>
      <c r="C89" s="77"/>
      <c r="D89" s="77"/>
    </row>
    <row r="90" spans="1:4" ht="35.25" customHeight="1" x14ac:dyDescent="0.25">
      <c r="A90" s="108"/>
      <c r="C90" s="77"/>
      <c r="D90" s="77"/>
    </row>
    <row r="91" spans="1:4" ht="35.25" customHeight="1" x14ac:dyDescent="0.25">
      <c r="A91" s="108"/>
      <c r="C91" s="77"/>
      <c r="D91" s="77"/>
    </row>
    <row r="92" spans="1:4" ht="35.25" customHeight="1" x14ac:dyDescent="0.25">
      <c r="A92" s="108"/>
      <c r="C92" s="77"/>
      <c r="D92" s="77"/>
    </row>
    <row r="93" spans="1:4" ht="35.25" customHeight="1" x14ac:dyDescent="0.25">
      <c r="A93" s="108"/>
      <c r="C93" s="77"/>
      <c r="D93" s="77"/>
    </row>
    <row r="94" spans="1:4" ht="35.25" customHeight="1" x14ac:dyDescent="0.25">
      <c r="A94" s="108"/>
      <c r="C94" s="77"/>
      <c r="D94" s="77"/>
    </row>
    <row r="95" spans="1:4" ht="35.25" customHeight="1" x14ac:dyDescent="0.25">
      <c r="A95" s="108"/>
      <c r="C95" s="77"/>
      <c r="D95" s="77"/>
    </row>
    <row r="96" spans="1:4" ht="35.25" customHeight="1" x14ac:dyDescent="0.25">
      <c r="A96" s="108"/>
      <c r="C96" s="77"/>
      <c r="D96" s="77"/>
    </row>
    <row r="97" spans="1:4" ht="35.25" customHeight="1" x14ac:dyDescent="0.25">
      <c r="A97" s="108"/>
      <c r="C97" s="77"/>
      <c r="D97" s="77"/>
    </row>
    <row r="98" spans="1:4" ht="35.25" customHeight="1" x14ac:dyDescent="0.25">
      <c r="A98" s="108"/>
      <c r="C98" s="77"/>
      <c r="D98" s="77"/>
    </row>
    <row r="99" spans="1:4" ht="35.25" customHeight="1" x14ac:dyDescent="0.25">
      <c r="A99" s="108"/>
      <c r="C99" s="77"/>
      <c r="D99" s="77"/>
    </row>
    <row r="100" spans="1:4" ht="35.25" customHeight="1" x14ac:dyDescent="0.25">
      <c r="A100" s="108"/>
      <c r="C100" s="77"/>
      <c r="D100" s="77"/>
    </row>
    <row r="101" spans="1:4" ht="35.25" customHeight="1" x14ac:dyDescent="0.25">
      <c r="A101" s="108"/>
      <c r="C101" s="77"/>
      <c r="D101" s="77"/>
    </row>
    <row r="102" spans="1:4" ht="35.25" customHeight="1" x14ac:dyDescent="0.25">
      <c r="A102" s="108"/>
      <c r="C102" s="77"/>
      <c r="D102" s="77"/>
    </row>
    <row r="103" spans="1:4" ht="35.25" customHeight="1" x14ac:dyDescent="0.25">
      <c r="A103" s="108"/>
      <c r="C103" s="77"/>
      <c r="D103" s="77"/>
    </row>
    <row r="104" spans="1:4" ht="35.25" customHeight="1" x14ac:dyDescent="0.25">
      <c r="A104" s="108"/>
      <c r="C104" s="77"/>
      <c r="D104" s="77"/>
    </row>
    <row r="105" spans="1:4" ht="35.25" customHeight="1" x14ac:dyDescent="0.25">
      <c r="A105" s="108"/>
      <c r="C105" s="77"/>
      <c r="D105" s="77"/>
    </row>
    <row r="106" spans="1:4" ht="35.25" customHeight="1" x14ac:dyDescent="0.25">
      <c r="A106" s="108"/>
      <c r="C106" s="77"/>
      <c r="D106" s="77"/>
    </row>
    <row r="107" spans="1:4" ht="35.25" customHeight="1" x14ac:dyDescent="0.25">
      <c r="A107" s="108"/>
      <c r="C107" s="77"/>
      <c r="D107" s="77"/>
    </row>
    <row r="108" spans="1:4" ht="35.25" customHeight="1" x14ac:dyDescent="0.25">
      <c r="A108" s="108"/>
      <c r="C108" s="77"/>
      <c r="D108" s="77"/>
    </row>
    <row r="109" spans="1:4" ht="35.25" customHeight="1" x14ac:dyDescent="0.25">
      <c r="A109" s="108"/>
      <c r="C109" s="77"/>
      <c r="D109" s="77"/>
    </row>
    <row r="110" spans="1:4" ht="35.25" customHeight="1" x14ac:dyDescent="0.25">
      <c r="A110" s="108"/>
      <c r="C110" s="77"/>
      <c r="D110" s="77"/>
    </row>
    <row r="111" spans="1:4" ht="35.25" customHeight="1" x14ac:dyDescent="0.25">
      <c r="A111" s="108"/>
      <c r="C111" s="77"/>
      <c r="D111" s="77"/>
    </row>
    <row r="112" spans="1:4" ht="35.25" customHeight="1" x14ac:dyDescent="0.25">
      <c r="A112" s="108"/>
      <c r="C112" s="77"/>
      <c r="D112" s="77"/>
    </row>
    <row r="113" spans="1:4" ht="35.25" customHeight="1" x14ac:dyDescent="0.25">
      <c r="A113" s="108"/>
      <c r="C113" s="77"/>
      <c r="D113" s="77"/>
    </row>
    <row r="114" spans="1:4" ht="35.25" customHeight="1" x14ac:dyDescent="0.25">
      <c r="A114" s="108"/>
      <c r="C114" s="77"/>
      <c r="D114" s="77"/>
    </row>
    <row r="115" spans="1:4" ht="35.25" customHeight="1" x14ac:dyDescent="0.25">
      <c r="A115" s="108"/>
      <c r="C115" s="77"/>
      <c r="D115" s="77"/>
    </row>
    <row r="116" spans="1:4" ht="35.25" customHeight="1" x14ac:dyDescent="0.25">
      <c r="A116" s="108"/>
      <c r="C116" s="77"/>
      <c r="D116" s="77"/>
    </row>
    <row r="117" spans="1:4" ht="35.25" customHeight="1" x14ac:dyDescent="0.25">
      <c r="A117" s="108"/>
      <c r="C117" s="77"/>
      <c r="D117" s="77"/>
    </row>
    <row r="118" spans="1:4" ht="35.25" customHeight="1" x14ac:dyDescent="0.25">
      <c r="A118" s="108"/>
      <c r="C118" s="77"/>
      <c r="D118" s="77"/>
    </row>
    <row r="119" spans="1:4" ht="35.25" customHeight="1" x14ac:dyDescent="0.25">
      <c r="A119" s="108"/>
      <c r="C119" s="77"/>
      <c r="D119" s="77"/>
    </row>
    <row r="120" spans="1:4" ht="35.25" customHeight="1" x14ac:dyDescent="0.25">
      <c r="A120" s="108"/>
      <c r="C120" s="77"/>
      <c r="D120" s="77"/>
    </row>
    <row r="121" spans="1:4" ht="35.25" customHeight="1" x14ac:dyDescent="0.25">
      <c r="A121" s="108"/>
      <c r="C121" s="77"/>
      <c r="D121" s="77"/>
    </row>
    <row r="122" spans="1:4" ht="35.25" customHeight="1" x14ac:dyDescent="0.25">
      <c r="A122" s="108"/>
      <c r="C122" s="77"/>
      <c r="D122" s="77"/>
    </row>
    <row r="123" spans="1:4" ht="35.25" customHeight="1" x14ac:dyDescent="0.25">
      <c r="A123" s="108"/>
      <c r="C123" s="77"/>
      <c r="D123" s="77"/>
    </row>
    <row r="124" spans="1:4" ht="35.25" customHeight="1" x14ac:dyDescent="0.25">
      <c r="A124" s="108"/>
      <c r="C124" s="77"/>
      <c r="D124" s="77"/>
    </row>
    <row r="125" spans="1:4" ht="35.25" customHeight="1" x14ac:dyDescent="0.25">
      <c r="A125" s="108"/>
      <c r="C125" s="77"/>
      <c r="D125" s="77"/>
    </row>
    <row r="126" spans="1:4" ht="35.25" customHeight="1" x14ac:dyDescent="0.25">
      <c r="A126" s="108"/>
      <c r="C126" s="77"/>
      <c r="D126" s="77"/>
    </row>
    <row r="127" spans="1:4" ht="35.25" customHeight="1" x14ac:dyDescent="0.25">
      <c r="A127" s="108"/>
      <c r="C127" s="77"/>
      <c r="D127" s="77"/>
    </row>
    <row r="128" spans="1:4" ht="35.25" customHeight="1" x14ac:dyDescent="0.25">
      <c r="A128" s="108"/>
      <c r="C128" s="77"/>
      <c r="D128" s="77"/>
    </row>
    <row r="129" spans="1:4" ht="35.25" customHeight="1" x14ac:dyDescent="0.25">
      <c r="A129" s="108"/>
      <c r="C129" s="77"/>
      <c r="D129" s="77"/>
    </row>
    <row r="130" spans="1:4" ht="35.25" customHeight="1" x14ac:dyDescent="0.25">
      <c r="A130" s="108"/>
      <c r="C130" s="77"/>
      <c r="D130" s="77"/>
    </row>
    <row r="131" spans="1:4" ht="35.25" customHeight="1" x14ac:dyDescent="0.25">
      <c r="A131" s="108"/>
      <c r="C131" s="77"/>
      <c r="D131" s="77"/>
    </row>
    <row r="132" spans="1:4" ht="35.25" customHeight="1" x14ac:dyDescent="0.25">
      <c r="A132" s="108"/>
      <c r="C132" s="77"/>
      <c r="D132" s="77"/>
    </row>
    <row r="133" spans="1:4" ht="35.25" customHeight="1" x14ac:dyDescent="0.25">
      <c r="A133" s="108"/>
      <c r="C133" s="77"/>
      <c r="D133" s="77"/>
    </row>
    <row r="134" spans="1:4" ht="35.25" customHeight="1" x14ac:dyDescent="0.25">
      <c r="A134" s="108"/>
      <c r="C134" s="77"/>
      <c r="D134" s="77"/>
    </row>
    <row r="135" spans="1:4" ht="35.25" customHeight="1" x14ac:dyDescent="0.25">
      <c r="A135" s="108"/>
      <c r="C135" s="77"/>
      <c r="D135" s="77"/>
    </row>
    <row r="136" spans="1:4" ht="35.25" customHeight="1" x14ac:dyDescent="0.25">
      <c r="A136" s="108"/>
      <c r="C136" s="77"/>
      <c r="D136" s="77"/>
    </row>
    <row r="137" spans="1:4" ht="35.25" customHeight="1" x14ac:dyDescent="0.25">
      <c r="A137" s="108"/>
      <c r="C137" s="77"/>
      <c r="D137" s="77"/>
    </row>
    <row r="138" spans="1:4" ht="35.25" customHeight="1" x14ac:dyDescent="0.25">
      <c r="A138" s="108"/>
      <c r="C138" s="77"/>
      <c r="D138" s="77"/>
    </row>
    <row r="139" spans="1:4" ht="35.25" customHeight="1" x14ac:dyDescent="0.25">
      <c r="A139" s="108"/>
      <c r="C139" s="77"/>
      <c r="D139" s="77"/>
    </row>
    <row r="140" spans="1:4" ht="35.25" customHeight="1" x14ac:dyDescent="0.25">
      <c r="A140" s="108"/>
      <c r="C140" s="77"/>
      <c r="D140" s="77"/>
    </row>
    <row r="141" spans="1:4" ht="35.25" customHeight="1" x14ac:dyDescent="0.25">
      <c r="A141" s="108"/>
      <c r="C141" s="77"/>
      <c r="D141" s="77"/>
    </row>
    <row r="142" spans="1:4" ht="35.25" customHeight="1" x14ac:dyDescent="0.25">
      <c r="A142" s="108"/>
      <c r="C142" s="77"/>
      <c r="D142" s="77"/>
    </row>
    <row r="143" spans="1:4" ht="35.25" customHeight="1" x14ac:dyDescent="0.25">
      <c r="A143" s="108"/>
      <c r="C143" s="77"/>
      <c r="D143" s="77"/>
    </row>
    <row r="144" spans="1:4" ht="35.25" customHeight="1" x14ac:dyDescent="0.25">
      <c r="A144" s="108"/>
      <c r="C144" s="77"/>
      <c r="D144" s="77"/>
    </row>
    <row r="145" spans="1:4" ht="35.25" customHeight="1" x14ac:dyDescent="0.25">
      <c r="A145" s="108"/>
      <c r="C145" s="77"/>
      <c r="D145" s="77"/>
    </row>
    <row r="146" spans="1:4" ht="35.25" customHeight="1" x14ac:dyDescent="0.25">
      <c r="A146" s="108"/>
      <c r="C146" s="77"/>
      <c r="D146" s="77"/>
    </row>
    <row r="147" spans="1:4" ht="35.25" customHeight="1" x14ac:dyDescent="0.25">
      <c r="A147" s="108"/>
      <c r="C147" s="77"/>
      <c r="D147" s="77"/>
    </row>
    <row r="148" spans="1:4" ht="35.25" customHeight="1" x14ac:dyDescent="0.25">
      <c r="A148" s="108"/>
      <c r="C148" s="77"/>
      <c r="D148" s="77"/>
    </row>
    <row r="149" spans="1:4" ht="35.25" customHeight="1" x14ac:dyDescent="0.25">
      <c r="A149" s="108"/>
      <c r="C149" s="77"/>
      <c r="D149" s="77"/>
    </row>
    <row r="150" spans="1:4" ht="35.25" customHeight="1" x14ac:dyDescent="0.25">
      <c r="A150" s="108"/>
      <c r="C150" s="77"/>
      <c r="D150" s="77"/>
    </row>
    <row r="151" spans="1:4" ht="35.25" customHeight="1" x14ac:dyDescent="0.25">
      <c r="A151" s="108"/>
      <c r="C151" s="77"/>
      <c r="D151" s="77"/>
    </row>
    <row r="152" spans="1:4" ht="35.25" customHeight="1" x14ac:dyDescent="0.25">
      <c r="A152" s="108"/>
      <c r="C152" s="77"/>
      <c r="D152" s="77"/>
    </row>
    <row r="153" spans="1:4" ht="35.25" customHeight="1" x14ac:dyDescent="0.25">
      <c r="A153" s="108"/>
      <c r="C153" s="77"/>
      <c r="D153" s="77"/>
    </row>
    <row r="154" spans="1:4" ht="35.25" customHeight="1" x14ac:dyDescent="0.25">
      <c r="A154" s="108"/>
      <c r="C154" s="77"/>
      <c r="D154" s="77"/>
    </row>
    <row r="155" spans="1:4" ht="35.25" customHeight="1" x14ac:dyDescent="0.25">
      <c r="A155" s="108"/>
      <c r="C155" s="77"/>
      <c r="D155" s="77"/>
    </row>
    <row r="156" spans="1:4" ht="35.25" customHeight="1" x14ac:dyDescent="0.25">
      <c r="A156" s="108"/>
      <c r="C156" s="77"/>
      <c r="D156" s="77"/>
    </row>
    <row r="157" spans="1:4" ht="35.25" customHeight="1" x14ac:dyDescent="0.25">
      <c r="A157" s="108"/>
      <c r="C157" s="77"/>
      <c r="D157" s="77"/>
    </row>
    <row r="158" spans="1:4" ht="35.25" customHeight="1" x14ac:dyDescent="0.25">
      <c r="A158" s="108"/>
      <c r="C158" s="77"/>
      <c r="D158" s="77"/>
    </row>
    <row r="159" spans="1:4" ht="35.25" customHeight="1" x14ac:dyDescent="0.25">
      <c r="A159" s="108"/>
      <c r="C159" s="77"/>
      <c r="D159" s="77"/>
    </row>
    <row r="160" spans="1:4" ht="35.25" customHeight="1" x14ac:dyDescent="0.25">
      <c r="A160" s="108"/>
      <c r="C160" s="77"/>
      <c r="D160" s="77"/>
    </row>
    <row r="161" spans="1:4" ht="35.25" customHeight="1" x14ac:dyDescent="0.25">
      <c r="A161" s="108"/>
      <c r="C161" s="77"/>
      <c r="D161" s="77"/>
    </row>
    <row r="162" spans="1:4" ht="35.25" customHeight="1" x14ac:dyDescent="0.25">
      <c r="A162" s="108"/>
      <c r="C162" s="77"/>
      <c r="D162" s="77"/>
    </row>
    <row r="163" spans="1:4" ht="35.25" customHeight="1" x14ac:dyDescent="0.25">
      <c r="A163" s="108"/>
      <c r="C163" s="77"/>
      <c r="D163" s="77"/>
    </row>
    <row r="164" spans="1:4" ht="35.25" customHeight="1" x14ac:dyDescent="0.25">
      <c r="A164" s="108"/>
      <c r="C164" s="77"/>
      <c r="D164" s="77"/>
    </row>
    <row r="165" spans="1:4" ht="35.25" customHeight="1" x14ac:dyDescent="0.25">
      <c r="A165" s="108"/>
      <c r="C165" s="77"/>
      <c r="D165" s="77"/>
    </row>
    <row r="166" spans="1:4" ht="35.25" customHeight="1" x14ac:dyDescent="0.25">
      <c r="A166" s="108"/>
      <c r="C166" s="77"/>
      <c r="D166" s="77"/>
    </row>
    <row r="167" spans="1:4" ht="35.25" customHeight="1" x14ac:dyDescent="0.25">
      <c r="A167" s="108"/>
      <c r="C167" s="77"/>
      <c r="D167" s="77"/>
    </row>
    <row r="168" spans="1:4" ht="35.25" customHeight="1" x14ac:dyDescent="0.25">
      <c r="A168" s="108"/>
      <c r="C168" s="77"/>
      <c r="D168" s="77"/>
    </row>
    <row r="169" spans="1:4" ht="35.25" customHeight="1" x14ac:dyDescent="0.25">
      <c r="A169" s="108"/>
      <c r="C169" s="77"/>
      <c r="D169" s="77"/>
    </row>
    <row r="170" spans="1:4" ht="35.25" customHeight="1" x14ac:dyDescent="0.25">
      <c r="A170" s="108"/>
      <c r="C170" s="77"/>
      <c r="D170" s="77"/>
    </row>
    <row r="171" spans="1:4" ht="35.25" customHeight="1" x14ac:dyDescent="0.25">
      <c r="A171" s="108"/>
      <c r="C171" s="77"/>
      <c r="D171" s="77"/>
    </row>
    <row r="172" spans="1:4" ht="35.25" customHeight="1" x14ac:dyDescent="0.25">
      <c r="A172" s="108"/>
      <c r="C172" s="77"/>
      <c r="D172" s="77"/>
    </row>
    <row r="173" spans="1:4" ht="35.25" customHeight="1" x14ac:dyDescent="0.25">
      <c r="A173" s="108"/>
      <c r="C173" s="77"/>
      <c r="D173" s="77"/>
    </row>
    <row r="174" spans="1:4" ht="35.25" customHeight="1" x14ac:dyDescent="0.25">
      <c r="A174" s="108"/>
      <c r="C174" s="77"/>
      <c r="D174" s="77"/>
    </row>
    <row r="175" spans="1:4" ht="35.25" customHeight="1" x14ac:dyDescent="0.25">
      <c r="A175" s="108"/>
      <c r="C175" s="77"/>
      <c r="D175" s="77"/>
    </row>
    <row r="176" spans="1:4" ht="35.25" customHeight="1" x14ac:dyDescent="0.25">
      <c r="A176" s="108"/>
      <c r="C176" s="77"/>
      <c r="D176" s="77"/>
    </row>
    <row r="177" spans="1:4" ht="35.25" customHeight="1" x14ac:dyDescent="0.25">
      <c r="A177" s="108"/>
      <c r="C177" s="77"/>
      <c r="D177" s="77"/>
    </row>
    <row r="178" spans="1:4" ht="35.25" customHeight="1" x14ac:dyDescent="0.25">
      <c r="A178" s="108"/>
      <c r="C178" s="77"/>
      <c r="D178" s="77"/>
    </row>
    <row r="179" spans="1:4" ht="35.25" customHeight="1" x14ac:dyDescent="0.25">
      <c r="A179" s="108"/>
      <c r="C179" s="77"/>
      <c r="D179" s="77"/>
    </row>
    <row r="180" spans="1:4" ht="35.25" customHeight="1" x14ac:dyDescent="0.25">
      <c r="A180" s="108"/>
      <c r="C180" s="77"/>
      <c r="D180" s="77"/>
    </row>
    <row r="181" spans="1:4" ht="35.25" customHeight="1" x14ac:dyDescent="0.25">
      <c r="A181" s="108"/>
      <c r="C181" s="77"/>
      <c r="D181" s="77"/>
    </row>
    <row r="182" spans="1:4" ht="35.25" customHeight="1" x14ac:dyDescent="0.25">
      <c r="A182" s="108"/>
      <c r="C182" s="77"/>
      <c r="D182" s="77"/>
    </row>
    <row r="183" spans="1:4" ht="35.25" customHeight="1" x14ac:dyDescent="0.25">
      <c r="A183" s="108"/>
      <c r="C183" s="77"/>
      <c r="D183" s="77"/>
    </row>
    <row r="184" spans="1:4" ht="35.25" customHeight="1" x14ac:dyDescent="0.25">
      <c r="A184" s="108"/>
      <c r="C184" s="77"/>
      <c r="D184" s="77"/>
    </row>
    <row r="185" spans="1:4" ht="35.25" customHeight="1" x14ac:dyDescent="0.25">
      <c r="A185" s="108"/>
      <c r="C185" s="77"/>
      <c r="D185" s="77"/>
    </row>
    <row r="186" spans="1:4" ht="35.25" customHeight="1" x14ac:dyDescent="0.25">
      <c r="A186" s="108"/>
      <c r="C186" s="77"/>
      <c r="D186" s="77"/>
    </row>
    <row r="187" spans="1:4" ht="35.25" customHeight="1" x14ac:dyDescent="0.25">
      <c r="A187" s="108"/>
      <c r="C187" s="77"/>
      <c r="D187" s="77"/>
    </row>
    <row r="188" spans="1:4" ht="35.25" customHeight="1" x14ac:dyDescent="0.25">
      <c r="A188" s="108"/>
      <c r="C188" s="77"/>
      <c r="D188" s="77"/>
    </row>
    <row r="189" spans="1:4" ht="35.25" customHeight="1" x14ac:dyDescent="0.25">
      <c r="A189" s="108"/>
      <c r="C189" s="77"/>
      <c r="D189" s="77"/>
    </row>
    <row r="190" spans="1:4" ht="35.25" customHeight="1" x14ac:dyDescent="0.25">
      <c r="A190" s="108"/>
      <c r="C190" s="77"/>
      <c r="D190" s="77"/>
    </row>
    <row r="191" spans="1:4" ht="35.25" customHeight="1" x14ac:dyDescent="0.25">
      <c r="A191" s="108"/>
      <c r="C191" s="77"/>
      <c r="D191" s="77"/>
    </row>
    <row r="192" spans="1:4" ht="35.25" customHeight="1" x14ac:dyDescent="0.25">
      <c r="A192" s="108"/>
      <c r="C192" s="77"/>
      <c r="D192" s="77"/>
    </row>
    <row r="193" spans="1:4" ht="35.25" customHeight="1" x14ac:dyDescent="0.25">
      <c r="A193" s="108"/>
      <c r="C193" s="77"/>
      <c r="D193" s="77"/>
    </row>
    <row r="194" spans="1:4" ht="35.25" customHeight="1" x14ac:dyDescent="0.25">
      <c r="A194" s="108"/>
      <c r="C194" s="77"/>
      <c r="D194" s="77"/>
    </row>
    <row r="195" spans="1:4" ht="35.25" customHeight="1" x14ac:dyDescent="0.25">
      <c r="A195" s="108"/>
      <c r="C195" s="77"/>
      <c r="D195" s="77"/>
    </row>
    <row r="196" spans="1:4" ht="35.25" customHeight="1" x14ac:dyDescent="0.25">
      <c r="A196" s="108"/>
      <c r="C196" s="77"/>
      <c r="D196" s="77"/>
    </row>
    <row r="197" spans="1:4" ht="35.25" customHeight="1" x14ac:dyDescent="0.25">
      <c r="A197" s="108"/>
      <c r="C197" s="77"/>
      <c r="D197" s="77"/>
    </row>
    <row r="198" spans="1:4" ht="35.25" customHeight="1" x14ac:dyDescent="0.25">
      <c r="A198" s="108"/>
      <c r="C198" s="77"/>
      <c r="D198" s="77"/>
    </row>
    <row r="199" spans="1:4" ht="35.25" customHeight="1" x14ac:dyDescent="0.25">
      <c r="A199" s="108"/>
      <c r="C199" s="77"/>
      <c r="D199" s="77"/>
    </row>
    <row r="200" spans="1:4" ht="35.25" customHeight="1" x14ac:dyDescent="0.25">
      <c r="A200" s="108"/>
      <c r="C200" s="77"/>
      <c r="D200" s="77"/>
    </row>
    <row r="201" spans="1:4" ht="35.25" customHeight="1" x14ac:dyDescent="0.25">
      <c r="A201" s="108"/>
      <c r="C201" s="77"/>
      <c r="D201" s="77"/>
    </row>
    <row r="202" spans="1:4" ht="35.25" customHeight="1" x14ac:dyDescent="0.25">
      <c r="A202" s="108"/>
      <c r="C202" s="77"/>
      <c r="D202" s="77"/>
    </row>
    <row r="203" spans="1:4" ht="35.25" customHeight="1" x14ac:dyDescent="0.25">
      <c r="A203" s="108"/>
      <c r="C203" s="77"/>
      <c r="D203" s="77"/>
    </row>
    <row r="204" spans="1:4" ht="35.25" customHeight="1" x14ac:dyDescent="0.25">
      <c r="A204" s="108"/>
      <c r="C204" s="77"/>
      <c r="D204" s="77"/>
    </row>
    <row r="205" spans="1:4" ht="35.25" customHeight="1" x14ac:dyDescent="0.25">
      <c r="A205" s="108"/>
      <c r="C205" s="77"/>
      <c r="D205" s="77"/>
    </row>
    <row r="206" spans="1:4" ht="35.25" customHeight="1" x14ac:dyDescent="0.25">
      <c r="A206" s="108"/>
      <c r="C206" s="77"/>
      <c r="D206" s="77"/>
    </row>
    <row r="207" spans="1:4" ht="35.25" customHeight="1" x14ac:dyDescent="0.25">
      <c r="A207" s="108"/>
      <c r="C207" s="77"/>
      <c r="D207" s="77"/>
    </row>
    <row r="208" spans="1:4" ht="35.25" customHeight="1" x14ac:dyDescent="0.25">
      <c r="A208" s="108"/>
      <c r="C208" s="77"/>
      <c r="D208" s="77"/>
    </row>
    <row r="209" spans="1:8" ht="35.25" customHeight="1" x14ac:dyDescent="0.25">
      <c r="A209" s="108"/>
      <c r="C209" s="77"/>
      <c r="D209" s="77"/>
    </row>
    <row r="210" spans="1:8" ht="35.25" customHeight="1" x14ac:dyDescent="0.25">
      <c r="A210" s="108"/>
      <c r="C210" s="77"/>
      <c r="D210" s="77"/>
    </row>
    <row r="211" spans="1:8" ht="35.25" customHeight="1" x14ac:dyDescent="0.25">
      <c r="A211" s="108"/>
      <c r="C211" s="77"/>
      <c r="D211" s="77"/>
    </row>
    <row r="212" spans="1:8" ht="35.25" customHeight="1" x14ac:dyDescent="0.25">
      <c r="A212" s="108"/>
      <c r="C212" s="77"/>
      <c r="D212" s="77"/>
    </row>
    <row r="213" spans="1:8" ht="35.25" customHeight="1" x14ac:dyDescent="0.25">
      <c r="A213" s="108"/>
      <c r="C213" s="77"/>
      <c r="D213" s="77"/>
    </row>
    <row r="214" spans="1:8" ht="35.25" customHeight="1" x14ac:dyDescent="0.25">
      <c r="A214" s="108"/>
      <c r="C214" s="77"/>
      <c r="D214" s="77"/>
    </row>
    <row r="215" spans="1:8" ht="35.25" customHeight="1" x14ac:dyDescent="0.25">
      <c r="A215" s="108"/>
      <c r="C215" s="77"/>
      <c r="D215" s="77"/>
    </row>
    <row r="216" spans="1:8" ht="35.25" customHeight="1" x14ac:dyDescent="0.25">
      <c r="A216" s="108"/>
      <c r="C216" s="77"/>
      <c r="D216" s="77"/>
    </row>
    <row r="217" spans="1:8" ht="35.25" customHeight="1" x14ac:dyDescent="0.25">
      <c r="A217" s="108"/>
      <c r="C217" s="77"/>
      <c r="D217" s="77"/>
    </row>
    <row r="218" spans="1:8" ht="35.25" customHeight="1" x14ac:dyDescent="0.25">
      <c r="A218" s="108"/>
      <c r="C218" s="77"/>
      <c r="D218" s="77"/>
    </row>
    <row r="219" spans="1:8" ht="35.25" customHeight="1" x14ac:dyDescent="0.25">
      <c r="A219" s="108"/>
    </row>
    <row r="220" spans="1:8" ht="35.25" customHeight="1" x14ac:dyDescent="0.25">
      <c r="A220" s="108"/>
      <c r="B220" s="78" t="s">
        <v>273</v>
      </c>
      <c r="C220" s="78" t="s">
        <v>274</v>
      </c>
      <c r="D220" s="79" t="s">
        <v>273</v>
      </c>
      <c r="E220" s="79" t="s">
        <v>274</v>
      </c>
    </row>
    <row r="221" spans="1:8" ht="35.25" customHeight="1" x14ac:dyDescent="0.35">
      <c r="A221" s="108"/>
      <c r="B221" s="80" t="s">
        <v>275</v>
      </c>
      <c r="C221" s="80" t="s">
        <v>276</v>
      </c>
      <c r="D221" s="3" t="s">
        <v>275</v>
      </c>
      <c r="F221" s="3" t="str">
        <f>IF(NOT(ISBLANK(D221)),D221,IF(NOT(ISBLANK(E221)),"     "&amp;E221,FALSE))</f>
        <v>Afectación Económica o presupuestal</v>
      </c>
      <c r="G221" s="3" t="s">
        <v>275</v>
      </c>
      <c r="H221" s="3" t="str">
        <f>IF(NOT(ISERROR(MATCH(G221,_xlfn.ANCHORARRAY(B239),0))),F239&amp;"Por favor no seleccionar los criterios de impacto",G221)</f>
        <v>❌Por favor no seleccionar los criterios de impacto</v>
      </c>
    </row>
    <row r="222" spans="1:8" ht="35.25" customHeight="1" x14ac:dyDescent="0.35">
      <c r="A222" s="108"/>
      <c r="B222" s="80" t="s">
        <v>275</v>
      </c>
      <c r="C222" s="80" t="s">
        <v>207</v>
      </c>
      <c r="E222" s="3" t="s">
        <v>276</v>
      </c>
      <c r="F222" s="3" t="str">
        <f t="shared" ref="F222:F237" si="1">IF(NOT(ISBLANK(D222)),D222,IF(NOT(ISBLANK(E222)),"     "&amp;E222,FALSE))</f>
        <v xml:space="preserve">     Afectación menor a 10 SMLMV .</v>
      </c>
    </row>
    <row r="223" spans="1:8" ht="35.25" customHeight="1" x14ac:dyDescent="0.35">
      <c r="A223" s="108"/>
      <c r="B223" s="80" t="s">
        <v>275</v>
      </c>
      <c r="C223" s="80" t="s">
        <v>211</v>
      </c>
      <c r="E223" s="3" t="s">
        <v>207</v>
      </c>
      <c r="F223" s="3" t="str">
        <f t="shared" si="1"/>
        <v xml:space="preserve">     Entre 10 y 50 SMLMV </v>
      </c>
    </row>
    <row r="224" spans="1:8" ht="35.25" customHeight="1" x14ac:dyDescent="0.35">
      <c r="A224" s="108"/>
      <c r="B224" s="80" t="s">
        <v>275</v>
      </c>
      <c r="C224" s="80" t="s">
        <v>216</v>
      </c>
      <c r="E224" s="3" t="s">
        <v>211</v>
      </c>
      <c r="F224" s="3" t="str">
        <f t="shared" si="1"/>
        <v xml:space="preserve">     Entre 50 y 100 SMLMV </v>
      </c>
    </row>
    <row r="225" spans="1:6" ht="35.25" customHeight="1" x14ac:dyDescent="0.35">
      <c r="A225" s="108"/>
      <c r="B225" s="80" t="s">
        <v>275</v>
      </c>
      <c r="C225" s="80" t="s">
        <v>221</v>
      </c>
      <c r="E225" s="3" t="s">
        <v>216</v>
      </c>
      <c r="F225" s="3" t="str">
        <f t="shared" si="1"/>
        <v xml:space="preserve">     Entre 100 y 500 SMLMV </v>
      </c>
    </row>
    <row r="226" spans="1:6" ht="35.25" customHeight="1" x14ac:dyDescent="0.35">
      <c r="A226" s="108"/>
      <c r="B226" s="80" t="s">
        <v>200</v>
      </c>
      <c r="C226" s="80" t="s">
        <v>204</v>
      </c>
      <c r="E226" s="3" t="s">
        <v>221</v>
      </c>
      <c r="F226" s="3" t="str">
        <f t="shared" si="1"/>
        <v xml:space="preserve">     Mayor a 500 SMLMV </v>
      </c>
    </row>
    <row r="227" spans="1:6" ht="35.25" customHeight="1" x14ac:dyDescent="0.35">
      <c r="A227" s="108"/>
      <c r="B227" s="80" t="s">
        <v>200</v>
      </c>
      <c r="C227" s="80" t="s">
        <v>277</v>
      </c>
      <c r="D227" s="3" t="s">
        <v>200</v>
      </c>
      <c r="F227" s="3" t="str">
        <f t="shared" si="1"/>
        <v>Pérdida Reputacional</v>
      </c>
    </row>
    <row r="228" spans="1:6" ht="35.25" customHeight="1" x14ac:dyDescent="0.35">
      <c r="A228" s="108"/>
      <c r="B228" s="80" t="s">
        <v>200</v>
      </c>
      <c r="C228" s="80" t="s">
        <v>212</v>
      </c>
      <c r="E228" s="3" t="s">
        <v>204</v>
      </c>
      <c r="F228" s="3" t="str">
        <f t="shared" si="1"/>
        <v xml:space="preserve">     El riesgo afecta la imagen de alguna área de la organización</v>
      </c>
    </row>
    <row r="229" spans="1:6" ht="35.25" customHeight="1" x14ac:dyDescent="0.35">
      <c r="A229" s="108"/>
      <c r="B229" s="80" t="s">
        <v>200</v>
      </c>
      <c r="C229" s="80" t="s">
        <v>217</v>
      </c>
      <c r="E229" s="3" t="s">
        <v>277</v>
      </c>
      <c r="F229" s="3" t="str">
        <f t="shared" si="1"/>
        <v xml:space="preserve">     El riesgo afecta la imagen de la entidad internamente, de conocimiento general, nivel interno, de Alta Dirección y/o miembros del SND </v>
      </c>
    </row>
    <row r="230" spans="1:6" ht="35.25" customHeight="1" x14ac:dyDescent="0.35">
      <c r="A230" s="108"/>
      <c r="B230" s="80" t="s">
        <v>200</v>
      </c>
      <c r="C230" s="80" t="s">
        <v>222</v>
      </c>
      <c r="E230" s="3" t="s">
        <v>212</v>
      </c>
      <c r="F230" s="3" t="str">
        <f t="shared" si="1"/>
        <v xml:space="preserve">     El riesgo afecta la imagen de la entidad con algunos usuarios de relevancia frente al logro de los objetivos</v>
      </c>
    </row>
    <row r="231" spans="1:6" ht="35.25" customHeight="1" x14ac:dyDescent="0.35">
      <c r="A231" s="108"/>
      <c r="B231" s="80" t="s">
        <v>60</v>
      </c>
      <c r="C231" s="80" t="s">
        <v>278</v>
      </c>
      <c r="E231" s="3" t="s">
        <v>217</v>
      </c>
      <c r="F231" s="3" t="str">
        <f t="shared" si="1"/>
        <v xml:space="preserve">     El riesgo afecta la imagen de de la entidad con efecto publicitario sostenido a nivel de sector administrativo, nivel departamental o municipal</v>
      </c>
    </row>
    <row r="232" spans="1:6" ht="35.25" customHeight="1" x14ac:dyDescent="0.35">
      <c r="A232" s="108"/>
      <c r="B232" s="80" t="s">
        <v>60</v>
      </c>
      <c r="C232" s="80" t="s">
        <v>278</v>
      </c>
      <c r="E232" s="3" t="s">
        <v>222</v>
      </c>
      <c r="F232" s="3" t="str">
        <f t="shared" si="1"/>
        <v xml:space="preserve">     El riesgo afecta la imagen de la entidad a nivel nacional, con efecto publicitarios sostenible a nivel país</v>
      </c>
    </row>
    <row r="233" spans="1:6" ht="35.25" customHeight="1" x14ac:dyDescent="0.35">
      <c r="A233" s="108"/>
      <c r="B233" s="80" t="s">
        <v>60</v>
      </c>
      <c r="C233" s="80" t="s">
        <v>213</v>
      </c>
      <c r="D233" s="3" t="s">
        <v>60</v>
      </c>
      <c r="F233" s="3" t="str">
        <f t="shared" si="1"/>
        <v>Corrupción</v>
      </c>
    </row>
    <row r="234" spans="1:6" ht="35.25" customHeight="1" x14ac:dyDescent="0.35">
      <c r="B234" s="80" t="s">
        <v>60</v>
      </c>
      <c r="C234" s="80" t="s">
        <v>218</v>
      </c>
      <c r="E234" s="3" t="s">
        <v>278</v>
      </c>
      <c r="F234" s="3" t="str">
        <f t="shared" si="1"/>
        <v xml:space="preserve">     No aplica</v>
      </c>
    </row>
    <row r="235" spans="1:6" ht="35.25" customHeight="1" x14ac:dyDescent="0.35">
      <c r="B235" s="80" t="s">
        <v>60</v>
      </c>
      <c r="C235" s="80" t="s">
        <v>223</v>
      </c>
      <c r="E235" s="3" t="s">
        <v>213</v>
      </c>
      <c r="F235" s="3" t="str">
        <f t="shared" si="1"/>
        <v xml:space="preserve">     Repuestas Corrupción en Moderado</v>
      </c>
    </row>
    <row r="236" spans="1:6" ht="35.25" customHeight="1" x14ac:dyDescent="0.25">
      <c r="E236" s="3" t="s">
        <v>218</v>
      </c>
      <c r="F236" s="3" t="str">
        <f t="shared" si="1"/>
        <v xml:space="preserve">     Repuestas Corrupción en Mayor</v>
      </c>
    </row>
    <row r="237" spans="1:6" ht="35.25" customHeight="1" x14ac:dyDescent="0.25">
      <c r="E237" s="3" t="s">
        <v>223</v>
      </c>
      <c r="F237" s="3" t="str">
        <f t="shared" si="1"/>
        <v xml:space="preserve">     Repuestas Corrupción en Catastrófico</v>
      </c>
    </row>
    <row r="239" spans="1:6" ht="35.25" customHeight="1" x14ac:dyDescent="0.25">
      <c r="B239" s="3" t="str" cm="1">
        <f t="array" ref="B239:B242">_xlfn.UNIQUE(Tabla1[[#All],[Criterios]])</f>
        <v>Criterios</v>
      </c>
      <c r="F239" s="88" t="s">
        <v>279</v>
      </c>
    </row>
    <row r="240" spans="1:6" ht="35.25" customHeight="1" x14ac:dyDescent="0.25">
      <c r="B240" s="3" t="str">
        <v>Afectación Económica o presupuestal</v>
      </c>
      <c r="F240" s="88" t="s">
        <v>280</v>
      </c>
    </row>
    <row r="241" spans="2:2" ht="35.25" customHeight="1" x14ac:dyDescent="0.25">
      <c r="B241" s="3" t="str">
        <v>Pérdida Reputacional</v>
      </c>
    </row>
    <row r="242" spans="2:2" ht="35.25" customHeight="1" x14ac:dyDescent="0.25">
      <c r="B242" s="3" t="str">
        <v>Corrupción</v>
      </c>
    </row>
  </sheetData>
  <sheetProtection algorithmName="SHA-512" hashValue="d1YOLXOHxmdbMaz38aVGg3UL8ZDqSJBljk03jJHtwVnH/vKyRmI+i4s9nCmTU89tOnOxkpqV1whmWtxvxqQKlw==" saltValue="9Nv73CBej1QS0qPYn6ILZQ==" spinCount="100000" sheet="1" objects="1" scenarios="1"/>
  <protectedRanges>
    <protectedRange sqref="E33:X51" name="Rango1"/>
  </protectedRanges>
  <mergeCells count="75">
    <mergeCell ref="A55:P55"/>
    <mergeCell ref="B59:D59"/>
    <mergeCell ref="A56:P56"/>
    <mergeCell ref="A57:P57"/>
    <mergeCell ref="B35:D35"/>
    <mergeCell ref="B36:D36"/>
    <mergeCell ref="K53:L53"/>
    <mergeCell ref="M53:N53"/>
    <mergeCell ref="B47:D47"/>
    <mergeCell ref="B48:D48"/>
    <mergeCell ref="B49:D49"/>
    <mergeCell ref="B50:D50"/>
    <mergeCell ref="B51:D51"/>
    <mergeCell ref="A52:D52"/>
    <mergeCell ref="A53:D53"/>
    <mergeCell ref="E53:F53"/>
    <mergeCell ref="A28:P28"/>
    <mergeCell ref="A27:P27"/>
    <mergeCell ref="B29:D32"/>
    <mergeCell ref="B33:D33"/>
    <mergeCell ref="B34:D34"/>
    <mergeCell ref="E31:F31"/>
    <mergeCell ref="G31:H31"/>
    <mergeCell ref="I31:J31"/>
    <mergeCell ref="K31:L31"/>
    <mergeCell ref="M31:N31"/>
    <mergeCell ref="C1:P2"/>
    <mergeCell ref="A9:P9"/>
    <mergeCell ref="A10:P10"/>
    <mergeCell ref="D13:F13"/>
    <mergeCell ref="A1:B2"/>
    <mergeCell ref="G13:H13"/>
    <mergeCell ref="B11:F11"/>
    <mergeCell ref="A3:P5"/>
    <mergeCell ref="A6:P6"/>
    <mergeCell ref="A7:P7"/>
    <mergeCell ref="A8:P8"/>
    <mergeCell ref="D14:F14"/>
    <mergeCell ref="M29:N30"/>
    <mergeCell ref="O29:P30"/>
    <mergeCell ref="Q29:R30"/>
    <mergeCell ref="S29:T30"/>
    <mergeCell ref="G16:H16"/>
    <mergeCell ref="G17:H17"/>
    <mergeCell ref="G18:H18"/>
    <mergeCell ref="E29:F30"/>
    <mergeCell ref="G29:H30"/>
    <mergeCell ref="I29:J30"/>
    <mergeCell ref="K29:L30"/>
    <mergeCell ref="D15:F15"/>
    <mergeCell ref="D16:F16"/>
    <mergeCell ref="D17:F17"/>
    <mergeCell ref="D18:F18"/>
    <mergeCell ref="U29:V30"/>
    <mergeCell ref="W29:X30"/>
    <mergeCell ref="U53:V53"/>
    <mergeCell ref="W53:X53"/>
    <mergeCell ref="O53:P53"/>
    <mergeCell ref="Q53:R53"/>
    <mergeCell ref="S53:T53"/>
    <mergeCell ref="U31:V31"/>
    <mergeCell ref="W31:X31"/>
    <mergeCell ref="O31:P31"/>
    <mergeCell ref="G53:H53"/>
    <mergeCell ref="I53:J53"/>
    <mergeCell ref="B42:D42"/>
    <mergeCell ref="B43:D43"/>
    <mergeCell ref="B44:D44"/>
    <mergeCell ref="B45:D45"/>
    <mergeCell ref="B46:D46"/>
    <mergeCell ref="B37:D37"/>
    <mergeCell ref="B38:D38"/>
    <mergeCell ref="B39:D39"/>
    <mergeCell ref="B40:D40"/>
    <mergeCell ref="B41:D41"/>
  </mergeCells>
  <dataValidations count="2">
    <dataValidation type="list" allowBlank="1" showInputMessage="1" showErrorMessage="1" sqref="G221" xr:uid="{00000000-0002-0000-0500-000000000000}">
      <formula1>$F$221:$F$232</formula1>
    </dataValidation>
    <dataValidation type="list" allowBlank="1" showInputMessage="1" showErrorMessage="1" sqref="E33:X51" xr:uid="{00000000-0002-0000-0500-000001000000}">
      <formula1>$A$21:$A$22</formula1>
    </dataValidation>
  </dataValidations>
  <hyperlinks>
    <hyperlink ref="A6:P6" location="'Tabla Impacto'!A27" display=" Niveles de Impacto para Riesgos de Corrupción" xr:uid="{00000000-0004-0000-0500-000000000000}"/>
    <hyperlink ref="A7:P7" location="'Tabla Impacto'!A9" display="Niveles de Impacto para Riesgos de Gestión y de Seguridad de la Información " xr:uid="{00000000-0004-0000-0500-000001000000}"/>
    <hyperlink ref="A8:P8" location="'Tabla Impacto'!A55" display="Niveles de Impacto para Riesgos  Fiscales " xr:uid="{00000000-0004-0000-0500-000002000000}"/>
    <hyperlink ref="A8:XFD8" location="'Tabla Impacto'!A67" display="Niveles de Impacto para Riesgos  Fiscales " xr:uid="{00000000-0004-0000-0500-000003000000}"/>
    <hyperlink ref="A6:XFD6" location="'Tabla Impacto'!A43" display=" Niveles de Impacto para Riesgos de Corrupción" xr:uid="{00000000-0004-0000-0500-000004000000}"/>
    <hyperlink ref="A7:XFD7" location="'Tabla Impacto'!A17" display="Niveles de Impacto para Riesgos de Gestión y de Seguridad de la Información " xr:uid="{00000000-0004-0000-0500-000005000000}"/>
  </hyperlinks>
  <pageMargins left="0.7" right="0.7" top="0.75" bottom="0.75" header="0.3" footer="0.3"/>
  <pageSetup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howOutlineSymbols="0"/>
    <pageSetUpPr autoPageBreaks="0"/>
  </sheetPr>
  <dimension ref="A1:CU146"/>
  <sheetViews>
    <sheetView showZeros="0" showOutlineSymbols="0" zoomScale="40" zoomScaleNormal="40" workbookViewId="0">
      <selection sqref="A1:M6"/>
    </sheetView>
  </sheetViews>
  <sheetFormatPr baseColWidth="10" defaultColWidth="0" defaultRowHeight="15" zeroHeight="1" x14ac:dyDescent="0.25"/>
  <cols>
    <col min="1" max="1" width="11.42578125" customWidth="1"/>
    <col min="2" max="24" width="5.7109375" customWidth="1"/>
    <col min="25" max="25" width="14.5703125" customWidth="1"/>
    <col min="26" max="27" width="15.7109375" customWidth="1"/>
    <col min="28" max="38" width="5.7109375" customWidth="1"/>
    <col min="39" max="39" width="22.140625" customWidth="1"/>
    <col min="40" max="40" width="11.42578125" customWidth="1"/>
    <col min="41" max="46" width="5.7109375" customWidth="1"/>
    <col min="47" max="99" width="0" hidden="1" customWidth="1"/>
    <col min="100" max="16384" width="11.42578125" hidden="1"/>
  </cols>
  <sheetData>
    <row r="1" spans="1:99" ht="15" customHeight="1" x14ac:dyDescent="0.25">
      <c r="A1" s="670"/>
      <c r="B1" s="671"/>
      <c r="C1" s="671"/>
      <c r="D1" s="671"/>
      <c r="E1" s="671"/>
      <c r="F1" s="671"/>
      <c r="G1" s="671"/>
      <c r="H1" s="671"/>
      <c r="I1" s="671"/>
      <c r="J1" s="671"/>
      <c r="K1" s="671"/>
      <c r="L1" s="671"/>
      <c r="M1" s="672"/>
      <c r="N1" s="661" t="s">
        <v>281</v>
      </c>
      <c r="O1" s="662"/>
      <c r="P1" s="662"/>
      <c r="Q1" s="662"/>
      <c r="R1" s="662"/>
      <c r="S1" s="662"/>
      <c r="T1" s="662"/>
      <c r="U1" s="662"/>
      <c r="V1" s="662"/>
      <c r="W1" s="662"/>
      <c r="X1" s="662"/>
      <c r="Y1" s="662"/>
      <c r="Z1" s="662"/>
      <c r="AA1" s="662"/>
      <c r="AB1" s="662"/>
      <c r="AC1" s="662"/>
      <c r="AD1" s="662"/>
      <c r="AE1" s="662"/>
      <c r="AF1" s="662"/>
      <c r="AG1" s="662"/>
      <c r="AH1" s="662"/>
      <c r="AI1" s="662"/>
      <c r="AJ1" s="662"/>
      <c r="AK1" s="662"/>
      <c r="AL1" s="662"/>
      <c r="AM1" s="662"/>
      <c r="AN1" s="662"/>
      <c r="AO1" s="662"/>
      <c r="AP1" s="662"/>
      <c r="AQ1" s="662"/>
      <c r="AR1" s="662"/>
      <c r="AS1" s="662"/>
      <c r="AT1" s="663"/>
    </row>
    <row r="2" spans="1:99" ht="15.75" customHeight="1" x14ac:dyDescent="0.25">
      <c r="A2" s="673"/>
      <c r="B2" s="674"/>
      <c r="C2" s="674"/>
      <c r="D2" s="674"/>
      <c r="E2" s="674"/>
      <c r="F2" s="674"/>
      <c r="G2" s="674"/>
      <c r="H2" s="674"/>
      <c r="I2" s="674"/>
      <c r="J2" s="674"/>
      <c r="K2" s="674"/>
      <c r="L2" s="674"/>
      <c r="M2" s="675"/>
      <c r="N2" s="664"/>
      <c r="O2" s="665"/>
      <c r="P2" s="665"/>
      <c r="Q2" s="665"/>
      <c r="R2" s="665"/>
      <c r="S2" s="665"/>
      <c r="T2" s="665"/>
      <c r="U2" s="665"/>
      <c r="V2" s="665"/>
      <c r="W2" s="665"/>
      <c r="X2" s="665"/>
      <c r="Y2" s="665"/>
      <c r="Z2" s="665"/>
      <c r="AA2" s="665"/>
      <c r="AB2" s="665"/>
      <c r="AC2" s="665"/>
      <c r="AD2" s="665"/>
      <c r="AE2" s="665"/>
      <c r="AF2" s="665"/>
      <c r="AG2" s="665"/>
      <c r="AH2" s="665"/>
      <c r="AI2" s="665"/>
      <c r="AJ2" s="665"/>
      <c r="AK2" s="665"/>
      <c r="AL2" s="665"/>
      <c r="AM2" s="665"/>
      <c r="AN2" s="665"/>
      <c r="AO2" s="665"/>
      <c r="AP2" s="665"/>
      <c r="AQ2" s="665"/>
      <c r="AR2" s="665"/>
      <c r="AS2" s="665"/>
      <c r="AT2" s="666"/>
    </row>
    <row r="3" spans="1:99" x14ac:dyDescent="0.25">
      <c r="A3" s="673"/>
      <c r="B3" s="674"/>
      <c r="C3" s="674"/>
      <c r="D3" s="674"/>
      <c r="E3" s="674"/>
      <c r="F3" s="674"/>
      <c r="G3" s="674"/>
      <c r="H3" s="674"/>
      <c r="I3" s="674"/>
      <c r="J3" s="674"/>
      <c r="K3" s="674"/>
      <c r="L3" s="674"/>
      <c r="M3" s="675"/>
      <c r="N3" s="664"/>
      <c r="O3" s="665"/>
      <c r="P3" s="665"/>
      <c r="Q3" s="665"/>
      <c r="R3" s="665"/>
      <c r="S3" s="665"/>
      <c r="T3" s="665"/>
      <c r="U3" s="665"/>
      <c r="V3" s="665"/>
      <c r="W3" s="665"/>
      <c r="X3" s="665"/>
      <c r="Y3" s="665"/>
      <c r="Z3" s="665"/>
      <c r="AA3" s="665"/>
      <c r="AB3" s="665"/>
      <c r="AC3" s="665"/>
      <c r="AD3" s="665"/>
      <c r="AE3" s="665"/>
      <c r="AF3" s="665"/>
      <c r="AG3" s="665"/>
      <c r="AH3" s="665"/>
      <c r="AI3" s="665"/>
      <c r="AJ3" s="665"/>
      <c r="AK3" s="665"/>
      <c r="AL3" s="665"/>
      <c r="AM3" s="665"/>
      <c r="AN3" s="665"/>
      <c r="AO3" s="665"/>
      <c r="AP3" s="665"/>
      <c r="AQ3" s="665"/>
      <c r="AR3" s="665"/>
      <c r="AS3" s="665"/>
      <c r="AT3" s="666"/>
    </row>
    <row r="4" spans="1:99" x14ac:dyDescent="0.25">
      <c r="A4" s="673"/>
      <c r="B4" s="674"/>
      <c r="C4" s="674"/>
      <c r="D4" s="674"/>
      <c r="E4" s="674"/>
      <c r="F4" s="674"/>
      <c r="G4" s="674"/>
      <c r="H4" s="674"/>
      <c r="I4" s="674"/>
      <c r="J4" s="674"/>
      <c r="K4" s="674"/>
      <c r="L4" s="674"/>
      <c r="M4" s="675"/>
      <c r="N4" s="664"/>
      <c r="O4" s="665"/>
      <c r="P4" s="665"/>
      <c r="Q4" s="665"/>
      <c r="R4" s="665"/>
      <c r="S4" s="665"/>
      <c r="T4" s="665"/>
      <c r="U4" s="665"/>
      <c r="V4" s="665"/>
      <c r="W4" s="665"/>
      <c r="X4" s="665"/>
      <c r="Y4" s="665"/>
      <c r="Z4" s="665"/>
      <c r="AA4" s="665"/>
      <c r="AB4" s="665"/>
      <c r="AC4" s="665"/>
      <c r="AD4" s="665"/>
      <c r="AE4" s="665"/>
      <c r="AF4" s="665"/>
      <c r="AG4" s="665"/>
      <c r="AH4" s="665"/>
      <c r="AI4" s="665"/>
      <c r="AJ4" s="665"/>
      <c r="AK4" s="665"/>
      <c r="AL4" s="665"/>
      <c r="AM4" s="665"/>
      <c r="AN4" s="665"/>
      <c r="AO4" s="665"/>
      <c r="AP4" s="665"/>
      <c r="AQ4" s="665"/>
      <c r="AR4" s="665"/>
      <c r="AS4" s="665"/>
      <c r="AT4" s="666"/>
    </row>
    <row r="5" spans="1:99" x14ac:dyDescent="0.25">
      <c r="A5" s="673"/>
      <c r="B5" s="674"/>
      <c r="C5" s="674"/>
      <c r="D5" s="674"/>
      <c r="E5" s="674"/>
      <c r="F5" s="674"/>
      <c r="G5" s="674"/>
      <c r="H5" s="674"/>
      <c r="I5" s="674"/>
      <c r="J5" s="674"/>
      <c r="K5" s="674"/>
      <c r="L5" s="674"/>
      <c r="M5" s="675"/>
      <c r="N5" s="664"/>
      <c r="O5" s="665"/>
      <c r="P5" s="665"/>
      <c r="Q5" s="665"/>
      <c r="R5" s="665"/>
      <c r="S5" s="665"/>
      <c r="T5" s="665"/>
      <c r="U5" s="665"/>
      <c r="V5" s="665"/>
      <c r="W5" s="665"/>
      <c r="X5" s="665"/>
      <c r="Y5" s="665"/>
      <c r="Z5" s="665"/>
      <c r="AA5" s="665"/>
      <c r="AB5" s="665"/>
      <c r="AC5" s="665"/>
      <c r="AD5" s="665"/>
      <c r="AE5" s="665"/>
      <c r="AF5" s="665"/>
      <c r="AG5" s="665"/>
      <c r="AH5" s="665"/>
      <c r="AI5" s="665"/>
      <c r="AJ5" s="665"/>
      <c r="AK5" s="665"/>
      <c r="AL5" s="665"/>
      <c r="AM5" s="665"/>
      <c r="AN5" s="665"/>
      <c r="AO5" s="665"/>
      <c r="AP5" s="665"/>
      <c r="AQ5" s="665"/>
      <c r="AR5" s="665"/>
      <c r="AS5" s="665"/>
      <c r="AT5" s="666"/>
    </row>
    <row r="6" spans="1:99" ht="15.75" thickBot="1" x14ac:dyDescent="0.3">
      <c r="A6" s="676"/>
      <c r="B6" s="677"/>
      <c r="C6" s="677"/>
      <c r="D6" s="677"/>
      <c r="E6" s="677"/>
      <c r="F6" s="677"/>
      <c r="G6" s="677"/>
      <c r="H6" s="677"/>
      <c r="I6" s="677"/>
      <c r="J6" s="677"/>
      <c r="K6" s="677"/>
      <c r="L6" s="677"/>
      <c r="M6" s="678"/>
      <c r="N6" s="667"/>
      <c r="O6" s="668"/>
      <c r="P6" s="668"/>
      <c r="Q6" s="668"/>
      <c r="R6" s="668"/>
      <c r="S6" s="668"/>
      <c r="T6" s="668"/>
      <c r="U6" s="668"/>
      <c r="V6" s="668"/>
      <c r="W6" s="668"/>
      <c r="X6" s="668"/>
      <c r="Y6" s="668"/>
      <c r="Z6" s="668"/>
      <c r="AA6" s="668"/>
      <c r="AB6" s="668"/>
      <c r="AC6" s="668"/>
      <c r="AD6" s="668"/>
      <c r="AE6" s="668"/>
      <c r="AF6" s="668"/>
      <c r="AG6" s="668"/>
      <c r="AH6" s="668"/>
      <c r="AI6" s="668"/>
      <c r="AJ6" s="668"/>
      <c r="AK6" s="668"/>
      <c r="AL6" s="668"/>
      <c r="AM6" s="668"/>
      <c r="AN6" s="668"/>
      <c r="AO6" s="668"/>
      <c r="AP6" s="668"/>
      <c r="AQ6" s="668"/>
      <c r="AR6" s="668"/>
      <c r="AS6" s="668"/>
      <c r="AT6" s="669"/>
    </row>
    <row r="7" spans="1:99" x14ac:dyDescent="0.25">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row>
    <row r="8" spans="1:99" ht="18" customHeight="1" x14ac:dyDescent="0.25">
      <c r="A8" s="41"/>
      <c r="B8" s="764" t="s">
        <v>282</v>
      </c>
      <c r="C8" s="764"/>
      <c r="D8" s="764"/>
      <c r="E8" s="764"/>
      <c r="F8" s="764"/>
      <c r="G8" s="764"/>
      <c r="H8" s="764"/>
      <c r="I8" s="764"/>
      <c r="J8" s="726" t="s">
        <v>283</v>
      </c>
      <c r="K8" s="726"/>
      <c r="L8" s="726"/>
      <c r="M8" s="726"/>
      <c r="N8" s="726"/>
      <c r="O8" s="726"/>
      <c r="P8" s="726"/>
      <c r="Q8" s="726"/>
      <c r="R8" s="726"/>
      <c r="S8" s="726"/>
      <c r="T8" s="726"/>
      <c r="U8" s="726"/>
      <c r="V8" s="726"/>
      <c r="W8" s="726"/>
      <c r="X8" s="726"/>
      <c r="Y8" s="726"/>
      <c r="Z8" s="726"/>
      <c r="AA8" s="726"/>
      <c r="AB8" s="726"/>
      <c r="AC8" s="726"/>
      <c r="AD8" s="726"/>
      <c r="AE8" s="726"/>
      <c r="AF8" s="726"/>
      <c r="AG8" s="726"/>
      <c r="AH8" s="726"/>
      <c r="AI8" s="726"/>
      <c r="AJ8" s="726"/>
      <c r="AK8" s="726"/>
      <c r="AL8" s="726"/>
      <c r="AM8" s="726"/>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row>
    <row r="9" spans="1:99" ht="18.75" customHeight="1" x14ac:dyDescent="0.25">
      <c r="A9" s="41"/>
      <c r="B9" s="764"/>
      <c r="C9" s="764"/>
      <c r="D9" s="764"/>
      <c r="E9" s="764"/>
      <c r="F9" s="764"/>
      <c r="G9" s="764"/>
      <c r="H9" s="764"/>
      <c r="I9" s="764"/>
      <c r="J9" s="726"/>
      <c r="K9" s="726"/>
      <c r="L9" s="726"/>
      <c r="M9" s="726"/>
      <c r="N9" s="726"/>
      <c r="O9" s="726"/>
      <c r="P9" s="726"/>
      <c r="Q9" s="726"/>
      <c r="R9" s="726"/>
      <c r="S9" s="726"/>
      <c r="T9" s="726"/>
      <c r="U9" s="726"/>
      <c r="V9" s="726"/>
      <c r="W9" s="726"/>
      <c r="X9" s="726"/>
      <c r="Y9" s="726"/>
      <c r="Z9" s="726"/>
      <c r="AA9" s="726"/>
      <c r="AB9" s="726"/>
      <c r="AC9" s="726"/>
      <c r="AD9" s="726"/>
      <c r="AE9" s="726"/>
      <c r="AF9" s="726"/>
      <c r="AG9" s="726"/>
      <c r="AH9" s="726"/>
      <c r="AI9" s="726"/>
      <c r="AJ9" s="726"/>
      <c r="AK9" s="726"/>
      <c r="AL9" s="726"/>
      <c r="AM9" s="726"/>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row>
    <row r="10" spans="1:99" ht="15" customHeight="1" x14ac:dyDescent="0.25">
      <c r="A10" s="41"/>
      <c r="B10" s="764"/>
      <c r="C10" s="764"/>
      <c r="D10" s="764"/>
      <c r="E10" s="764"/>
      <c r="F10" s="764"/>
      <c r="G10" s="764"/>
      <c r="H10" s="764"/>
      <c r="I10" s="764"/>
      <c r="J10" s="726"/>
      <c r="K10" s="726"/>
      <c r="L10" s="726"/>
      <c r="M10" s="726"/>
      <c r="N10" s="726"/>
      <c r="O10" s="726"/>
      <c r="P10" s="726"/>
      <c r="Q10" s="726"/>
      <c r="R10" s="726"/>
      <c r="S10" s="726"/>
      <c r="T10" s="726"/>
      <c r="U10" s="726"/>
      <c r="V10" s="726"/>
      <c r="W10" s="726"/>
      <c r="X10" s="726"/>
      <c r="Y10" s="726"/>
      <c r="Z10" s="726"/>
      <c r="AA10" s="726"/>
      <c r="AB10" s="726"/>
      <c r="AC10" s="726"/>
      <c r="AD10" s="726"/>
      <c r="AE10" s="726"/>
      <c r="AF10" s="726"/>
      <c r="AG10" s="726"/>
      <c r="AH10" s="726"/>
      <c r="AI10" s="726"/>
      <c r="AJ10" s="726"/>
      <c r="AK10" s="726"/>
      <c r="AL10" s="726"/>
      <c r="AM10" s="726"/>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row>
    <row r="11" spans="1:99" ht="15.75" thickBot="1" x14ac:dyDescent="0.3">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row>
    <row r="12" spans="1:99" ht="15" customHeight="1" x14ac:dyDescent="0.25">
      <c r="A12" s="41"/>
      <c r="B12" s="679" t="s">
        <v>187</v>
      </c>
      <c r="C12" s="679"/>
      <c r="D12" s="680"/>
      <c r="E12" s="717" t="s">
        <v>284</v>
      </c>
      <c r="F12" s="718"/>
      <c r="G12" s="718"/>
      <c r="H12" s="718"/>
      <c r="I12" s="719"/>
      <c r="J12" s="729" t="str">
        <f>IF(AND('Mapa final'!$J$14="Muy Alta",'Mapa final'!$N$14="Leve"),CONCATENATE("R",'Mapa final'!$A$14),"")</f>
        <v/>
      </c>
      <c r="K12" s="730"/>
      <c r="L12" s="730" t="e">
        <f>IF(AND('Mapa final'!#REF!="Muy Alta",'Mapa final'!#REF!="Leve"),CONCATENATE("R",'Mapa final'!#REF!),"")</f>
        <v>#REF!</v>
      </c>
      <c r="M12" s="730"/>
      <c r="N12" s="730" t="e">
        <f>IF(AND('Mapa final'!#REF!="Muy Alta",'Mapa final'!#REF!="Leve"),CONCATENATE("R",'Mapa final'!#REF!),"")</f>
        <v>#REF!</v>
      </c>
      <c r="O12" s="732"/>
      <c r="P12" s="729" t="str">
        <f>IF(AND('Mapa final'!$J$14="Muy Alta",'Mapa final'!$N$14="Menor"),CONCATENATE("R",'Mapa final'!$A$14),"")</f>
        <v/>
      </c>
      <c r="Q12" s="730"/>
      <c r="R12" s="730" t="e">
        <f>IF(AND('Mapa final'!#REF!="Muy Alta",'Mapa final'!#REF!="Menor"),CONCATENATE("R",'Mapa final'!#REF!),"")</f>
        <v>#REF!</v>
      </c>
      <c r="S12" s="730"/>
      <c r="T12" s="730" t="e">
        <f>IF(AND('Mapa final'!#REF!="Muy Alta",'Mapa final'!#REF!="Menor"),CONCATENATE("R",'Mapa final'!#REF!),"")</f>
        <v>#REF!</v>
      </c>
      <c r="U12" s="732"/>
      <c r="V12" s="729" t="str">
        <f>IF(AND('Mapa final'!$J$14="Muy Alta",'Mapa final'!$N$14="Moderado"),CONCATENATE("R",'Mapa final'!$A$14),"")</f>
        <v/>
      </c>
      <c r="W12" s="730"/>
      <c r="X12" s="730" t="e">
        <f>IF(AND('Mapa final'!#REF!="Muy Alta",'Mapa final'!#REF!="Moderado"),CONCATENATE("R",'Mapa final'!#REF!),"")</f>
        <v>#REF!</v>
      </c>
      <c r="Y12" s="730"/>
      <c r="Z12" s="730" t="e">
        <f>IF(AND('Mapa final'!#REF!="Muy Alta",'Mapa final'!#REF!="Moderado"),CONCATENATE("R",'Mapa final'!#REF!),"")</f>
        <v>#REF!</v>
      </c>
      <c r="AA12" s="732"/>
      <c r="AB12" s="729" t="str">
        <f>IF(AND('Mapa final'!$J$14="Muy Alta",'Mapa final'!$N$14="Mayor"),CONCATENATE("R",'Mapa final'!$A$14),"")</f>
        <v/>
      </c>
      <c r="AC12" s="730"/>
      <c r="AD12" s="730" t="e">
        <f>IF(AND('Mapa final'!#REF!="Muy Alta",'Mapa final'!#REF!="Mayor"),CONCATENATE("R",'Mapa final'!#REF!),"")</f>
        <v>#REF!</v>
      </c>
      <c r="AE12" s="730"/>
      <c r="AF12" s="730" t="e">
        <f>IF(AND('Mapa final'!#REF!="Muy Alta",'Mapa final'!#REF!="Mayor"),CONCATENATE("R",'Mapa final'!#REF!),"")</f>
        <v>#REF!</v>
      </c>
      <c r="AG12" s="732"/>
      <c r="AH12" s="745" t="str">
        <f>IF(AND('Mapa final'!$J$14="Muy Alta",'Mapa final'!$N$14="Catastrófico"),CONCATENATE("R",'Mapa final'!$A$14),"")</f>
        <v/>
      </c>
      <c r="AI12" s="746"/>
      <c r="AJ12" s="746" t="e">
        <f>IF(AND('Mapa final'!#REF!="Muy Alta",'Mapa final'!#REF!="Catastrófico"),CONCATENATE("R",'Mapa final'!#REF!),"")</f>
        <v>#REF!</v>
      </c>
      <c r="AK12" s="746"/>
      <c r="AL12" s="746" t="e">
        <f>IF(AND('Mapa final'!#REF!="Muy Alta",'Mapa final'!#REF!="Catastrófico"),CONCATENATE("R",'Mapa final'!#REF!),"")</f>
        <v>#REF!</v>
      </c>
      <c r="AM12" s="747"/>
      <c r="AO12" s="681" t="s">
        <v>285</v>
      </c>
      <c r="AP12" s="682"/>
      <c r="AQ12" s="682"/>
      <c r="AR12" s="682"/>
      <c r="AS12" s="682"/>
      <c r="AT12" s="683"/>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row>
    <row r="13" spans="1:99" ht="15" customHeight="1" x14ac:dyDescent="0.25">
      <c r="A13" s="41"/>
      <c r="B13" s="679"/>
      <c r="C13" s="679"/>
      <c r="D13" s="680"/>
      <c r="E13" s="720"/>
      <c r="F13" s="721"/>
      <c r="G13" s="721"/>
      <c r="H13" s="721"/>
      <c r="I13" s="722"/>
      <c r="J13" s="731"/>
      <c r="K13" s="727"/>
      <c r="L13" s="727"/>
      <c r="M13" s="727"/>
      <c r="N13" s="727"/>
      <c r="O13" s="728"/>
      <c r="P13" s="731"/>
      <c r="Q13" s="727"/>
      <c r="R13" s="727"/>
      <c r="S13" s="727"/>
      <c r="T13" s="727"/>
      <c r="U13" s="728"/>
      <c r="V13" s="731"/>
      <c r="W13" s="727"/>
      <c r="X13" s="727"/>
      <c r="Y13" s="727"/>
      <c r="Z13" s="727"/>
      <c r="AA13" s="728"/>
      <c r="AB13" s="731"/>
      <c r="AC13" s="727"/>
      <c r="AD13" s="727"/>
      <c r="AE13" s="727"/>
      <c r="AF13" s="727"/>
      <c r="AG13" s="728"/>
      <c r="AH13" s="739"/>
      <c r="AI13" s="740"/>
      <c r="AJ13" s="740"/>
      <c r="AK13" s="740"/>
      <c r="AL13" s="740"/>
      <c r="AM13" s="741"/>
      <c r="AN13" s="41"/>
      <c r="AO13" s="684"/>
      <c r="AP13" s="685"/>
      <c r="AQ13" s="685"/>
      <c r="AR13" s="685"/>
      <c r="AS13" s="685"/>
      <c r="AT13" s="686"/>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row>
    <row r="14" spans="1:99" ht="15" customHeight="1" x14ac:dyDescent="0.25">
      <c r="A14" s="41"/>
      <c r="B14" s="679"/>
      <c r="C14" s="679"/>
      <c r="D14" s="680"/>
      <c r="E14" s="720"/>
      <c r="F14" s="721"/>
      <c r="G14" s="721"/>
      <c r="H14" s="721"/>
      <c r="I14" s="722"/>
      <c r="J14" s="731" t="e">
        <f>IF(AND('Mapa final'!#REF!="Muy Alta",'Mapa final'!#REF!="Leve"),CONCATENATE("R",'Mapa final'!#REF!),"")</f>
        <v>#REF!</v>
      </c>
      <c r="K14" s="727"/>
      <c r="L14" s="727" t="e">
        <f>IF(AND('Mapa final'!#REF!="Muy Alta",'Mapa final'!#REF!="Leve"),CONCATENATE("R",'Mapa final'!#REF!),"")</f>
        <v>#REF!</v>
      </c>
      <c r="M14" s="727"/>
      <c r="N14" s="727" t="e">
        <f>IF(AND('Mapa final'!#REF!="Muy Alta",'Mapa final'!#REF!="Leve"),CONCATENATE("R",'Mapa final'!#REF!),"")</f>
        <v>#REF!</v>
      </c>
      <c r="O14" s="728"/>
      <c r="P14" s="731" t="e">
        <f>IF(AND('Mapa final'!#REF!="Muy Alta",'Mapa final'!#REF!="Menor"),CONCATENATE("R",'Mapa final'!#REF!),"")</f>
        <v>#REF!</v>
      </c>
      <c r="Q14" s="727"/>
      <c r="R14" s="727" t="e">
        <f>IF(AND('Mapa final'!#REF!="Muy Alta",'Mapa final'!#REF!="Menor"),CONCATENATE("R",'Mapa final'!#REF!),"")</f>
        <v>#REF!</v>
      </c>
      <c r="S14" s="727"/>
      <c r="T14" s="727" t="e">
        <f>IF(AND('Mapa final'!#REF!="Muy Alta",'Mapa final'!#REF!="Menor"),CONCATENATE("R",'Mapa final'!#REF!),"")</f>
        <v>#REF!</v>
      </c>
      <c r="U14" s="728"/>
      <c r="V14" s="731" t="e">
        <f>IF(AND('Mapa final'!#REF!="Muy Alta",'Mapa final'!#REF!="Moderado"),CONCATENATE("R",'Mapa final'!#REF!),"")</f>
        <v>#REF!</v>
      </c>
      <c r="W14" s="727"/>
      <c r="X14" s="727" t="e">
        <f>IF(AND('Mapa final'!#REF!="Muy Alta",'Mapa final'!#REF!="Moderado"),CONCATENATE("R",'Mapa final'!#REF!),"")</f>
        <v>#REF!</v>
      </c>
      <c r="Y14" s="727"/>
      <c r="Z14" s="727" t="e">
        <f>IF(AND('Mapa final'!#REF!="Muy Alta",'Mapa final'!#REF!="Moderado"),CONCATENATE("R",'Mapa final'!#REF!),"")</f>
        <v>#REF!</v>
      </c>
      <c r="AA14" s="728"/>
      <c r="AB14" s="731" t="e">
        <f>IF(AND('Mapa final'!#REF!="Muy Alta",'Mapa final'!#REF!="Mayor"),CONCATENATE("R",'Mapa final'!#REF!),"")</f>
        <v>#REF!</v>
      </c>
      <c r="AC14" s="727"/>
      <c r="AD14" s="727" t="e">
        <f>IF(AND('Mapa final'!#REF!="Muy Alta",'Mapa final'!#REF!="Mayor"),CONCATENATE("R",'Mapa final'!#REF!),"")</f>
        <v>#REF!</v>
      </c>
      <c r="AE14" s="727"/>
      <c r="AF14" s="727" t="e">
        <f>IF(AND('Mapa final'!#REF!="Muy Alta",'Mapa final'!#REF!="Mayor"),CONCATENATE("R",'Mapa final'!#REF!),"")</f>
        <v>#REF!</v>
      </c>
      <c r="AG14" s="728"/>
      <c r="AH14" s="739" t="e">
        <f>IF(AND('Mapa final'!#REF!="Muy Alta",'Mapa final'!#REF!="Catastrófico"),CONCATENATE("R",'Mapa final'!#REF!),"")</f>
        <v>#REF!</v>
      </c>
      <c r="AI14" s="740"/>
      <c r="AJ14" s="740" t="e">
        <f>IF(AND('Mapa final'!#REF!="Muy Alta",'Mapa final'!#REF!="Catastrófico"),CONCATENATE("R",'Mapa final'!#REF!),"")</f>
        <v>#REF!</v>
      </c>
      <c r="AK14" s="740"/>
      <c r="AL14" s="740" t="e">
        <f>IF(AND('Mapa final'!#REF!="Muy Alta",'Mapa final'!#REF!="Catastrófico"),CONCATENATE("R",'Mapa final'!#REF!),"")</f>
        <v>#REF!</v>
      </c>
      <c r="AM14" s="741"/>
      <c r="AN14" s="41"/>
      <c r="AO14" s="684"/>
      <c r="AP14" s="685"/>
      <c r="AQ14" s="685"/>
      <c r="AR14" s="685"/>
      <c r="AS14" s="685"/>
      <c r="AT14" s="686"/>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row>
    <row r="15" spans="1:99" ht="15" customHeight="1" x14ac:dyDescent="0.25">
      <c r="A15" s="41"/>
      <c r="B15" s="679"/>
      <c r="C15" s="679"/>
      <c r="D15" s="680"/>
      <c r="E15" s="720"/>
      <c r="F15" s="721"/>
      <c r="G15" s="721"/>
      <c r="H15" s="721"/>
      <c r="I15" s="722"/>
      <c r="J15" s="731"/>
      <c r="K15" s="727"/>
      <c r="L15" s="727"/>
      <c r="M15" s="727"/>
      <c r="N15" s="727"/>
      <c r="O15" s="728"/>
      <c r="P15" s="731"/>
      <c r="Q15" s="727"/>
      <c r="R15" s="727"/>
      <c r="S15" s="727"/>
      <c r="T15" s="727"/>
      <c r="U15" s="728"/>
      <c r="V15" s="731"/>
      <c r="W15" s="727"/>
      <c r="X15" s="727"/>
      <c r="Y15" s="727"/>
      <c r="Z15" s="727"/>
      <c r="AA15" s="728"/>
      <c r="AB15" s="731"/>
      <c r="AC15" s="727"/>
      <c r="AD15" s="727"/>
      <c r="AE15" s="727"/>
      <c r="AF15" s="727"/>
      <c r="AG15" s="728"/>
      <c r="AH15" s="739"/>
      <c r="AI15" s="740"/>
      <c r="AJ15" s="740"/>
      <c r="AK15" s="740"/>
      <c r="AL15" s="740"/>
      <c r="AM15" s="741"/>
      <c r="AN15" s="41"/>
      <c r="AO15" s="684"/>
      <c r="AP15" s="685"/>
      <c r="AQ15" s="685"/>
      <c r="AR15" s="685"/>
      <c r="AS15" s="685"/>
      <c r="AT15" s="686"/>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row>
    <row r="16" spans="1:99" ht="15" customHeight="1" x14ac:dyDescent="0.25">
      <c r="A16" s="41"/>
      <c r="B16" s="679"/>
      <c r="C16" s="679"/>
      <c r="D16" s="680"/>
      <c r="E16" s="720"/>
      <c r="F16" s="721"/>
      <c r="G16" s="721"/>
      <c r="H16" s="721"/>
      <c r="I16" s="722"/>
      <c r="J16" s="731" t="e">
        <f>IF(AND('Mapa final'!#REF!="Muy Alta",'Mapa final'!#REF!="Leve"),CONCATENATE("R",'Mapa final'!#REF!),"")</f>
        <v>#REF!</v>
      </c>
      <c r="K16" s="727"/>
      <c r="L16" s="727" t="e">
        <f>IF(AND('Mapa final'!#REF!="Muy Alta",'Mapa final'!#REF!="Leve"),CONCATENATE("R",'Mapa final'!#REF!),"")</f>
        <v>#REF!</v>
      </c>
      <c r="M16" s="727"/>
      <c r="N16" s="727" t="e">
        <f>IF(AND('Mapa final'!#REF!="Muy Alta",'Mapa final'!#REF!="Leve"),CONCATENATE("R",'Mapa final'!#REF!),"")</f>
        <v>#REF!</v>
      </c>
      <c r="O16" s="728"/>
      <c r="P16" s="731" t="e">
        <f>IF(AND('Mapa final'!#REF!="Muy Alta",'Mapa final'!#REF!="Menor"),CONCATENATE("R",'Mapa final'!#REF!),"")</f>
        <v>#REF!</v>
      </c>
      <c r="Q16" s="727"/>
      <c r="R16" s="727" t="e">
        <f>IF(AND('Mapa final'!#REF!="Muy Alta",'Mapa final'!#REF!="Menor"),CONCATENATE("R",'Mapa final'!#REF!),"")</f>
        <v>#REF!</v>
      </c>
      <c r="S16" s="727"/>
      <c r="T16" s="727" t="e">
        <f>IF(AND('Mapa final'!#REF!="Muy Alta",'Mapa final'!#REF!="Menor"),CONCATENATE("R",'Mapa final'!#REF!),"")</f>
        <v>#REF!</v>
      </c>
      <c r="U16" s="728"/>
      <c r="V16" s="731" t="e">
        <f>IF(AND('Mapa final'!#REF!="Muy Alta",'Mapa final'!#REF!="Moderado"),CONCATENATE("R",'Mapa final'!#REF!),"")</f>
        <v>#REF!</v>
      </c>
      <c r="W16" s="727"/>
      <c r="X16" s="727" t="e">
        <f>IF(AND('Mapa final'!#REF!="Muy Alta",'Mapa final'!#REF!="Moderado"),CONCATENATE("R",'Mapa final'!#REF!),"")</f>
        <v>#REF!</v>
      </c>
      <c r="Y16" s="727"/>
      <c r="Z16" s="727" t="e">
        <f>IF(AND('Mapa final'!#REF!="Muy Alta",'Mapa final'!#REF!="Moderado"),CONCATENATE("R",'Mapa final'!#REF!),"")</f>
        <v>#REF!</v>
      </c>
      <c r="AA16" s="728"/>
      <c r="AB16" s="731" t="e">
        <f>IF(AND('Mapa final'!#REF!="Muy Alta",'Mapa final'!#REF!="Mayor"),CONCATENATE("R",'Mapa final'!#REF!),"")</f>
        <v>#REF!</v>
      </c>
      <c r="AC16" s="727"/>
      <c r="AD16" s="727" t="e">
        <f>IF(AND('Mapa final'!#REF!="Muy Alta",'Mapa final'!#REF!="Mayor"),CONCATENATE("R",'Mapa final'!#REF!),"")</f>
        <v>#REF!</v>
      </c>
      <c r="AE16" s="727"/>
      <c r="AF16" s="727" t="e">
        <f>IF(AND('Mapa final'!#REF!="Muy Alta",'Mapa final'!#REF!="Mayor"),CONCATENATE("R",'Mapa final'!#REF!),"")</f>
        <v>#REF!</v>
      </c>
      <c r="AG16" s="728"/>
      <c r="AH16" s="739" t="e">
        <f>IF(AND('Mapa final'!#REF!="Muy Alta",'Mapa final'!#REF!="Catastrófico"),CONCATENATE("R",'Mapa final'!#REF!),"")</f>
        <v>#REF!</v>
      </c>
      <c r="AI16" s="740"/>
      <c r="AJ16" s="740" t="e">
        <f>IF(AND('Mapa final'!#REF!="Muy Alta",'Mapa final'!#REF!="Catastrófico"),CONCATENATE("R",'Mapa final'!#REF!),"")</f>
        <v>#REF!</v>
      </c>
      <c r="AK16" s="740"/>
      <c r="AL16" s="740" t="e">
        <f>IF(AND('Mapa final'!#REF!="Muy Alta",'Mapa final'!#REF!="Catastrófico"),CONCATENATE("R",'Mapa final'!#REF!),"")</f>
        <v>#REF!</v>
      </c>
      <c r="AM16" s="741"/>
      <c r="AN16" s="41"/>
      <c r="AO16" s="684"/>
      <c r="AP16" s="685"/>
      <c r="AQ16" s="685"/>
      <c r="AR16" s="685"/>
      <c r="AS16" s="685"/>
      <c r="AT16" s="686"/>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row>
    <row r="17" spans="1:80" ht="15" customHeight="1" x14ac:dyDescent="0.25">
      <c r="A17" s="41"/>
      <c r="B17" s="679"/>
      <c r="C17" s="679"/>
      <c r="D17" s="680"/>
      <c r="E17" s="720"/>
      <c r="F17" s="721"/>
      <c r="G17" s="721"/>
      <c r="H17" s="721"/>
      <c r="I17" s="722"/>
      <c r="J17" s="731"/>
      <c r="K17" s="727"/>
      <c r="L17" s="727"/>
      <c r="M17" s="727"/>
      <c r="N17" s="727"/>
      <c r="O17" s="728"/>
      <c r="P17" s="731"/>
      <c r="Q17" s="727"/>
      <c r="R17" s="727"/>
      <c r="S17" s="727"/>
      <c r="T17" s="727"/>
      <c r="U17" s="728"/>
      <c r="V17" s="731"/>
      <c r="W17" s="727"/>
      <c r="X17" s="727"/>
      <c r="Y17" s="727"/>
      <c r="Z17" s="727"/>
      <c r="AA17" s="728"/>
      <c r="AB17" s="731"/>
      <c r="AC17" s="727"/>
      <c r="AD17" s="727"/>
      <c r="AE17" s="727"/>
      <c r="AF17" s="727"/>
      <c r="AG17" s="728"/>
      <c r="AH17" s="739"/>
      <c r="AI17" s="740"/>
      <c r="AJ17" s="740"/>
      <c r="AK17" s="740"/>
      <c r="AL17" s="740"/>
      <c r="AM17" s="741"/>
      <c r="AN17" s="41"/>
      <c r="AO17" s="684"/>
      <c r="AP17" s="685"/>
      <c r="AQ17" s="685"/>
      <c r="AR17" s="685"/>
      <c r="AS17" s="685"/>
      <c r="AT17" s="686"/>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row>
    <row r="18" spans="1:80" ht="15" customHeight="1" x14ac:dyDescent="0.25">
      <c r="A18" s="41"/>
      <c r="B18" s="679"/>
      <c r="C18" s="679"/>
      <c r="D18" s="680"/>
      <c r="E18" s="720"/>
      <c r="F18" s="721"/>
      <c r="G18" s="721"/>
      <c r="H18" s="721"/>
      <c r="I18" s="722"/>
      <c r="J18" s="731" t="e">
        <f>IF(AND('Mapa final'!#REF!="Muy Alta",'Mapa final'!#REF!="Leve"),CONCATENATE("R",'Mapa final'!#REF!),"")</f>
        <v>#REF!</v>
      </c>
      <c r="K18" s="727"/>
      <c r="L18" s="727" t="e">
        <f>IF(AND('Mapa final'!#REF!="Muy Alta",'Mapa final'!#REF!="Leve"),CONCATENATE("R",'Mapa final'!#REF!),"")</f>
        <v>#REF!</v>
      </c>
      <c r="M18" s="727"/>
      <c r="N18" s="727" t="e">
        <f>IF(AND('Mapa final'!#REF!="Muy Alta",'Mapa final'!#REF!="Leve"),CONCATENATE("R",'Mapa final'!#REF!),"")</f>
        <v>#REF!</v>
      </c>
      <c r="O18" s="728"/>
      <c r="P18" s="731" t="e">
        <f>IF(AND('Mapa final'!#REF!="Muy Alta",'Mapa final'!#REF!="Menor"),CONCATENATE("R",'Mapa final'!#REF!),"")</f>
        <v>#REF!</v>
      </c>
      <c r="Q18" s="727"/>
      <c r="R18" s="727" t="e">
        <f>IF(AND('Mapa final'!#REF!="Muy Alta",'Mapa final'!#REF!="Menor"),CONCATENATE("R",'Mapa final'!#REF!),"")</f>
        <v>#REF!</v>
      </c>
      <c r="S18" s="727"/>
      <c r="T18" s="727" t="e">
        <f>IF(AND('Mapa final'!#REF!="Muy Alta",'Mapa final'!#REF!="Menor"),CONCATENATE("R",'Mapa final'!#REF!),"")</f>
        <v>#REF!</v>
      </c>
      <c r="U18" s="728"/>
      <c r="V18" s="731" t="e">
        <f>IF(AND('Mapa final'!#REF!="Muy Alta",'Mapa final'!#REF!="Moderado"),CONCATENATE("R",'Mapa final'!#REF!),"")</f>
        <v>#REF!</v>
      </c>
      <c r="W18" s="727"/>
      <c r="X18" s="727" t="e">
        <f>IF(AND('Mapa final'!#REF!="Muy Alta",'Mapa final'!#REF!="Moderado"),CONCATENATE("R",'Mapa final'!#REF!),"")</f>
        <v>#REF!</v>
      </c>
      <c r="Y18" s="727"/>
      <c r="Z18" s="727" t="e">
        <f>IF(AND('Mapa final'!#REF!="Muy Alta",'Mapa final'!#REF!="Moderado"),CONCATENATE("R",'Mapa final'!#REF!),"")</f>
        <v>#REF!</v>
      </c>
      <c r="AA18" s="728"/>
      <c r="AB18" s="731" t="e">
        <f>IF(AND('Mapa final'!#REF!="Muy Alta",'Mapa final'!#REF!="Mayor"),CONCATENATE("R",'Mapa final'!#REF!),"")</f>
        <v>#REF!</v>
      </c>
      <c r="AC18" s="727"/>
      <c r="AD18" s="727" t="e">
        <f>IF(AND('Mapa final'!#REF!="Muy Alta",'Mapa final'!#REF!="Mayor"),CONCATENATE("R",'Mapa final'!#REF!),"")</f>
        <v>#REF!</v>
      </c>
      <c r="AE18" s="727"/>
      <c r="AF18" s="727" t="e">
        <f>IF(AND('Mapa final'!#REF!="Muy Alta",'Mapa final'!#REF!="Mayor"),CONCATENATE("R",'Mapa final'!#REF!),"")</f>
        <v>#REF!</v>
      </c>
      <c r="AG18" s="728"/>
      <c r="AH18" s="739" t="e">
        <f>IF(AND('Mapa final'!#REF!="Muy Alta",'Mapa final'!#REF!="Catastrófico"),CONCATENATE("R",'Mapa final'!#REF!),"")</f>
        <v>#REF!</v>
      </c>
      <c r="AI18" s="740"/>
      <c r="AJ18" s="740" t="e">
        <f>IF(AND('Mapa final'!#REF!="Muy Alta",'Mapa final'!#REF!="Catastrófico"),CONCATENATE("R",'Mapa final'!#REF!),"")</f>
        <v>#REF!</v>
      </c>
      <c r="AK18" s="740"/>
      <c r="AL18" s="740" t="e">
        <f>IF(AND('Mapa final'!#REF!="Muy Alta",'Mapa final'!#REF!="Catastrófico"),CONCATENATE("R",'Mapa final'!#REF!),"")</f>
        <v>#REF!</v>
      </c>
      <c r="AM18" s="741"/>
      <c r="AN18" s="41"/>
      <c r="AO18" s="684"/>
      <c r="AP18" s="685"/>
      <c r="AQ18" s="685"/>
      <c r="AR18" s="685"/>
      <c r="AS18" s="685"/>
      <c r="AT18" s="686"/>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row>
    <row r="19" spans="1:80" ht="15.75" customHeight="1" thickBot="1" x14ac:dyDescent="0.3">
      <c r="A19" s="41"/>
      <c r="B19" s="679"/>
      <c r="C19" s="679"/>
      <c r="D19" s="680"/>
      <c r="E19" s="723"/>
      <c r="F19" s="724"/>
      <c r="G19" s="724"/>
      <c r="H19" s="724"/>
      <c r="I19" s="725"/>
      <c r="J19" s="731"/>
      <c r="K19" s="727"/>
      <c r="L19" s="727"/>
      <c r="M19" s="727"/>
      <c r="N19" s="727"/>
      <c r="O19" s="728"/>
      <c r="P19" s="731"/>
      <c r="Q19" s="727"/>
      <c r="R19" s="727"/>
      <c r="S19" s="727"/>
      <c r="T19" s="727"/>
      <c r="U19" s="728"/>
      <c r="V19" s="731"/>
      <c r="W19" s="727"/>
      <c r="X19" s="727"/>
      <c r="Y19" s="727"/>
      <c r="Z19" s="727"/>
      <c r="AA19" s="728"/>
      <c r="AB19" s="731"/>
      <c r="AC19" s="727"/>
      <c r="AD19" s="727"/>
      <c r="AE19" s="727"/>
      <c r="AF19" s="727"/>
      <c r="AG19" s="728"/>
      <c r="AH19" s="742"/>
      <c r="AI19" s="743"/>
      <c r="AJ19" s="743"/>
      <c r="AK19" s="743"/>
      <c r="AL19" s="743"/>
      <c r="AM19" s="744"/>
      <c r="AN19" s="41"/>
      <c r="AO19" s="687"/>
      <c r="AP19" s="688"/>
      <c r="AQ19" s="688"/>
      <c r="AR19" s="688"/>
      <c r="AS19" s="688"/>
      <c r="AT19" s="689"/>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row>
    <row r="20" spans="1:80" ht="15" customHeight="1" x14ac:dyDescent="0.25">
      <c r="A20" s="41"/>
      <c r="B20" s="679"/>
      <c r="C20" s="679"/>
      <c r="D20" s="680"/>
      <c r="E20" s="717" t="s">
        <v>286</v>
      </c>
      <c r="F20" s="718"/>
      <c r="G20" s="718"/>
      <c r="H20" s="718"/>
      <c r="I20" s="718"/>
      <c r="J20" s="752" t="str">
        <f>IF(AND('Mapa final'!$J$14="Alta",'Mapa final'!$N$14="Leve"),CONCATENATE("R",'Mapa final'!$A$14),"")</f>
        <v/>
      </c>
      <c r="K20" s="753"/>
      <c r="L20" s="753" t="e">
        <f>IF(AND('Mapa final'!#REF!="Alta",'Mapa final'!#REF!="Leve"),CONCATENATE("R",'Mapa final'!#REF!),"")</f>
        <v>#REF!</v>
      </c>
      <c r="M20" s="753"/>
      <c r="N20" s="753" t="e">
        <f>IF(AND('Mapa final'!#REF!="Alta",'Mapa final'!#REF!="Leve"),CONCATENATE("R",'Mapa final'!#REF!),"")</f>
        <v>#REF!</v>
      </c>
      <c r="O20" s="754"/>
      <c r="P20" s="752" t="str">
        <f>IF(AND('Mapa final'!$J$14="Alta",'Mapa final'!$N$14="Menor"),CONCATENATE("R",'Mapa final'!$A$14),"")</f>
        <v/>
      </c>
      <c r="Q20" s="753"/>
      <c r="R20" s="753" t="e">
        <f>IF(AND('Mapa final'!#REF!="Alta",'Mapa final'!#REF!="Menor"),CONCATENATE("R",'Mapa final'!#REF!),"")</f>
        <v>#REF!</v>
      </c>
      <c r="S20" s="753"/>
      <c r="T20" s="753" t="e">
        <f>IF(AND('Mapa final'!#REF!="Alta",'Mapa final'!#REF!="Menor"),CONCATENATE("R",'Mapa final'!#REF!),"")</f>
        <v>#REF!</v>
      </c>
      <c r="U20" s="754"/>
      <c r="V20" s="729" t="str">
        <f>IF(AND('Mapa final'!$J$14="Alta",'Mapa final'!$N$14="Moderado"),CONCATENATE("R",'Mapa final'!$A$14),"")</f>
        <v/>
      </c>
      <c r="W20" s="730"/>
      <c r="X20" s="730" t="e">
        <f>IF(AND('Mapa final'!#REF!="Alta",'Mapa final'!#REF!="Moderado"),CONCATENATE("R",'Mapa final'!#REF!),"")</f>
        <v>#REF!</v>
      </c>
      <c r="Y20" s="730"/>
      <c r="Z20" s="730" t="e">
        <f>IF(AND('Mapa final'!#REF!="Alta",'Mapa final'!#REF!="Moderado"),CONCATENATE("R",'Mapa final'!#REF!),"")</f>
        <v>#REF!</v>
      </c>
      <c r="AA20" s="732"/>
      <c r="AB20" s="729" t="str">
        <f>IF(AND('Mapa final'!$J$14="Alta",'Mapa final'!$N$14="Mayor"),CONCATENATE("R",'Mapa final'!$A$14),"")</f>
        <v/>
      </c>
      <c r="AC20" s="730"/>
      <c r="AD20" s="730" t="e">
        <f>IF(AND('Mapa final'!#REF!="Alta",'Mapa final'!#REF!="Mayor"),CONCATENATE("R",'Mapa final'!#REF!),"")</f>
        <v>#REF!</v>
      </c>
      <c r="AE20" s="730"/>
      <c r="AF20" s="730" t="e">
        <f>IF(AND('Mapa final'!#REF!="Alta",'Mapa final'!#REF!="Mayor"),CONCATENATE("R",'Mapa final'!#REF!),"")</f>
        <v>#REF!</v>
      </c>
      <c r="AG20" s="732"/>
      <c r="AH20" s="745" t="str">
        <f>IF(AND('Mapa final'!$J$14="Alta",'Mapa final'!$N$14="Catastrófico"),CONCATENATE("R",'Mapa final'!$A$14),"")</f>
        <v/>
      </c>
      <c r="AI20" s="746"/>
      <c r="AJ20" s="746" t="e">
        <f>IF(AND('Mapa final'!#REF!="Alta",'Mapa final'!#REF!="Catastrófico"),CONCATENATE("R",'Mapa final'!#REF!),"")</f>
        <v>#REF!</v>
      </c>
      <c r="AK20" s="746"/>
      <c r="AL20" s="746" t="e">
        <f>IF(AND('Mapa final'!#REF!="Alta",'Mapa final'!#REF!="Catastrófico"),CONCATENATE("R",'Mapa final'!#REF!),"")</f>
        <v>#REF!</v>
      </c>
      <c r="AM20" s="747"/>
      <c r="AN20" s="41"/>
      <c r="AO20" s="690" t="s">
        <v>287</v>
      </c>
      <c r="AP20" s="691"/>
      <c r="AQ20" s="691"/>
      <c r="AR20" s="691"/>
      <c r="AS20" s="691"/>
      <c r="AT20" s="692"/>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row>
    <row r="21" spans="1:80" ht="15" customHeight="1" x14ac:dyDescent="0.25">
      <c r="A21" s="41"/>
      <c r="B21" s="679"/>
      <c r="C21" s="679"/>
      <c r="D21" s="680"/>
      <c r="E21" s="720"/>
      <c r="F21" s="721"/>
      <c r="G21" s="721"/>
      <c r="H21" s="721"/>
      <c r="I21" s="721"/>
      <c r="J21" s="733"/>
      <c r="K21" s="734"/>
      <c r="L21" s="734"/>
      <c r="M21" s="734"/>
      <c r="N21" s="734"/>
      <c r="O21" s="748"/>
      <c r="P21" s="733"/>
      <c r="Q21" s="734"/>
      <c r="R21" s="734"/>
      <c r="S21" s="734"/>
      <c r="T21" s="734"/>
      <c r="U21" s="748"/>
      <c r="V21" s="731"/>
      <c r="W21" s="727"/>
      <c r="X21" s="727"/>
      <c r="Y21" s="727"/>
      <c r="Z21" s="727"/>
      <c r="AA21" s="728"/>
      <c r="AB21" s="731"/>
      <c r="AC21" s="727"/>
      <c r="AD21" s="727"/>
      <c r="AE21" s="727"/>
      <c r="AF21" s="727"/>
      <c r="AG21" s="728"/>
      <c r="AH21" s="739"/>
      <c r="AI21" s="740"/>
      <c r="AJ21" s="740"/>
      <c r="AK21" s="740"/>
      <c r="AL21" s="740"/>
      <c r="AM21" s="741"/>
      <c r="AN21" s="41"/>
      <c r="AO21" s="693"/>
      <c r="AP21" s="694"/>
      <c r="AQ21" s="694"/>
      <c r="AR21" s="694"/>
      <c r="AS21" s="694"/>
      <c r="AT21" s="695"/>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row>
    <row r="22" spans="1:80" ht="15" customHeight="1" x14ac:dyDescent="0.25">
      <c r="A22" s="41"/>
      <c r="B22" s="679"/>
      <c r="C22" s="679"/>
      <c r="D22" s="680"/>
      <c r="E22" s="720"/>
      <c r="F22" s="721"/>
      <c r="G22" s="721"/>
      <c r="H22" s="721"/>
      <c r="I22" s="721"/>
      <c r="J22" s="733" t="e">
        <f>IF(AND('Mapa final'!#REF!="Alta",'Mapa final'!#REF!="Leve"),CONCATENATE("R",'Mapa final'!#REF!),"")</f>
        <v>#REF!</v>
      </c>
      <c r="K22" s="734"/>
      <c r="L22" s="734" t="e">
        <f>IF(AND('Mapa final'!#REF!="Alta",'Mapa final'!#REF!="Leve"),CONCATENATE("R",'Mapa final'!#REF!),"")</f>
        <v>#REF!</v>
      </c>
      <c r="M22" s="734"/>
      <c r="N22" s="734" t="e">
        <f>IF(AND('Mapa final'!#REF!="Alta",'Mapa final'!#REF!="Leve"),CONCATENATE("R",'Mapa final'!#REF!),"")</f>
        <v>#REF!</v>
      </c>
      <c r="O22" s="748"/>
      <c r="P22" s="733" t="e">
        <f>IF(AND('Mapa final'!#REF!="Alta",'Mapa final'!#REF!="Menor"),CONCATENATE("R",'Mapa final'!#REF!),"")</f>
        <v>#REF!</v>
      </c>
      <c r="Q22" s="734"/>
      <c r="R22" s="734" t="e">
        <f>IF(AND('Mapa final'!#REF!="Alta",'Mapa final'!#REF!="Menor"),CONCATENATE("R",'Mapa final'!#REF!),"")</f>
        <v>#REF!</v>
      </c>
      <c r="S22" s="734"/>
      <c r="T22" s="734" t="e">
        <f>IF(AND('Mapa final'!#REF!="Alta",'Mapa final'!#REF!="Menor"),CONCATENATE("R",'Mapa final'!#REF!),"")</f>
        <v>#REF!</v>
      </c>
      <c r="U22" s="748"/>
      <c r="V22" s="731" t="e">
        <f>IF(AND('Mapa final'!#REF!="Alta",'Mapa final'!#REF!="Moderado"),CONCATENATE("R",'Mapa final'!#REF!),"")</f>
        <v>#REF!</v>
      </c>
      <c r="W22" s="727"/>
      <c r="X22" s="727" t="e">
        <f>IF(AND('Mapa final'!#REF!="Alta",'Mapa final'!#REF!="Moderado"),CONCATENATE("R",'Mapa final'!#REF!),"")</f>
        <v>#REF!</v>
      </c>
      <c r="Y22" s="727"/>
      <c r="Z22" s="727" t="e">
        <f>IF(AND('Mapa final'!#REF!="Alta",'Mapa final'!#REF!="Moderado"),CONCATENATE("R",'Mapa final'!#REF!),"")</f>
        <v>#REF!</v>
      </c>
      <c r="AA22" s="728"/>
      <c r="AB22" s="731" t="e">
        <f>IF(AND('Mapa final'!#REF!="Alta",'Mapa final'!#REF!="Mayor"),CONCATENATE("R",'Mapa final'!#REF!),"")</f>
        <v>#REF!</v>
      </c>
      <c r="AC22" s="727"/>
      <c r="AD22" s="727" t="e">
        <f>IF(AND('Mapa final'!#REF!="Alta",'Mapa final'!#REF!="Mayor"),CONCATENATE("R",'Mapa final'!#REF!),"")</f>
        <v>#REF!</v>
      </c>
      <c r="AE22" s="727"/>
      <c r="AF22" s="727" t="e">
        <f>IF(AND('Mapa final'!#REF!="Alta",'Mapa final'!#REF!="Mayor"),CONCATENATE("R",'Mapa final'!#REF!),"")</f>
        <v>#REF!</v>
      </c>
      <c r="AG22" s="728"/>
      <c r="AH22" s="739" t="e">
        <f>IF(AND('Mapa final'!#REF!="Alta",'Mapa final'!#REF!="Catastrófico"),CONCATENATE("R",'Mapa final'!#REF!),"")</f>
        <v>#REF!</v>
      </c>
      <c r="AI22" s="740"/>
      <c r="AJ22" s="740" t="e">
        <f>IF(AND('Mapa final'!#REF!="Alta",'Mapa final'!#REF!="Catastrófico"),CONCATENATE("R",'Mapa final'!#REF!),"")</f>
        <v>#REF!</v>
      </c>
      <c r="AK22" s="740"/>
      <c r="AL22" s="740" t="e">
        <f>IF(AND('Mapa final'!#REF!="Alta",'Mapa final'!#REF!="Catastrófico"),CONCATENATE("R",'Mapa final'!#REF!),"")</f>
        <v>#REF!</v>
      </c>
      <c r="AM22" s="741"/>
      <c r="AN22" s="41"/>
      <c r="AO22" s="693"/>
      <c r="AP22" s="694"/>
      <c r="AQ22" s="694"/>
      <c r="AR22" s="694"/>
      <c r="AS22" s="694"/>
      <c r="AT22" s="695"/>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row>
    <row r="23" spans="1:80" ht="15" customHeight="1" x14ac:dyDescent="0.25">
      <c r="A23" s="41"/>
      <c r="B23" s="679"/>
      <c r="C23" s="679"/>
      <c r="D23" s="680"/>
      <c r="E23" s="720"/>
      <c r="F23" s="721"/>
      <c r="G23" s="721"/>
      <c r="H23" s="721"/>
      <c r="I23" s="721"/>
      <c r="J23" s="733"/>
      <c r="K23" s="734"/>
      <c r="L23" s="734"/>
      <c r="M23" s="734"/>
      <c r="N23" s="734"/>
      <c r="O23" s="748"/>
      <c r="P23" s="733"/>
      <c r="Q23" s="734"/>
      <c r="R23" s="734"/>
      <c r="S23" s="734"/>
      <c r="T23" s="734"/>
      <c r="U23" s="748"/>
      <c r="V23" s="731"/>
      <c r="W23" s="727"/>
      <c r="X23" s="727"/>
      <c r="Y23" s="727"/>
      <c r="Z23" s="727"/>
      <c r="AA23" s="728"/>
      <c r="AB23" s="731"/>
      <c r="AC23" s="727"/>
      <c r="AD23" s="727"/>
      <c r="AE23" s="727"/>
      <c r="AF23" s="727"/>
      <c r="AG23" s="728"/>
      <c r="AH23" s="739"/>
      <c r="AI23" s="740"/>
      <c r="AJ23" s="740"/>
      <c r="AK23" s="740"/>
      <c r="AL23" s="740"/>
      <c r="AM23" s="741"/>
      <c r="AN23" s="41"/>
      <c r="AO23" s="693"/>
      <c r="AP23" s="694"/>
      <c r="AQ23" s="694"/>
      <c r="AR23" s="694"/>
      <c r="AS23" s="694"/>
      <c r="AT23" s="695"/>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row>
    <row r="24" spans="1:80" ht="15" customHeight="1" x14ac:dyDescent="0.25">
      <c r="A24" s="41"/>
      <c r="B24" s="679"/>
      <c r="C24" s="679"/>
      <c r="D24" s="680"/>
      <c r="E24" s="720"/>
      <c r="F24" s="721"/>
      <c r="G24" s="721"/>
      <c r="H24" s="721"/>
      <c r="I24" s="721"/>
      <c r="J24" s="733" t="e">
        <f>IF(AND('Mapa final'!#REF!="Alta",'Mapa final'!#REF!="Leve"),CONCATENATE("R",'Mapa final'!#REF!),"")</f>
        <v>#REF!</v>
      </c>
      <c r="K24" s="734"/>
      <c r="L24" s="734" t="e">
        <f>IF(AND('Mapa final'!#REF!="Alta",'Mapa final'!#REF!="Leve"),CONCATENATE("R",'Mapa final'!#REF!),"")</f>
        <v>#REF!</v>
      </c>
      <c r="M24" s="734"/>
      <c r="N24" s="734" t="e">
        <f>IF(AND('Mapa final'!#REF!="Alta",'Mapa final'!#REF!="Leve"),CONCATENATE("R",'Mapa final'!#REF!),"")</f>
        <v>#REF!</v>
      </c>
      <c r="O24" s="748"/>
      <c r="P24" s="733" t="e">
        <f>IF(AND('Mapa final'!#REF!="Alta",'Mapa final'!#REF!="Menor"),CONCATENATE("R",'Mapa final'!#REF!),"")</f>
        <v>#REF!</v>
      </c>
      <c r="Q24" s="734"/>
      <c r="R24" s="734" t="e">
        <f>IF(AND('Mapa final'!#REF!="Alta",'Mapa final'!#REF!="Menor"),CONCATENATE("R",'Mapa final'!#REF!),"")</f>
        <v>#REF!</v>
      </c>
      <c r="S24" s="734"/>
      <c r="T24" s="734" t="e">
        <f>IF(AND('Mapa final'!#REF!="Alta",'Mapa final'!#REF!="Menor"),CONCATENATE("R",'Mapa final'!#REF!),"")</f>
        <v>#REF!</v>
      </c>
      <c r="U24" s="748"/>
      <c r="V24" s="731" t="e">
        <f>IF(AND('Mapa final'!#REF!="Alta",'Mapa final'!#REF!="Moderado"),CONCATENATE("R",'Mapa final'!#REF!),"")</f>
        <v>#REF!</v>
      </c>
      <c r="W24" s="727"/>
      <c r="X24" s="727" t="e">
        <f>IF(AND('Mapa final'!#REF!="Alta",'Mapa final'!#REF!="Moderado"),CONCATENATE("R",'Mapa final'!#REF!),"")</f>
        <v>#REF!</v>
      </c>
      <c r="Y24" s="727"/>
      <c r="Z24" s="727" t="e">
        <f>IF(AND('Mapa final'!#REF!="Alta",'Mapa final'!#REF!="Moderado"),CONCATENATE("R",'Mapa final'!#REF!),"")</f>
        <v>#REF!</v>
      </c>
      <c r="AA24" s="728"/>
      <c r="AB24" s="731" t="e">
        <f>IF(AND('Mapa final'!#REF!="Alta",'Mapa final'!#REF!="Mayor"),CONCATENATE("R",'Mapa final'!#REF!),"")</f>
        <v>#REF!</v>
      </c>
      <c r="AC24" s="727"/>
      <c r="AD24" s="727" t="e">
        <f>IF(AND('Mapa final'!#REF!="Alta",'Mapa final'!#REF!="Mayor"),CONCATENATE("R",'Mapa final'!#REF!),"")</f>
        <v>#REF!</v>
      </c>
      <c r="AE24" s="727"/>
      <c r="AF24" s="727" t="e">
        <f>IF(AND('Mapa final'!#REF!="Alta",'Mapa final'!#REF!="Mayor"),CONCATENATE("R",'Mapa final'!#REF!),"")</f>
        <v>#REF!</v>
      </c>
      <c r="AG24" s="728"/>
      <c r="AH24" s="739" t="e">
        <f>IF(AND('Mapa final'!#REF!="Alta",'Mapa final'!#REF!="Catastrófico"),CONCATENATE("R",'Mapa final'!#REF!),"")</f>
        <v>#REF!</v>
      </c>
      <c r="AI24" s="740"/>
      <c r="AJ24" s="740" t="e">
        <f>IF(AND('Mapa final'!#REF!="Alta",'Mapa final'!#REF!="Catastrófico"),CONCATENATE("R",'Mapa final'!#REF!),"")</f>
        <v>#REF!</v>
      </c>
      <c r="AK24" s="740"/>
      <c r="AL24" s="740" t="e">
        <f>IF(AND('Mapa final'!#REF!="Alta",'Mapa final'!#REF!="Catastrófico"),CONCATENATE("R",'Mapa final'!#REF!),"")</f>
        <v>#REF!</v>
      </c>
      <c r="AM24" s="741"/>
      <c r="AN24" s="41"/>
      <c r="AO24" s="693"/>
      <c r="AP24" s="694"/>
      <c r="AQ24" s="694"/>
      <c r="AR24" s="694"/>
      <c r="AS24" s="694"/>
      <c r="AT24" s="695"/>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row>
    <row r="25" spans="1:80" ht="15" customHeight="1" x14ac:dyDescent="0.25">
      <c r="A25" s="41"/>
      <c r="B25" s="679"/>
      <c r="C25" s="679"/>
      <c r="D25" s="680"/>
      <c r="E25" s="720"/>
      <c r="F25" s="721"/>
      <c r="G25" s="721"/>
      <c r="H25" s="721"/>
      <c r="I25" s="721"/>
      <c r="J25" s="733"/>
      <c r="K25" s="734"/>
      <c r="L25" s="734"/>
      <c r="M25" s="734"/>
      <c r="N25" s="734"/>
      <c r="O25" s="748"/>
      <c r="P25" s="733"/>
      <c r="Q25" s="734"/>
      <c r="R25" s="734"/>
      <c r="S25" s="734"/>
      <c r="T25" s="734"/>
      <c r="U25" s="748"/>
      <c r="V25" s="731"/>
      <c r="W25" s="727"/>
      <c r="X25" s="727"/>
      <c r="Y25" s="727"/>
      <c r="Z25" s="727"/>
      <c r="AA25" s="728"/>
      <c r="AB25" s="731"/>
      <c r="AC25" s="727"/>
      <c r="AD25" s="727"/>
      <c r="AE25" s="727"/>
      <c r="AF25" s="727"/>
      <c r="AG25" s="728"/>
      <c r="AH25" s="739"/>
      <c r="AI25" s="740"/>
      <c r="AJ25" s="740"/>
      <c r="AK25" s="740"/>
      <c r="AL25" s="740"/>
      <c r="AM25" s="741"/>
      <c r="AN25" s="41"/>
      <c r="AO25" s="693"/>
      <c r="AP25" s="694"/>
      <c r="AQ25" s="694"/>
      <c r="AR25" s="694"/>
      <c r="AS25" s="694"/>
      <c r="AT25" s="695"/>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row>
    <row r="26" spans="1:80" ht="15" customHeight="1" x14ac:dyDescent="0.25">
      <c r="A26" s="41"/>
      <c r="B26" s="679"/>
      <c r="C26" s="679"/>
      <c r="D26" s="680"/>
      <c r="E26" s="720"/>
      <c r="F26" s="721"/>
      <c r="G26" s="721"/>
      <c r="H26" s="721"/>
      <c r="I26" s="721"/>
      <c r="J26" s="733" t="e">
        <f>IF(AND('Mapa final'!#REF!="Alta",'Mapa final'!#REF!="Leve"),CONCATENATE("R",'Mapa final'!#REF!),"")</f>
        <v>#REF!</v>
      </c>
      <c r="K26" s="734"/>
      <c r="L26" s="734" t="e">
        <f>IF(AND('Mapa final'!#REF!="Alta",'Mapa final'!#REF!="Leve"),CONCATENATE("R",'Mapa final'!#REF!),"")</f>
        <v>#REF!</v>
      </c>
      <c r="M26" s="734"/>
      <c r="N26" s="734" t="e">
        <f>IF(AND('Mapa final'!#REF!="Alta",'Mapa final'!#REF!="Leve"),CONCATENATE("R",'Mapa final'!#REF!),"")</f>
        <v>#REF!</v>
      </c>
      <c r="O26" s="748"/>
      <c r="P26" s="733" t="e">
        <f>IF(AND('Mapa final'!#REF!="Alta",'Mapa final'!#REF!="Menor"),CONCATENATE("R",'Mapa final'!#REF!),"")</f>
        <v>#REF!</v>
      </c>
      <c r="Q26" s="734"/>
      <c r="R26" s="734" t="e">
        <f>IF(AND('Mapa final'!#REF!="Alta",'Mapa final'!#REF!="Menor"),CONCATENATE("R",'Mapa final'!#REF!),"")</f>
        <v>#REF!</v>
      </c>
      <c r="S26" s="734"/>
      <c r="T26" s="734" t="e">
        <f>IF(AND('Mapa final'!#REF!="Alta",'Mapa final'!#REF!="Menor"),CONCATENATE("R",'Mapa final'!#REF!),"")</f>
        <v>#REF!</v>
      </c>
      <c r="U26" s="748"/>
      <c r="V26" s="731" t="e">
        <f>IF(AND('Mapa final'!#REF!="Alta",'Mapa final'!#REF!="Moderado"),CONCATENATE("R",'Mapa final'!#REF!),"")</f>
        <v>#REF!</v>
      </c>
      <c r="W26" s="727"/>
      <c r="X26" s="727" t="e">
        <f>IF(AND('Mapa final'!#REF!="Alta",'Mapa final'!#REF!="Moderado"),CONCATENATE("R",'Mapa final'!#REF!),"")</f>
        <v>#REF!</v>
      </c>
      <c r="Y26" s="727"/>
      <c r="Z26" s="727" t="e">
        <f>IF(AND('Mapa final'!#REF!="Alta",'Mapa final'!#REF!="Moderado"),CONCATENATE("R",'Mapa final'!#REF!),"")</f>
        <v>#REF!</v>
      </c>
      <c r="AA26" s="728"/>
      <c r="AB26" s="731" t="e">
        <f>IF(AND('Mapa final'!#REF!="Alta",'Mapa final'!#REF!="Mayor"),CONCATENATE("R",'Mapa final'!#REF!),"")</f>
        <v>#REF!</v>
      </c>
      <c r="AC26" s="727"/>
      <c r="AD26" s="727" t="e">
        <f>IF(AND('Mapa final'!#REF!="Alta",'Mapa final'!#REF!="Mayor"),CONCATENATE("R",'Mapa final'!#REF!),"")</f>
        <v>#REF!</v>
      </c>
      <c r="AE26" s="727"/>
      <c r="AF26" s="727" t="e">
        <f>IF(AND('Mapa final'!#REF!="Alta",'Mapa final'!#REF!="Mayor"),CONCATENATE("R",'Mapa final'!#REF!),"")</f>
        <v>#REF!</v>
      </c>
      <c r="AG26" s="728"/>
      <c r="AH26" s="739" t="e">
        <f>IF(AND('Mapa final'!#REF!="Alta",'Mapa final'!#REF!="Catastrófico"),CONCATENATE("R",'Mapa final'!#REF!),"")</f>
        <v>#REF!</v>
      </c>
      <c r="AI26" s="740"/>
      <c r="AJ26" s="740" t="e">
        <f>IF(AND('Mapa final'!#REF!="Alta",'Mapa final'!#REF!="Catastrófico"),CONCATENATE("R",'Mapa final'!#REF!),"")</f>
        <v>#REF!</v>
      </c>
      <c r="AK26" s="740"/>
      <c r="AL26" s="740" t="e">
        <f>IF(AND('Mapa final'!#REF!="Alta",'Mapa final'!#REF!="Catastrófico"),CONCATENATE("R",'Mapa final'!#REF!),"")</f>
        <v>#REF!</v>
      </c>
      <c r="AM26" s="741"/>
      <c r="AN26" s="41"/>
      <c r="AO26" s="693"/>
      <c r="AP26" s="694"/>
      <c r="AQ26" s="694"/>
      <c r="AR26" s="694"/>
      <c r="AS26" s="694"/>
      <c r="AT26" s="695"/>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row>
    <row r="27" spans="1:80" ht="15.75" customHeight="1" thickBot="1" x14ac:dyDescent="0.3">
      <c r="A27" s="41"/>
      <c r="B27" s="679"/>
      <c r="C27" s="679"/>
      <c r="D27" s="680"/>
      <c r="E27" s="723"/>
      <c r="F27" s="724"/>
      <c r="G27" s="724"/>
      <c r="H27" s="724"/>
      <c r="I27" s="724"/>
      <c r="J27" s="749"/>
      <c r="K27" s="750"/>
      <c r="L27" s="750"/>
      <c r="M27" s="750"/>
      <c r="N27" s="750"/>
      <c r="O27" s="751"/>
      <c r="P27" s="749"/>
      <c r="Q27" s="750"/>
      <c r="R27" s="750"/>
      <c r="S27" s="750"/>
      <c r="T27" s="750"/>
      <c r="U27" s="751"/>
      <c r="V27" s="736"/>
      <c r="W27" s="737"/>
      <c r="X27" s="737"/>
      <c r="Y27" s="737"/>
      <c r="Z27" s="737"/>
      <c r="AA27" s="738"/>
      <c r="AB27" s="736"/>
      <c r="AC27" s="737"/>
      <c r="AD27" s="737"/>
      <c r="AE27" s="737"/>
      <c r="AF27" s="737"/>
      <c r="AG27" s="738"/>
      <c r="AH27" s="742"/>
      <c r="AI27" s="743"/>
      <c r="AJ27" s="743"/>
      <c r="AK27" s="743"/>
      <c r="AL27" s="743"/>
      <c r="AM27" s="744"/>
      <c r="AN27" s="41"/>
      <c r="AO27" s="696"/>
      <c r="AP27" s="697"/>
      <c r="AQ27" s="697"/>
      <c r="AR27" s="697"/>
      <c r="AS27" s="697"/>
      <c r="AT27" s="698"/>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row>
    <row r="28" spans="1:80" x14ac:dyDescent="0.25">
      <c r="A28" s="41"/>
      <c r="B28" s="679"/>
      <c r="C28" s="679"/>
      <c r="D28" s="680"/>
      <c r="E28" s="717" t="s">
        <v>288</v>
      </c>
      <c r="F28" s="718"/>
      <c r="G28" s="718"/>
      <c r="H28" s="718"/>
      <c r="I28" s="719"/>
      <c r="J28" s="752" t="str">
        <f>IF(AND('Mapa final'!$J$14="Media",'Mapa final'!$N$14="Leve"),CONCATENATE("R",'Mapa final'!$A$14),"")</f>
        <v/>
      </c>
      <c r="K28" s="753"/>
      <c r="L28" s="753" t="e">
        <f>IF(AND('Mapa final'!#REF!="Media",'Mapa final'!#REF!="Leve"),CONCATENATE("R",'Mapa final'!#REF!),"")</f>
        <v>#REF!</v>
      </c>
      <c r="M28" s="753"/>
      <c r="N28" s="753" t="e">
        <f>IF(AND('Mapa final'!#REF!="Media",'Mapa final'!#REF!="Leve"),CONCATENATE("R",'Mapa final'!#REF!),"")</f>
        <v>#REF!</v>
      </c>
      <c r="O28" s="754"/>
      <c r="P28" s="752" t="str">
        <f>IF(AND('Mapa final'!$J$14="Media",'Mapa final'!$N$14="Menor"),CONCATENATE("R",'Mapa final'!$A$14),"")</f>
        <v/>
      </c>
      <c r="Q28" s="753"/>
      <c r="R28" s="753" t="e">
        <f>IF(AND('Mapa final'!#REF!="Media",'Mapa final'!#REF!="Menor"),CONCATENATE("R",'Mapa final'!#REF!),"")</f>
        <v>#REF!</v>
      </c>
      <c r="S28" s="753"/>
      <c r="T28" s="753" t="e">
        <f>IF(AND('Mapa final'!#REF!="Media",'Mapa final'!#REF!="Menor"),CONCATENATE("R",'Mapa final'!#REF!),"")</f>
        <v>#REF!</v>
      </c>
      <c r="U28" s="754"/>
      <c r="V28" s="752" t="str">
        <f>IF(AND('Mapa final'!$J$14="Media",'Mapa final'!$N$14="Moderado"),CONCATENATE("R",'Mapa final'!$A$14),"")</f>
        <v/>
      </c>
      <c r="W28" s="753"/>
      <c r="X28" s="753" t="e">
        <f>IF(AND('Mapa final'!#REF!="Media",'Mapa final'!#REF!="Moderado"),CONCATENATE("R",'Mapa final'!#REF!),"")</f>
        <v>#REF!</v>
      </c>
      <c r="Y28" s="753"/>
      <c r="Z28" s="753" t="e">
        <f>IF(AND('Mapa final'!#REF!="Media",'Mapa final'!#REF!="Moderado"),CONCATENATE("R",'Mapa final'!#REF!),"")</f>
        <v>#REF!</v>
      </c>
      <c r="AA28" s="754"/>
      <c r="AB28" s="729" t="str">
        <f>IF(AND('Mapa final'!$J$14="Media",'Mapa final'!$N$14="Mayor"),CONCATENATE("R",'Mapa final'!$A$14),"")</f>
        <v/>
      </c>
      <c r="AC28" s="730"/>
      <c r="AD28" s="730" t="e">
        <f>IF(AND('Mapa final'!#REF!="Media",'Mapa final'!#REF!="Mayor"),CONCATENATE("R",'Mapa final'!#REF!),"")</f>
        <v>#REF!</v>
      </c>
      <c r="AE28" s="730"/>
      <c r="AF28" s="730" t="e">
        <f>IF(AND('Mapa final'!#REF!="Media",'Mapa final'!#REF!="Mayor"),CONCATENATE("R",'Mapa final'!#REF!),"")</f>
        <v>#REF!</v>
      </c>
      <c r="AG28" s="732"/>
      <c r="AH28" s="745" t="str">
        <f>IF(AND('Mapa final'!$J$14="Media",'Mapa final'!$N$14="Catastrófico"),CONCATENATE("R",'Mapa final'!$A$14),"")</f>
        <v/>
      </c>
      <c r="AI28" s="746"/>
      <c r="AJ28" s="746" t="e">
        <f>IF(AND('Mapa final'!#REF!="Media",'Mapa final'!#REF!="Catastrófico"),CONCATENATE("R",'Mapa final'!#REF!),"")</f>
        <v>#REF!</v>
      </c>
      <c r="AK28" s="746"/>
      <c r="AL28" s="746" t="e">
        <f>IF(AND('Mapa final'!#REF!="Media",'Mapa final'!#REF!="Catastrófico"),CONCATENATE("R",'Mapa final'!#REF!),"")</f>
        <v>#REF!</v>
      </c>
      <c r="AM28" s="747"/>
      <c r="AN28" s="41"/>
      <c r="AO28" s="699" t="s">
        <v>209</v>
      </c>
      <c r="AP28" s="700"/>
      <c r="AQ28" s="700"/>
      <c r="AR28" s="700"/>
      <c r="AS28" s="700"/>
      <c r="AT28" s="701"/>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row>
    <row r="29" spans="1:80" x14ac:dyDescent="0.25">
      <c r="A29" s="41"/>
      <c r="B29" s="679"/>
      <c r="C29" s="679"/>
      <c r="D29" s="680"/>
      <c r="E29" s="720"/>
      <c r="F29" s="721"/>
      <c r="G29" s="721"/>
      <c r="H29" s="721"/>
      <c r="I29" s="722"/>
      <c r="J29" s="733"/>
      <c r="K29" s="734"/>
      <c r="L29" s="734"/>
      <c r="M29" s="734"/>
      <c r="N29" s="734"/>
      <c r="O29" s="748"/>
      <c r="P29" s="733"/>
      <c r="Q29" s="734"/>
      <c r="R29" s="734"/>
      <c r="S29" s="734"/>
      <c r="T29" s="734"/>
      <c r="U29" s="748"/>
      <c r="V29" s="733"/>
      <c r="W29" s="734"/>
      <c r="X29" s="734"/>
      <c r="Y29" s="734"/>
      <c r="Z29" s="734"/>
      <c r="AA29" s="748"/>
      <c r="AB29" s="731"/>
      <c r="AC29" s="727"/>
      <c r="AD29" s="727"/>
      <c r="AE29" s="727"/>
      <c r="AF29" s="727"/>
      <c r="AG29" s="728"/>
      <c r="AH29" s="739"/>
      <c r="AI29" s="740"/>
      <c r="AJ29" s="740"/>
      <c r="AK29" s="740"/>
      <c r="AL29" s="740"/>
      <c r="AM29" s="741"/>
      <c r="AN29" s="41"/>
      <c r="AO29" s="702"/>
      <c r="AP29" s="703"/>
      <c r="AQ29" s="703"/>
      <c r="AR29" s="703"/>
      <c r="AS29" s="703"/>
      <c r="AT29" s="704"/>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row>
    <row r="30" spans="1:80" x14ac:dyDescent="0.25">
      <c r="A30" s="41"/>
      <c r="B30" s="679"/>
      <c r="C30" s="679"/>
      <c r="D30" s="680"/>
      <c r="E30" s="720"/>
      <c r="F30" s="721"/>
      <c r="G30" s="721"/>
      <c r="H30" s="721"/>
      <c r="I30" s="722"/>
      <c r="J30" s="733" t="e">
        <f>IF(AND('Mapa final'!#REF!="Media",'Mapa final'!#REF!="Leve"),CONCATENATE("R",'Mapa final'!#REF!),"")</f>
        <v>#REF!</v>
      </c>
      <c r="K30" s="734"/>
      <c r="L30" s="734" t="e">
        <f>IF(AND('Mapa final'!#REF!="Media",'Mapa final'!#REF!="Leve"),CONCATENATE("R",'Mapa final'!#REF!),"")</f>
        <v>#REF!</v>
      </c>
      <c r="M30" s="734"/>
      <c r="N30" s="734" t="e">
        <f>IF(AND('Mapa final'!#REF!="Media",'Mapa final'!#REF!="Leve"),CONCATENATE("R",'Mapa final'!#REF!),"")</f>
        <v>#REF!</v>
      </c>
      <c r="O30" s="748"/>
      <c r="P30" s="733" t="e">
        <f>IF(AND('Mapa final'!#REF!="Media",'Mapa final'!#REF!="Menor"),CONCATENATE("R",'Mapa final'!#REF!),"")</f>
        <v>#REF!</v>
      </c>
      <c r="Q30" s="734"/>
      <c r="R30" s="734" t="e">
        <f>IF(AND('Mapa final'!#REF!="Media",'Mapa final'!#REF!="Menor"),CONCATENATE("R",'Mapa final'!#REF!),"")</f>
        <v>#REF!</v>
      </c>
      <c r="S30" s="734"/>
      <c r="T30" s="734" t="e">
        <f>IF(AND('Mapa final'!#REF!="Media",'Mapa final'!#REF!="Menor"),CONCATENATE("R",'Mapa final'!#REF!),"")</f>
        <v>#REF!</v>
      </c>
      <c r="U30" s="748"/>
      <c r="V30" s="733" t="e">
        <f>IF(AND('Mapa final'!#REF!="Media",'Mapa final'!#REF!="Moderado"),CONCATENATE("R",'Mapa final'!#REF!),"")</f>
        <v>#REF!</v>
      </c>
      <c r="W30" s="734"/>
      <c r="X30" s="734" t="e">
        <f>IF(AND('Mapa final'!#REF!="Media",'Mapa final'!#REF!="Moderado"),CONCATENATE("R",'Mapa final'!#REF!),"")</f>
        <v>#REF!</v>
      </c>
      <c r="Y30" s="734"/>
      <c r="Z30" s="734" t="e">
        <f>IF(AND('Mapa final'!#REF!="Media",'Mapa final'!#REF!="Moderado"),CONCATENATE("R",'Mapa final'!#REF!),"")</f>
        <v>#REF!</v>
      </c>
      <c r="AA30" s="748"/>
      <c r="AB30" s="731" t="e">
        <f>IF(AND('Mapa final'!#REF!="Media",'Mapa final'!#REF!="Mayor"),CONCATENATE("R",'Mapa final'!#REF!),"")</f>
        <v>#REF!</v>
      </c>
      <c r="AC30" s="727"/>
      <c r="AD30" s="727" t="e">
        <f>IF(AND('Mapa final'!#REF!="Media",'Mapa final'!#REF!="Mayor"),CONCATENATE("R",'Mapa final'!#REF!),"")</f>
        <v>#REF!</v>
      </c>
      <c r="AE30" s="727"/>
      <c r="AF30" s="727" t="e">
        <f>IF(AND('Mapa final'!#REF!="Media",'Mapa final'!#REF!="Mayor"),CONCATENATE("R",'Mapa final'!#REF!),"")</f>
        <v>#REF!</v>
      </c>
      <c r="AG30" s="728"/>
      <c r="AH30" s="739" t="e">
        <f>IF(AND('Mapa final'!#REF!="Media",'Mapa final'!#REF!="Catastrófico"),CONCATENATE("R",'Mapa final'!#REF!),"")</f>
        <v>#REF!</v>
      </c>
      <c r="AI30" s="740"/>
      <c r="AJ30" s="740" t="e">
        <f>IF(AND('Mapa final'!#REF!="Media",'Mapa final'!#REF!="Catastrófico"),CONCATENATE("R",'Mapa final'!#REF!),"")</f>
        <v>#REF!</v>
      </c>
      <c r="AK30" s="740"/>
      <c r="AL30" s="740" t="e">
        <f>IF(AND('Mapa final'!#REF!="Media",'Mapa final'!#REF!="Catastrófico"),CONCATENATE("R",'Mapa final'!#REF!),"")</f>
        <v>#REF!</v>
      </c>
      <c r="AM30" s="741"/>
      <c r="AN30" s="41"/>
      <c r="AO30" s="702"/>
      <c r="AP30" s="703"/>
      <c r="AQ30" s="703"/>
      <c r="AR30" s="703"/>
      <c r="AS30" s="703"/>
      <c r="AT30" s="704"/>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row>
    <row r="31" spans="1:80" x14ac:dyDescent="0.25">
      <c r="A31" s="41"/>
      <c r="B31" s="679"/>
      <c r="C31" s="679"/>
      <c r="D31" s="680"/>
      <c r="E31" s="720"/>
      <c r="F31" s="721"/>
      <c r="G31" s="721"/>
      <c r="H31" s="721"/>
      <c r="I31" s="722"/>
      <c r="J31" s="733"/>
      <c r="K31" s="734"/>
      <c r="L31" s="734"/>
      <c r="M31" s="734"/>
      <c r="N31" s="734"/>
      <c r="O31" s="748"/>
      <c r="P31" s="733"/>
      <c r="Q31" s="734"/>
      <c r="R31" s="734"/>
      <c r="S31" s="734"/>
      <c r="T31" s="734"/>
      <c r="U31" s="748"/>
      <c r="V31" s="733"/>
      <c r="W31" s="734"/>
      <c r="X31" s="734"/>
      <c r="Y31" s="734"/>
      <c r="Z31" s="734"/>
      <c r="AA31" s="748"/>
      <c r="AB31" s="731"/>
      <c r="AC31" s="727"/>
      <c r="AD31" s="727"/>
      <c r="AE31" s="727"/>
      <c r="AF31" s="727"/>
      <c r="AG31" s="728"/>
      <c r="AH31" s="739"/>
      <c r="AI31" s="740"/>
      <c r="AJ31" s="740"/>
      <c r="AK31" s="740"/>
      <c r="AL31" s="740"/>
      <c r="AM31" s="741"/>
      <c r="AN31" s="41"/>
      <c r="AO31" s="702"/>
      <c r="AP31" s="703"/>
      <c r="AQ31" s="703"/>
      <c r="AR31" s="703"/>
      <c r="AS31" s="703"/>
      <c r="AT31" s="704"/>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row>
    <row r="32" spans="1:80" x14ac:dyDescent="0.25">
      <c r="A32" s="41"/>
      <c r="B32" s="679"/>
      <c r="C32" s="679"/>
      <c r="D32" s="680"/>
      <c r="E32" s="720"/>
      <c r="F32" s="721"/>
      <c r="G32" s="721"/>
      <c r="H32" s="721"/>
      <c r="I32" s="722"/>
      <c r="J32" s="733" t="e">
        <f>IF(AND('Mapa final'!#REF!="Media",'Mapa final'!#REF!="Leve"),CONCATENATE("R",'Mapa final'!#REF!),"")</f>
        <v>#REF!</v>
      </c>
      <c r="K32" s="734"/>
      <c r="L32" s="734" t="e">
        <f>IF(AND('Mapa final'!#REF!="Media",'Mapa final'!#REF!="Leve"),CONCATENATE("R",'Mapa final'!#REF!),"")</f>
        <v>#REF!</v>
      </c>
      <c r="M32" s="734"/>
      <c r="N32" s="734" t="e">
        <f>IF(AND('Mapa final'!#REF!="Media",'Mapa final'!#REF!="Leve"),CONCATENATE("R",'Mapa final'!#REF!),"")</f>
        <v>#REF!</v>
      </c>
      <c r="O32" s="748"/>
      <c r="P32" s="733" t="e">
        <f>IF(AND('Mapa final'!#REF!="Media",'Mapa final'!#REF!="Menor"),CONCATENATE("R",'Mapa final'!#REF!),"")</f>
        <v>#REF!</v>
      </c>
      <c r="Q32" s="734"/>
      <c r="R32" s="734" t="e">
        <f>IF(AND('Mapa final'!#REF!="Media",'Mapa final'!#REF!="Menor"),CONCATENATE("R",'Mapa final'!#REF!),"")</f>
        <v>#REF!</v>
      </c>
      <c r="S32" s="734"/>
      <c r="T32" s="734" t="e">
        <f>IF(AND('Mapa final'!#REF!="Media",'Mapa final'!#REF!="Menor"),CONCATENATE("R",'Mapa final'!#REF!),"")</f>
        <v>#REF!</v>
      </c>
      <c r="U32" s="748"/>
      <c r="V32" s="733" t="e">
        <f>IF(AND('Mapa final'!#REF!="Media",'Mapa final'!#REF!="Moderado"),CONCATENATE("R",'Mapa final'!#REF!),"")</f>
        <v>#REF!</v>
      </c>
      <c r="W32" s="734"/>
      <c r="X32" s="734" t="e">
        <f>IF(AND('Mapa final'!#REF!="Media",'Mapa final'!#REF!="Moderado"),CONCATENATE("R",'Mapa final'!#REF!),"")</f>
        <v>#REF!</v>
      </c>
      <c r="Y32" s="734"/>
      <c r="Z32" s="734" t="e">
        <f>IF(AND('Mapa final'!#REF!="Media",'Mapa final'!#REF!="Moderado"),CONCATENATE("R",'Mapa final'!#REF!),"")</f>
        <v>#REF!</v>
      </c>
      <c r="AA32" s="748"/>
      <c r="AB32" s="731" t="e">
        <f>IF(AND('Mapa final'!#REF!="Media",'Mapa final'!#REF!="Mayor"),CONCATENATE("R",'Mapa final'!#REF!),"")</f>
        <v>#REF!</v>
      </c>
      <c r="AC32" s="727"/>
      <c r="AD32" s="727" t="e">
        <f>IF(AND('Mapa final'!#REF!="Media",'Mapa final'!#REF!="Mayor"),CONCATENATE("R",'Mapa final'!#REF!),"")</f>
        <v>#REF!</v>
      </c>
      <c r="AE32" s="727"/>
      <c r="AF32" s="727" t="e">
        <f>IF(AND('Mapa final'!#REF!="Media",'Mapa final'!#REF!="Mayor"),CONCATENATE("R",'Mapa final'!#REF!),"")</f>
        <v>#REF!</v>
      </c>
      <c r="AG32" s="728"/>
      <c r="AH32" s="739" t="e">
        <f>IF(AND('Mapa final'!#REF!="Media",'Mapa final'!#REF!="Catastrófico"),CONCATENATE("R",'Mapa final'!#REF!),"")</f>
        <v>#REF!</v>
      </c>
      <c r="AI32" s="740"/>
      <c r="AJ32" s="740" t="e">
        <f>IF(AND('Mapa final'!#REF!="Media",'Mapa final'!#REF!="Catastrófico"),CONCATENATE("R",'Mapa final'!#REF!),"")</f>
        <v>#REF!</v>
      </c>
      <c r="AK32" s="740"/>
      <c r="AL32" s="740" t="e">
        <f>IF(AND('Mapa final'!#REF!="Media",'Mapa final'!#REF!="Catastrófico"),CONCATENATE("R",'Mapa final'!#REF!),"")</f>
        <v>#REF!</v>
      </c>
      <c r="AM32" s="741"/>
      <c r="AN32" s="41"/>
      <c r="AO32" s="702"/>
      <c r="AP32" s="703"/>
      <c r="AQ32" s="703"/>
      <c r="AR32" s="703"/>
      <c r="AS32" s="703"/>
      <c r="AT32" s="704"/>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row>
    <row r="33" spans="1:80" x14ac:dyDescent="0.25">
      <c r="A33" s="41"/>
      <c r="B33" s="679"/>
      <c r="C33" s="679"/>
      <c r="D33" s="680"/>
      <c r="E33" s="720"/>
      <c r="F33" s="721"/>
      <c r="G33" s="721"/>
      <c r="H33" s="721"/>
      <c r="I33" s="722"/>
      <c r="J33" s="733"/>
      <c r="K33" s="734"/>
      <c r="L33" s="734"/>
      <c r="M33" s="734"/>
      <c r="N33" s="734"/>
      <c r="O33" s="748"/>
      <c r="P33" s="733"/>
      <c r="Q33" s="734"/>
      <c r="R33" s="734"/>
      <c r="S33" s="734"/>
      <c r="T33" s="734"/>
      <c r="U33" s="748"/>
      <c r="V33" s="733"/>
      <c r="W33" s="734"/>
      <c r="X33" s="734"/>
      <c r="Y33" s="734"/>
      <c r="Z33" s="734"/>
      <c r="AA33" s="748"/>
      <c r="AB33" s="731"/>
      <c r="AC33" s="727"/>
      <c r="AD33" s="727"/>
      <c r="AE33" s="727"/>
      <c r="AF33" s="727"/>
      <c r="AG33" s="728"/>
      <c r="AH33" s="739"/>
      <c r="AI33" s="740"/>
      <c r="AJ33" s="740"/>
      <c r="AK33" s="740"/>
      <c r="AL33" s="740"/>
      <c r="AM33" s="741"/>
      <c r="AN33" s="41"/>
      <c r="AO33" s="702"/>
      <c r="AP33" s="703"/>
      <c r="AQ33" s="703"/>
      <c r="AR33" s="703"/>
      <c r="AS33" s="703"/>
      <c r="AT33" s="704"/>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row>
    <row r="34" spans="1:80" x14ac:dyDescent="0.25">
      <c r="A34" s="41"/>
      <c r="B34" s="679"/>
      <c r="C34" s="679"/>
      <c r="D34" s="680"/>
      <c r="E34" s="720"/>
      <c r="F34" s="721"/>
      <c r="G34" s="721"/>
      <c r="H34" s="721"/>
      <c r="I34" s="722"/>
      <c r="J34" s="733" t="e">
        <f>IF(AND('Mapa final'!#REF!="Media",'Mapa final'!#REF!="Leve"),CONCATENATE("R",'Mapa final'!#REF!),"")</f>
        <v>#REF!</v>
      </c>
      <c r="K34" s="734"/>
      <c r="L34" s="734" t="e">
        <f>IF(AND('Mapa final'!#REF!="Media",'Mapa final'!#REF!="Leve"),CONCATENATE("R",'Mapa final'!#REF!),"")</f>
        <v>#REF!</v>
      </c>
      <c r="M34" s="734"/>
      <c r="N34" s="734" t="e">
        <f>IF(AND('Mapa final'!#REF!="Media",'Mapa final'!#REF!="Leve"),CONCATENATE("R",'Mapa final'!#REF!),"")</f>
        <v>#REF!</v>
      </c>
      <c r="O34" s="748"/>
      <c r="P34" s="733" t="e">
        <f>IF(AND('Mapa final'!#REF!="Media",'Mapa final'!#REF!="Menor"),CONCATENATE("R",'Mapa final'!#REF!),"")</f>
        <v>#REF!</v>
      </c>
      <c r="Q34" s="734"/>
      <c r="R34" s="734" t="e">
        <f>IF(AND('Mapa final'!#REF!="Media",'Mapa final'!#REF!="Menor"),CONCATENATE("R",'Mapa final'!#REF!),"")</f>
        <v>#REF!</v>
      </c>
      <c r="S34" s="734"/>
      <c r="T34" s="734" t="e">
        <f>IF(AND('Mapa final'!#REF!="Media",'Mapa final'!#REF!="Menor"),CONCATENATE("R",'Mapa final'!#REF!),"")</f>
        <v>#REF!</v>
      </c>
      <c r="U34" s="748"/>
      <c r="V34" s="733" t="e">
        <f>IF(AND('Mapa final'!#REF!="Media",'Mapa final'!#REF!="Moderado"),CONCATENATE("R",'Mapa final'!#REF!),"")</f>
        <v>#REF!</v>
      </c>
      <c r="W34" s="734"/>
      <c r="X34" s="734" t="e">
        <f>IF(AND('Mapa final'!#REF!="Media",'Mapa final'!#REF!="Moderado"),CONCATENATE("R",'Mapa final'!#REF!),"")</f>
        <v>#REF!</v>
      </c>
      <c r="Y34" s="734"/>
      <c r="Z34" s="734" t="e">
        <f>IF(AND('Mapa final'!#REF!="Media",'Mapa final'!#REF!="Moderado"),CONCATENATE("R",'Mapa final'!#REF!),"")</f>
        <v>#REF!</v>
      </c>
      <c r="AA34" s="748"/>
      <c r="AB34" s="731" t="e">
        <f>IF(AND('Mapa final'!#REF!="Media",'Mapa final'!#REF!="Mayor"),CONCATENATE("R",'Mapa final'!#REF!),"")</f>
        <v>#REF!</v>
      </c>
      <c r="AC34" s="727"/>
      <c r="AD34" s="727" t="e">
        <f>IF(AND('Mapa final'!#REF!="Media",'Mapa final'!#REF!="Mayor"),CONCATENATE("R",'Mapa final'!#REF!),"")</f>
        <v>#REF!</v>
      </c>
      <c r="AE34" s="727"/>
      <c r="AF34" s="727" t="e">
        <f>IF(AND('Mapa final'!#REF!="Media",'Mapa final'!#REF!="Mayor"),CONCATENATE("R",'Mapa final'!#REF!),"")</f>
        <v>#REF!</v>
      </c>
      <c r="AG34" s="728"/>
      <c r="AH34" s="739" t="e">
        <f>IF(AND('Mapa final'!#REF!="Media",'Mapa final'!#REF!="Catastrófico"),CONCATENATE("R",'Mapa final'!#REF!),"")</f>
        <v>#REF!</v>
      </c>
      <c r="AI34" s="740"/>
      <c r="AJ34" s="740" t="e">
        <f>IF(AND('Mapa final'!#REF!="Media",'Mapa final'!#REF!="Catastrófico"),CONCATENATE("R",'Mapa final'!#REF!),"")</f>
        <v>#REF!</v>
      </c>
      <c r="AK34" s="740"/>
      <c r="AL34" s="740" t="e">
        <f>IF(AND('Mapa final'!#REF!="Media",'Mapa final'!#REF!="Catastrófico"),CONCATENATE("R",'Mapa final'!#REF!),"")</f>
        <v>#REF!</v>
      </c>
      <c r="AM34" s="741"/>
      <c r="AN34" s="41"/>
      <c r="AO34" s="702"/>
      <c r="AP34" s="703"/>
      <c r="AQ34" s="703"/>
      <c r="AR34" s="703"/>
      <c r="AS34" s="703"/>
      <c r="AT34" s="704"/>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c r="BY34" s="41"/>
      <c r="BZ34" s="41"/>
      <c r="CA34" s="41"/>
      <c r="CB34" s="41"/>
    </row>
    <row r="35" spans="1:80" ht="15.75" thickBot="1" x14ac:dyDescent="0.3">
      <c r="A35" s="41"/>
      <c r="B35" s="679"/>
      <c r="C35" s="679"/>
      <c r="D35" s="680"/>
      <c r="E35" s="723"/>
      <c r="F35" s="724"/>
      <c r="G35" s="724"/>
      <c r="H35" s="724"/>
      <c r="I35" s="725"/>
      <c r="J35" s="733"/>
      <c r="K35" s="734"/>
      <c r="L35" s="734"/>
      <c r="M35" s="734"/>
      <c r="N35" s="734"/>
      <c r="O35" s="748"/>
      <c r="P35" s="749"/>
      <c r="Q35" s="750"/>
      <c r="R35" s="750"/>
      <c r="S35" s="750"/>
      <c r="T35" s="750"/>
      <c r="U35" s="751"/>
      <c r="V35" s="749"/>
      <c r="W35" s="750"/>
      <c r="X35" s="750"/>
      <c r="Y35" s="750"/>
      <c r="Z35" s="750"/>
      <c r="AA35" s="751"/>
      <c r="AB35" s="736"/>
      <c r="AC35" s="737"/>
      <c r="AD35" s="737"/>
      <c r="AE35" s="737"/>
      <c r="AF35" s="737"/>
      <c r="AG35" s="738"/>
      <c r="AH35" s="742"/>
      <c r="AI35" s="743"/>
      <c r="AJ35" s="743"/>
      <c r="AK35" s="743"/>
      <c r="AL35" s="743"/>
      <c r="AM35" s="744"/>
      <c r="AN35" s="41"/>
      <c r="AO35" s="705"/>
      <c r="AP35" s="706"/>
      <c r="AQ35" s="706"/>
      <c r="AR35" s="706"/>
      <c r="AS35" s="706"/>
      <c r="AT35" s="707"/>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c r="BY35" s="41"/>
      <c r="BZ35" s="41"/>
      <c r="CA35" s="41"/>
      <c r="CB35" s="41"/>
    </row>
    <row r="36" spans="1:80" x14ac:dyDescent="0.25">
      <c r="A36" s="41"/>
      <c r="B36" s="679"/>
      <c r="C36" s="679"/>
      <c r="D36" s="680"/>
      <c r="E36" s="717" t="s">
        <v>289</v>
      </c>
      <c r="F36" s="718"/>
      <c r="G36" s="718"/>
      <c r="H36" s="718"/>
      <c r="I36" s="718"/>
      <c r="J36" s="761" t="str">
        <f>IF(AND('Mapa final'!$J$14="Baja",'Mapa final'!$N$14="Leve"),CONCATENATE("R",'Mapa final'!$A$14),"")</f>
        <v/>
      </c>
      <c r="K36" s="762"/>
      <c r="L36" s="762" t="e">
        <f>IF(AND('Mapa final'!#REF!="Baja",'Mapa final'!#REF!="Leve"),CONCATENATE("R",'Mapa final'!#REF!),"")</f>
        <v>#REF!</v>
      </c>
      <c r="M36" s="762"/>
      <c r="N36" s="762" t="e">
        <f>IF(AND('Mapa final'!#REF!="Baja",'Mapa final'!#REF!="Leve"),CONCATENATE("R",'Mapa final'!#REF!),"")</f>
        <v>#REF!</v>
      </c>
      <c r="O36" s="763"/>
      <c r="P36" s="753" t="str">
        <f>IF(AND('Mapa final'!$J$14="Baja",'Mapa final'!$N$14="Menor"),CONCATENATE("R",'Mapa final'!$A$14),"")</f>
        <v/>
      </c>
      <c r="Q36" s="753"/>
      <c r="R36" s="753" t="e">
        <f>IF(AND('Mapa final'!#REF!="Baja",'Mapa final'!#REF!="Menor"),CONCATENATE("R",'Mapa final'!#REF!),"")</f>
        <v>#REF!</v>
      </c>
      <c r="S36" s="753"/>
      <c r="T36" s="753" t="e">
        <f>IF(AND('Mapa final'!#REF!="Baja",'Mapa final'!#REF!="Menor"),CONCATENATE("R",'Mapa final'!#REF!),"")</f>
        <v>#REF!</v>
      </c>
      <c r="U36" s="754"/>
      <c r="V36" s="752" t="str">
        <f>IF(AND('Mapa final'!$J$14="Baja",'Mapa final'!$N$14="Moderado"),CONCATENATE("R",'Mapa final'!$A$14),"")</f>
        <v/>
      </c>
      <c r="W36" s="753"/>
      <c r="X36" s="753" t="e">
        <f>IF(AND('Mapa final'!#REF!="Baja",'Mapa final'!#REF!="Moderado"),CONCATENATE("R",'Mapa final'!#REF!),"")</f>
        <v>#REF!</v>
      </c>
      <c r="Y36" s="753"/>
      <c r="Z36" s="753" t="e">
        <f>IF(AND('Mapa final'!#REF!="Baja",'Mapa final'!#REF!="Moderado"),CONCATENATE("R",'Mapa final'!#REF!),"")</f>
        <v>#REF!</v>
      </c>
      <c r="AA36" s="754"/>
      <c r="AB36" s="729" t="str">
        <f>IF(AND('Mapa final'!$J$14="Baja",'Mapa final'!$N$14="Mayor"),CONCATENATE("R",'Mapa final'!$A$14),"")</f>
        <v/>
      </c>
      <c r="AC36" s="730"/>
      <c r="AD36" s="730" t="e">
        <f>IF(AND('Mapa final'!#REF!="Baja",'Mapa final'!#REF!="Mayor"),CONCATENATE("R",'Mapa final'!#REF!),"")</f>
        <v>#REF!</v>
      </c>
      <c r="AE36" s="730"/>
      <c r="AF36" s="730" t="e">
        <f>IF(AND('Mapa final'!#REF!="Baja",'Mapa final'!#REF!="Mayor"),CONCATENATE("R",'Mapa final'!#REF!),"")</f>
        <v>#REF!</v>
      </c>
      <c r="AG36" s="732"/>
      <c r="AH36" s="745" t="str">
        <f>IF(AND('Mapa final'!$J$14="Baja",'Mapa final'!$N$14="Catastrófico"),CONCATENATE("R",'Mapa final'!$A$14),"")</f>
        <v/>
      </c>
      <c r="AI36" s="746"/>
      <c r="AJ36" s="746" t="e">
        <f>IF(AND('Mapa final'!#REF!="Baja",'Mapa final'!#REF!="Catastrófico"),CONCATENATE("R",'Mapa final'!#REF!),"")</f>
        <v>#REF!</v>
      </c>
      <c r="AK36" s="746"/>
      <c r="AL36" s="746" t="e">
        <f>IF(AND('Mapa final'!#REF!="Baja",'Mapa final'!#REF!="Catastrófico"),CONCATENATE("R",'Mapa final'!#REF!),"")</f>
        <v>#REF!</v>
      </c>
      <c r="AM36" s="747"/>
      <c r="AN36" s="41"/>
      <c r="AO36" s="708" t="s">
        <v>290</v>
      </c>
      <c r="AP36" s="709"/>
      <c r="AQ36" s="709"/>
      <c r="AR36" s="709"/>
      <c r="AS36" s="709"/>
      <c r="AT36" s="710"/>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row>
    <row r="37" spans="1:80" x14ac:dyDescent="0.25">
      <c r="A37" s="41"/>
      <c r="B37" s="679"/>
      <c r="C37" s="679"/>
      <c r="D37" s="680"/>
      <c r="E37" s="720"/>
      <c r="F37" s="721"/>
      <c r="G37" s="721"/>
      <c r="H37" s="721"/>
      <c r="I37" s="721"/>
      <c r="J37" s="757"/>
      <c r="K37" s="755"/>
      <c r="L37" s="755"/>
      <c r="M37" s="755"/>
      <c r="N37" s="755"/>
      <c r="O37" s="756"/>
      <c r="P37" s="734"/>
      <c r="Q37" s="734"/>
      <c r="R37" s="734"/>
      <c r="S37" s="734"/>
      <c r="T37" s="734"/>
      <c r="U37" s="748"/>
      <c r="V37" s="733"/>
      <c r="W37" s="734"/>
      <c r="X37" s="734"/>
      <c r="Y37" s="734"/>
      <c r="Z37" s="734"/>
      <c r="AA37" s="748"/>
      <c r="AB37" s="731"/>
      <c r="AC37" s="727"/>
      <c r="AD37" s="727"/>
      <c r="AE37" s="727"/>
      <c r="AF37" s="727"/>
      <c r="AG37" s="728"/>
      <c r="AH37" s="739"/>
      <c r="AI37" s="740"/>
      <c r="AJ37" s="740"/>
      <c r="AK37" s="740"/>
      <c r="AL37" s="740"/>
      <c r="AM37" s="741"/>
      <c r="AN37" s="41"/>
      <c r="AO37" s="711"/>
      <c r="AP37" s="712"/>
      <c r="AQ37" s="712"/>
      <c r="AR37" s="712"/>
      <c r="AS37" s="712"/>
      <c r="AT37" s="713"/>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c r="BY37" s="41"/>
      <c r="BZ37" s="41"/>
      <c r="CA37" s="41"/>
      <c r="CB37" s="41"/>
    </row>
    <row r="38" spans="1:80" x14ac:dyDescent="0.25">
      <c r="A38" s="41"/>
      <c r="B38" s="679"/>
      <c r="C38" s="679"/>
      <c r="D38" s="680"/>
      <c r="E38" s="720"/>
      <c r="F38" s="721"/>
      <c r="G38" s="721"/>
      <c r="H38" s="721"/>
      <c r="I38" s="721"/>
      <c r="J38" s="757" t="e">
        <f>IF(AND('Mapa final'!#REF!="Baja",'Mapa final'!#REF!="Leve"),CONCATENATE("R",'Mapa final'!#REF!),"")</f>
        <v>#REF!</v>
      </c>
      <c r="K38" s="755"/>
      <c r="L38" s="755" t="e">
        <f>IF(AND('Mapa final'!#REF!="Baja",'Mapa final'!#REF!="Leve"),CONCATENATE("R",'Mapa final'!#REF!),"")</f>
        <v>#REF!</v>
      </c>
      <c r="M38" s="755"/>
      <c r="N38" s="755" t="e">
        <f>IF(AND('Mapa final'!#REF!="Baja",'Mapa final'!#REF!="Leve"),CONCATENATE("R",'Mapa final'!#REF!),"")</f>
        <v>#REF!</v>
      </c>
      <c r="O38" s="756"/>
      <c r="P38" s="734" t="e">
        <f>IF(AND('Mapa final'!#REF!="Baja",'Mapa final'!#REF!="Menor"),CONCATENATE("R",'Mapa final'!#REF!),"")</f>
        <v>#REF!</v>
      </c>
      <c r="Q38" s="734"/>
      <c r="R38" s="734" t="e">
        <f>IF(AND('Mapa final'!#REF!="Baja",'Mapa final'!#REF!="Menor"),CONCATENATE("R",'Mapa final'!#REF!),"")</f>
        <v>#REF!</v>
      </c>
      <c r="S38" s="734"/>
      <c r="T38" s="734" t="e">
        <f>IF(AND('Mapa final'!#REF!="Baja",'Mapa final'!#REF!="Menor"),CONCATENATE("R",'Mapa final'!#REF!),"")</f>
        <v>#REF!</v>
      </c>
      <c r="U38" s="748"/>
      <c r="V38" s="733" t="e">
        <f>IF(AND('Mapa final'!#REF!="Baja",'Mapa final'!#REF!="Moderado"),CONCATENATE("R",'Mapa final'!#REF!),"")</f>
        <v>#REF!</v>
      </c>
      <c r="W38" s="734"/>
      <c r="X38" s="734" t="e">
        <f>IF(AND('Mapa final'!#REF!="Baja",'Mapa final'!#REF!="Moderado"),CONCATENATE("R",'Mapa final'!#REF!),"")</f>
        <v>#REF!</v>
      </c>
      <c r="Y38" s="734"/>
      <c r="Z38" s="734" t="e">
        <f>IF(AND('Mapa final'!#REF!="Baja",'Mapa final'!#REF!="Moderado"),CONCATENATE("R",'Mapa final'!#REF!),"")</f>
        <v>#REF!</v>
      </c>
      <c r="AA38" s="748"/>
      <c r="AB38" s="731" t="e">
        <f>IF(AND('Mapa final'!#REF!="Baja",'Mapa final'!#REF!="Mayor"),CONCATENATE("R",'Mapa final'!#REF!),"")</f>
        <v>#REF!</v>
      </c>
      <c r="AC38" s="727"/>
      <c r="AD38" s="727" t="e">
        <f>IF(AND('Mapa final'!#REF!="Baja",'Mapa final'!#REF!="Mayor"),CONCATENATE("R",'Mapa final'!#REF!),"")</f>
        <v>#REF!</v>
      </c>
      <c r="AE38" s="727"/>
      <c r="AF38" s="727" t="e">
        <f>IF(AND('Mapa final'!#REF!="Baja",'Mapa final'!#REF!="Mayor"),CONCATENATE("R",'Mapa final'!#REF!),"")</f>
        <v>#REF!</v>
      </c>
      <c r="AG38" s="728"/>
      <c r="AH38" s="739" t="e">
        <f>IF(AND('Mapa final'!#REF!="Baja",'Mapa final'!#REF!="Catastrófico"),CONCATENATE("R",'Mapa final'!#REF!),"")</f>
        <v>#REF!</v>
      </c>
      <c r="AI38" s="740"/>
      <c r="AJ38" s="740" t="e">
        <f>IF(AND('Mapa final'!#REF!="Baja",'Mapa final'!#REF!="Catastrófico"),CONCATENATE("R",'Mapa final'!#REF!),"")</f>
        <v>#REF!</v>
      </c>
      <c r="AK38" s="740"/>
      <c r="AL38" s="740" t="e">
        <f>IF(AND('Mapa final'!#REF!="Baja",'Mapa final'!#REF!="Catastrófico"),CONCATENATE("R",'Mapa final'!#REF!),"")</f>
        <v>#REF!</v>
      </c>
      <c r="AM38" s="741"/>
      <c r="AN38" s="41"/>
      <c r="AO38" s="711"/>
      <c r="AP38" s="712"/>
      <c r="AQ38" s="712"/>
      <c r="AR38" s="712"/>
      <c r="AS38" s="712"/>
      <c r="AT38" s="713"/>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c r="BY38" s="41"/>
      <c r="BZ38" s="41"/>
      <c r="CA38" s="41"/>
      <c r="CB38" s="41"/>
    </row>
    <row r="39" spans="1:80" x14ac:dyDescent="0.25">
      <c r="A39" s="41"/>
      <c r="B39" s="679"/>
      <c r="C39" s="679"/>
      <c r="D39" s="680"/>
      <c r="E39" s="720"/>
      <c r="F39" s="721"/>
      <c r="G39" s="721"/>
      <c r="H39" s="721"/>
      <c r="I39" s="721"/>
      <c r="J39" s="757"/>
      <c r="K39" s="755"/>
      <c r="L39" s="755"/>
      <c r="M39" s="755"/>
      <c r="N39" s="755"/>
      <c r="O39" s="756"/>
      <c r="P39" s="734"/>
      <c r="Q39" s="734"/>
      <c r="R39" s="734"/>
      <c r="S39" s="734"/>
      <c r="T39" s="734"/>
      <c r="U39" s="748"/>
      <c r="V39" s="733"/>
      <c r="W39" s="734"/>
      <c r="X39" s="734"/>
      <c r="Y39" s="734"/>
      <c r="Z39" s="734"/>
      <c r="AA39" s="748"/>
      <c r="AB39" s="731"/>
      <c r="AC39" s="727"/>
      <c r="AD39" s="727"/>
      <c r="AE39" s="727"/>
      <c r="AF39" s="727"/>
      <c r="AG39" s="728"/>
      <c r="AH39" s="739"/>
      <c r="AI39" s="740"/>
      <c r="AJ39" s="740"/>
      <c r="AK39" s="740"/>
      <c r="AL39" s="740"/>
      <c r="AM39" s="741"/>
      <c r="AN39" s="41"/>
      <c r="AO39" s="711"/>
      <c r="AP39" s="712"/>
      <c r="AQ39" s="712"/>
      <c r="AR39" s="712"/>
      <c r="AS39" s="712"/>
      <c r="AT39" s="713"/>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c r="BY39" s="41"/>
      <c r="BZ39" s="41"/>
      <c r="CA39" s="41"/>
      <c r="CB39" s="41"/>
    </row>
    <row r="40" spans="1:80" x14ac:dyDescent="0.25">
      <c r="A40" s="41"/>
      <c r="B40" s="679"/>
      <c r="C40" s="679"/>
      <c r="D40" s="680"/>
      <c r="E40" s="720"/>
      <c r="F40" s="721"/>
      <c r="G40" s="721"/>
      <c r="H40" s="721"/>
      <c r="I40" s="721"/>
      <c r="J40" s="757" t="e">
        <f>IF(AND('Mapa final'!#REF!="Baja",'Mapa final'!#REF!="Leve"),CONCATENATE("R",'Mapa final'!#REF!),"")</f>
        <v>#REF!</v>
      </c>
      <c r="K40" s="755"/>
      <c r="L40" s="755" t="e">
        <f>IF(AND('Mapa final'!#REF!="Baja",'Mapa final'!#REF!="Leve"),CONCATENATE("R",'Mapa final'!#REF!),"")</f>
        <v>#REF!</v>
      </c>
      <c r="M40" s="755"/>
      <c r="N40" s="755" t="e">
        <f>IF(AND('Mapa final'!#REF!="Baja",'Mapa final'!#REF!="Leve"),CONCATENATE("R",'Mapa final'!#REF!),"")</f>
        <v>#REF!</v>
      </c>
      <c r="O40" s="756"/>
      <c r="P40" s="734" t="e">
        <f>IF(AND('Mapa final'!#REF!="Baja",'Mapa final'!#REF!="Menor"),CONCATENATE("R",'Mapa final'!#REF!),"")</f>
        <v>#REF!</v>
      </c>
      <c r="Q40" s="734"/>
      <c r="R40" s="734" t="e">
        <f>IF(AND('Mapa final'!#REF!="Baja",'Mapa final'!#REF!="Menor"),CONCATENATE("R",'Mapa final'!#REF!),"")</f>
        <v>#REF!</v>
      </c>
      <c r="S40" s="734"/>
      <c r="T40" s="734" t="e">
        <f>IF(AND('Mapa final'!#REF!="Baja",'Mapa final'!#REF!="Menor"),CONCATENATE("R",'Mapa final'!#REF!),"")</f>
        <v>#REF!</v>
      </c>
      <c r="U40" s="748"/>
      <c r="V40" s="733" t="e">
        <f>IF(AND('Mapa final'!#REF!="Baja",'Mapa final'!#REF!="Moderado"),CONCATENATE("R",'Mapa final'!#REF!),"")</f>
        <v>#REF!</v>
      </c>
      <c r="W40" s="734"/>
      <c r="X40" s="734" t="e">
        <f>IF(AND('Mapa final'!#REF!="Baja",'Mapa final'!#REF!="Moderado"),CONCATENATE("R",'Mapa final'!#REF!),"")</f>
        <v>#REF!</v>
      </c>
      <c r="Y40" s="734"/>
      <c r="Z40" s="734" t="e">
        <f>IF(AND('Mapa final'!#REF!="Baja",'Mapa final'!#REF!="Moderado"),CONCATENATE("R",'Mapa final'!#REF!),"")</f>
        <v>#REF!</v>
      </c>
      <c r="AA40" s="748"/>
      <c r="AB40" s="731" t="e">
        <f>IF(AND('Mapa final'!#REF!="Baja",'Mapa final'!#REF!="Mayor"),CONCATENATE("R",'Mapa final'!#REF!),"")</f>
        <v>#REF!</v>
      </c>
      <c r="AC40" s="727"/>
      <c r="AD40" s="727" t="e">
        <f>IF(AND('Mapa final'!#REF!="Baja",'Mapa final'!#REF!="Mayor"),CONCATENATE("R",'Mapa final'!#REF!),"")</f>
        <v>#REF!</v>
      </c>
      <c r="AE40" s="727"/>
      <c r="AF40" s="727" t="e">
        <f>IF(AND('Mapa final'!#REF!="Baja",'Mapa final'!#REF!="Mayor"),CONCATENATE("R",'Mapa final'!#REF!),"")</f>
        <v>#REF!</v>
      </c>
      <c r="AG40" s="728"/>
      <c r="AH40" s="739" t="e">
        <f>IF(AND('Mapa final'!#REF!="Baja",'Mapa final'!#REF!="Catastrófico"),CONCATENATE("R",'Mapa final'!#REF!),"")</f>
        <v>#REF!</v>
      </c>
      <c r="AI40" s="740"/>
      <c r="AJ40" s="740" t="e">
        <f>IF(AND('Mapa final'!#REF!="Baja",'Mapa final'!#REF!="Catastrófico"),CONCATENATE("R",'Mapa final'!#REF!),"")</f>
        <v>#REF!</v>
      </c>
      <c r="AK40" s="740"/>
      <c r="AL40" s="740" t="e">
        <f>IF(AND('Mapa final'!#REF!="Baja",'Mapa final'!#REF!="Catastrófico"),CONCATENATE("R",'Mapa final'!#REF!),"")</f>
        <v>#REF!</v>
      </c>
      <c r="AM40" s="741"/>
      <c r="AN40" s="41"/>
      <c r="AO40" s="711"/>
      <c r="AP40" s="712"/>
      <c r="AQ40" s="712"/>
      <c r="AR40" s="712"/>
      <c r="AS40" s="712"/>
      <c r="AT40" s="713"/>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c r="BY40" s="41"/>
      <c r="BZ40" s="41"/>
      <c r="CA40" s="41"/>
      <c r="CB40" s="41"/>
    </row>
    <row r="41" spans="1:80" x14ac:dyDescent="0.25">
      <c r="A41" s="41"/>
      <c r="B41" s="679"/>
      <c r="C41" s="679"/>
      <c r="D41" s="680"/>
      <c r="E41" s="720"/>
      <c r="F41" s="721"/>
      <c r="G41" s="721"/>
      <c r="H41" s="721"/>
      <c r="I41" s="721"/>
      <c r="J41" s="757"/>
      <c r="K41" s="755"/>
      <c r="L41" s="755"/>
      <c r="M41" s="755"/>
      <c r="N41" s="755"/>
      <c r="O41" s="756"/>
      <c r="P41" s="734"/>
      <c r="Q41" s="734"/>
      <c r="R41" s="734"/>
      <c r="S41" s="734"/>
      <c r="T41" s="734"/>
      <c r="U41" s="748"/>
      <c r="V41" s="733"/>
      <c r="W41" s="734"/>
      <c r="X41" s="734"/>
      <c r="Y41" s="734"/>
      <c r="Z41" s="734"/>
      <c r="AA41" s="748"/>
      <c r="AB41" s="731"/>
      <c r="AC41" s="727"/>
      <c r="AD41" s="727"/>
      <c r="AE41" s="727"/>
      <c r="AF41" s="727"/>
      <c r="AG41" s="728"/>
      <c r="AH41" s="739"/>
      <c r="AI41" s="740"/>
      <c r="AJ41" s="740"/>
      <c r="AK41" s="740"/>
      <c r="AL41" s="740"/>
      <c r="AM41" s="741"/>
      <c r="AN41" s="41"/>
      <c r="AO41" s="711"/>
      <c r="AP41" s="712"/>
      <c r="AQ41" s="712"/>
      <c r="AR41" s="712"/>
      <c r="AS41" s="712"/>
      <c r="AT41" s="713"/>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c r="BY41" s="41"/>
      <c r="BZ41" s="41"/>
      <c r="CA41" s="41"/>
      <c r="CB41" s="41"/>
    </row>
    <row r="42" spans="1:80" x14ac:dyDescent="0.25">
      <c r="A42" s="41"/>
      <c r="B42" s="679"/>
      <c r="C42" s="679"/>
      <c r="D42" s="680"/>
      <c r="E42" s="720"/>
      <c r="F42" s="721"/>
      <c r="G42" s="721"/>
      <c r="H42" s="721"/>
      <c r="I42" s="721"/>
      <c r="J42" s="757" t="e">
        <f>IF(AND('Mapa final'!#REF!="Baja",'Mapa final'!#REF!="Leve"),CONCATENATE("R",'Mapa final'!#REF!),"")</f>
        <v>#REF!</v>
      </c>
      <c r="K42" s="755"/>
      <c r="L42" s="755" t="e">
        <f>IF(AND('Mapa final'!#REF!="Baja",'Mapa final'!#REF!="Leve"),CONCATENATE("R",'Mapa final'!#REF!),"")</f>
        <v>#REF!</v>
      </c>
      <c r="M42" s="755"/>
      <c r="N42" s="755" t="e">
        <f>IF(AND('Mapa final'!#REF!="Baja",'Mapa final'!#REF!="Leve"),CONCATENATE("R",'Mapa final'!#REF!),"")</f>
        <v>#REF!</v>
      </c>
      <c r="O42" s="756"/>
      <c r="P42" s="734" t="e">
        <f>IF(AND('Mapa final'!#REF!="Baja",'Mapa final'!#REF!="Menor"),CONCATENATE("R",'Mapa final'!#REF!),"")</f>
        <v>#REF!</v>
      </c>
      <c r="Q42" s="734"/>
      <c r="R42" s="734" t="e">
        <f>IF(AND('Mapa final'!#REF!="Baja",'Mapa final'!#REF!="Menor"),CONCATENATE("R",'Mapa final'!#REF!),"")</f>
        <v>#REF!</v>
      </c>
      <c r="S42" s="734"/>
      <c r="T42" s="734" t="e">
        <f>IF(AND('Mapa final'!#REF!="Baja",'Mapa final'!#REF!="Menor"),CONCATENATE("R",'Mapa final'!#REF!),"")</f>
        <v>#REF!</v>
      </c>
      <c r="U42" s="748"/>
      <c r="V42" s="733" t="e">
        <f>IF(AND('Mapa final'!#REF!="Baja",'Mapa final'!#REF!="Moderado"),CONCATENATE("R",'Mapa final'!#REF!),"")</f>
        <v>#REF!</v>
      </c>
      <c r="W42" s="734"/>
      <c r="X42" s="734" t="e">
        <f>IF(AND('Mapa final'!#REF!="Baja",'Mapa final'!#REF!="Moderado"),CONCATENATE("R",'Mapa final'!#REF!),"")</f>
        <v>#REF!</v>
      </c>
      <c r="Y42" s="734"/>
      <c r="Z42" s="734" t="e">
        <f>IF(AND('Mapa final'!#REF!="Baja",'Mapa final'!#REF!="Moderado"),CONCATENATE("R",'Mapa final'!#REF!),"")</f>
        <v>#REF!</v>
      </c>
      <c r="AA42" s="748"/>
      <c r="AB42" s="731" t="e">
        <f>IF(AND('Mapa final'!#REF!="Baja",'Mapa final'!#REF!="Mayor"),CONCATENATE("R",'Mapa final'!#REF!),"")</f>
        <v>#REF!</v>
      </c>
      <c r="AC42" s="727"/>
      <c r="AD42" s="727" t="e">
        <f>IF(AND('Mapa final'!#REF!="Baja",'Mapa final'!#REF!="Mayor"),CONCATENATE("R",'Mapa final'!#REF!),"")</f>
        <v>#REF!</v>
      </c>
      <c r="AE42" s="727"/>
      <c r="AF42" s="727" t="e">
        <f>IF(AND('Mapa final'!#REF!="Baja",'Mapa final'!#REF!="Mayor"),CONCATENATE("R",'Mapa final'!#REF!),"")</f>
        <v>#REF!</v>
      </c>
      <c r="AG42" s="728"/>
      <c r="AH42" s="739" t="e">
        <f>IF(AND('Mapa final'!#REF!="Baja",'Mapa final'!#REF!="Catastrófico"),CONCATENATE("R",'Mapa final'!#REF!),"")</f>
        <v>#REF!</v>
      </c>
      <c r="AI42" s="740"/>
      <c r="AJ42" s="740" t="e">
        <f>IF(AND('Mapa final'!#REF!="Baja",'Mapa final'!#REF!="Catastrófico"),CONCATENATE("R",'Mapa final'!#REF!),"")</f>
        <v>#REF!</v>
      </c>
      <c r="AK42" s="740"/>
      <c r="AL42" s="740" t="e">
        <f>IF(AND('Mapa final'!#REF!="Baja",'Mapa final'!#REF!="Catastrófico"),CONCATENATE("R",'Mapa final'!#REF!),"")</f>
        <v>#REF!</v>
      </c>
      <c r="AM42" s="741"/>
      <c r="AN42" s="41"/>
      <c r="AO42" s="711"/>
      <c r="AP42" s="712"/>
      <c r="AQ42" s="712"/>
      <c r="AR42" s="712"/>
      <c r="AS42" s="712"/>
      <c r="AT42" s="713"/>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c r="BY42" s="41"/>
      <c r="BZ42" s="41"/>
      <c r="CA42" s="41"/>
      <c r="CB42" s="41"/>
    </row>
    <row r="43" spans="1:80" ht="15.75" thickBot="1" x14ac:dyDescent="0.3">
      <c r="A43" s="41"/>
      <c r="B43" s="679"/>
      <c r="C43" s="679"/>
      <c r="D43" s="680"/>
      <c r="E43" s="723"/>
      <c r="F43" s="724"/>
      <c r="G43" s="724"/>
      <c r="H43" s="724"/>
      <c r="I43" s="724"/>
      <c r="J43" s="758"/>
      <c r="K43" s="759"/>
      <c r="L43" s="759"/>
      <c r="M43" s="759"/>
      <c r="N43" s="759"/>
      <c r="O43" s="760"/>
      <c r="P43" s="750"/>
      <c r="Q43" s="750"/>
      <c r="R43" s="750"/>
      <c r="S43" s="750"/>
      <c r="T43" s="750"/>
      <c r="U43" s="751"/>
      <c r="V43" s="749"/>
      <c r="W43" s="750"/>
      <c r="X43" s="750"/>
      <c r="Y43" s="750"/>
      <c r="Z43" s="750"/>
      <c r="AA43" s="751"/>
      <c r="AB43" s="736"/>
      <c r="AC43" s="737"/>
      <c r="AD43" s="737"/>
      <c r="AE43" s="737"/>
      <c r="AF43" s="737"/>
      <c r="AG43" s="738"/>
      <c r="AH43" s="742"/>
      <c r="AI43" s="743"/>
      <c r="AJ43" s="743"/>
      <c r="AK43" s="743"/>
      <c r="AL43" s="743"/>
      <c r="AM43" s="744"/>
      <c r="AN43" s="41"/>
      <c r="AO43" s="714"/>
      <c r="AP43" s="715"/>
      <c r="AQ43" s="715"/>
      <c r="AR43" s="715"/>
      <c r="AS43" s="715"/>
      <c r="AT43" s="716"/>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c r="BY43" s="41"/>
      <c r="BZ43" s="41"/>
      <c r="CA43" s="41"/>
      <c r="CB43" s="41"/>
    </row>
    <row r="44" spans="1:80" x14ac:dyDescent="0.25">
      <c r="A44" s="41"/>
      <c r="B44" s="679"/>
      <c r="C44" s="679"/>
      <c r="D44" s="680"/>
      <c r="E44" s="717" t="s">
        <v>291</v>
      </c>
      <c r="F44" s="718"/>
      <c r="G44" s="718"/>
      <c r="H44" s="718"/>
      <c r="I44" s="719"/>
      <c r="J44" s="761" t="str">
        <f>IF(AND('Mapa final'!$J$14="Muy Baja",'Mapa final'!$N$14="Leve"),CONCATENATE("R",'Mapa final'!$A$14),"")</f>
        <v/>
      </c>
      <c r="K44" s="762"/>
      <c r="L44" s="762" t="e">
        <f>IF(AND('Mapa final'!#REF!="Muy Baja",'Mapa final'!#REF!="Leve"),CONCATENATE("R",'Mapa final'!#REF!),"")</f>
        <v>#REF!</v>
      </c>
      <c r="M44" s="762"/>
      <c r="N44" s="762" t="e">
        <f>IF(AND('Mapa final'!#REF!="Muy Baja",'Mapa final'!#REF!="Leve"),CONCATENATE("R",'Mapa final'!#REF!),"")</f>
        <v>#REF!</v>
      </c>
      <c r="O44" s="763"/>
      <c r="P44" s="761" t="str">
        <f>IF(AND('Mapa final'!$J$14="Muy Baja",'Mapa final'!$N$14="Menor"),CONCATENATE("R",'Mapa final'!$A$14),"")</f>
        <v/>
      </c>
      <c r="Q44" s="762"/>
      <c r="R44" s="762" t="e">
        <f>IF(AND('Mapa final'!#REF!="Muy Baja",'Mapa final'!#REF!="Menor"),CONCATENATE("R",'Mapa final'!#REF!),"")</f>
        <v>#REF!</v>
      </c>
      <c r="S44" s="762"/>
      <c r="T44" s="762" t="e">
        <f>IF(AND('Mapa final'!#REF!="Muy Baja",'Mapa final'!#REF!="Menor"),CONCATENATE("R",'Mapa final'!#REF!),"")</f>
        <v>#REF!</v>
      </c>
      <c r="U44" s="763"/>
      <c r="V44" s="752" t="str">
        <f>IF(AND('Mapa final'!$J$14="Muy Baja",'Mapa final'!$N$14="Moderado"),CONCATENATE("R",'Mapa final'!$A$14),"")</f>
        <v/>
      </c>
      <c r="W44" s="753"/>
      <c r="X44" s="753" t="e">
        <f>IF(AND('Mapa final'!#REF!="Muy Baja",'Mapa final'!#REF!="Moderado"),CONCATENATE("R",'Mapa final'!#REF!),"")</f>
        <v>#REF!</v>
      </c>
      <c r="Y44" s="753"/>
      <c r="Z44" s="753" t="e">
        <f>IF(AND('Mapa final'!#REF!="Muy Baja",'Mapa final'!#REF!="Moderado"),CONCATENATE("R",'Mapa final'!#REF!),"")</f>
        <v>#REF!</v>
      </c>
      <c r="AA44" s="754"/>
      <c r="AB44" s="729" t="str">
        <f>IF(AND('Mapa final'!$J$14="Muy Baja",'Mapa final'!$N$14="Mayor"),CONCATENATE("R",'Mapa final'!$A$14),"")</f>
        <v/>
      </c>
      <c r="AC44" s="730"/>
      <c r="AD44" s="730" t="e">
        <f>IF(AND('Mapa final'!#REF!="Muy Baja",'Mapa final'!#REF!="Mayor"),CONCATENATE("R",'Mapa final'!#REF!),"")</f>
        <v>#REF!</v>
      </c>
      <c r="AE44" s="730"/>
      <c r="AF44" s="730" t="e">
        <f>IF(AND('Mapa final'!#REF!="Muy Baja",'Mapa final'!#REF!="Mayor"),CONCATENATE("R",'Mapa final'!#REF!),"")</f>
        <v>#REF!</v>
      </c>
      <c r="AG44" s="732"/>
      <c r="AH44" s="745" t="str">
        <f>IF(AND('Mapa final'!$J$14="Muy Baja",'Mapa final'!$N$14="Catastrófico"),CONCATENATE("R",'Mapa final'!$A$14),"")</f>
        <v/>
      </c>
      <c r="AI44" s="746"/>
      <c r="AJ44" s="746" t="e">
        <f>IF(AND('Mapa final'!#REF!="Muy Baja",'Mapa final'!#REF!="Catastrófico"),CONCATENATE("R",'Mapa final'!#REF!),"")</f>
        <v>#REF!</v>
      </c>
      <c r="AK44" s="746"/>
      <c r="AL44" s="746" t="e">
        <f>IF(AND('Mapa final'!#REF!="Muy Baja",'Mapa final'!#REF!="Catastrófico"),CONCATENATE("R",'Mapa final'!#REF!),"")</f>
        <v>#REF!</v>
      </c>
      <c r="AM44" s="747"/>
      <c r="AN44" s="41"/>
      <c r="AO44" s="41"/>
      <c r="AP44" s="41"/>
      <c r="AQ44" s="41"/>
      <c r="AR44" s="41"/>
      <c r="AS44" s="41"/>
      <c r="AT44" s="41"/>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row>
    <row r="45" spans="1:80" x14ac:dyDescent="0.25">
      <c r="A45" s="41"/>
      <c r="B45" s="679"/>
      <c r="C45" s="679"/>
      <c r="D45" s="680"/>
      <c r="E45" s="720"/>
      <c r="F45" s="721"/>
      <c r="G45" s="721"/>
      <c r="H45" s="721"/>
      <c r="I45" s="722"/>
      <c r="J45" s="757"/>
      <c r="K45" s="755"/>
      <c r="L45" s="755"/>
      <c r="M45" s="755"/>
      <c r="N45" s="755"/>
      <c r="O45" s="756"/>
      <c r="P45" s="757"/>
      <c r="Q45" s="755"/>
      <c r="R45" s="755"/>
      <c r="S45" s="755"/>
      <c r="T45" s="755"/>
      <c r="U45" s="756"/>
      <c r="V45" s="733"/>
      <c r="W45" s="734"/>
      <c r="X45" s="734"/>
      <c r="Y45" s="734"/>
      <c r="Z45" s="734"/>
      <c r="AA45" s="748"/>
      <c r="AB45" s="731"/>
      <c r="AC45" s="727"/>
      <c r="AD45" s="727"/>
      <c r="AE45" s="727"/>
      <c r="AF45" s="727"/>
      <c r="AG45" s="728"/>
      <c r="AH45" s="739"/>
      <c r="AI45" s="740"/>
      <c r="AJ45" s="740"/>
      <c r="AK45" s="740"/>
      <c r="AL45" s="740"/>
      <c r="AM45" s="741"/>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row>
    <row r="46" spans="1:80" x14ac:dyDescent="0.25">
      <c r="A46" s="41"/>
      <c r="B46" s="679"/>
      <c r="C46" s="679"/>
      <c r="D46" s="680"/>
      <c r="E46" s="720"/>
      <c r="F46" s="721"/>
      <c r="G46" s="721"/>
      <c r="H46" s="721"/>
      <c r="I46" s="722"/>
      <c r="J46" s="757" t="e">
        <f>IF(AND('Mapa final'!#REF!="Muy Baja",'Mapa final'!#REF!="Leve"),CONCATENATE("R",'Mapa final'!#REF!),"")</f>
        <v>#REF!</v>
      </c>
      <c r="K46" s="755"/>
      <c r="L46" s="755" t="e">
        <f>IF(AND('Mapa final'!#REF!="Muy Baja",'Mapa final'!#REF!="Leve"),CONCATENATE("R",'Mapa final'!#REF!),"")</f>
        <v>#REF!</v>
      </c>
      <c r="M46" s="755"/>
      <c r="N46" s="755" t="e">
        <f>IF(AND('Mapa final'!#REF!="Muy Baja",'Mapa final'!#REF!="Leve"),CONCATENATE("R",'Mapa final'!#REF!),"")</f>
        <v>#REF!</v>
      </c>
      <c r="O46" s="756"/>
      <c r="P46" s="757" t="e">
        <f>IF(AND('Mapa final'!#REF!="Muy Baja",'Mapa final'!#REF!="Menor"),CONCATENATE("R",'Mapa final'!#REF!),"")</f>
        <v>#REF!</v>
      </c>
      <c r="Q46" s="755"/>
      <c r="R46" s="755" t="e">
        <f>IF(AND('Mapa final'!#REF!="Muy Baja",'Mapa final'!#REF!="Menor"),CONCATENATE("R",'Mapa final'!#REF!),"")</f>
        <v>#REF!</v>
      </c>
      <c r="S46" s="755"/>
      <c r="T46" s="755" t="e">
        <f>IF(AND('Mapa final'!#REF!="Muy Baja",'Mapa final'!#REF!="Menor"),CONCATENATE("R",'Mapa final'!#REF!),"")</f>
        <v>#REF!</v>
      </c>
      <c r="U46" s="756"/>
      <c r="V46" s="733" t="e">
        <f>IF(AND('Mapa final'!#REF!="Muy Baja",'Mapa final'!#REF!="Moderado"),CONCATENATE("R",'Mapa final'!#REF!),"")</f>
        <v>#REF!</v>
      </c>
      <c r="W46" s="734"/>
      <c r="X46" s="734" t="e">
        <f>IF(AND('Mapa final'!#REF!="Muy Baja",'Mapa final'!#REF!="Moderado"),CONCATENATE("R",'Mapa final'!#REF!),"")</f>
        <v>#REF!</v>
      </c>
      <c r="Y46" s="734"/>
      <c r="Z46" s="734" t="e">
        <f>IF(AND('Mapa final'!#REF!="Muy Baja",'Mapa final'!#REF!="Moderado"),CONCATENATE("R",'Mapa final'!#REF!),"")</f>
        <v>#REF!</v>
      </c>
      <c r="AA46" s="748"/>
      <c r="AB46" s="731" t="e">
        <f>IF(AND('Mapa final'!#REF!="Muy Baja",'Mapa final'!#REF!="Mayor"),CONCATENATE("R",'Mapa final'!#REF!),"")</f>
        <v>#REF!</v>
      </c>
      <c r="AC46" s="727"/>
      <c r="AD46" s="727" t="e">
        <f>IF(AND('Mapa final'!#REF!="Muy Baja",'Mapa final'!#REF!="Mayor"),CONCATENATE("R",'Mapa final'!#REF!),"")</f>
        <v>#REF!</v>
      </c>
      <c r="AE46" s="727"/>
      <c r="AF46" s="727" t="e">
        <f>IF(AND('Mapa final'!#REF!="Muy Baja",'Mapa final'!#REF!="Mayor"),CONCATENATE("R",'Mapa final'!#REF!),"")</f>
        <v>#REF!</v>
      </c>
      <c r="AG46" s="728"/>
      <c r="AH46" s="739" t="e">
        <f>IF(AND('Mapa final'!#REF!="Muy Baja",'Mapa final'!#REF!="Catastrófico"),CONCATENATE("R",'Mapa final'!#REF!),"")</f>
        <v>#REF!</v>
      </c>
      <c r="AI46" s="740"/>
      <c r="AJ46" s="740" t="e">
        <f>IF(AND('Mapa final'!#REF!="Muy Baja",'Mapa final'!#REF!="Catastrófico"),CONCATENATE("R",'Mapa final'!#REF!),"")</f>
        <v>#REF!</v>
      </c>
      <c r="AK46" s="740"/>
      <c r="AL46" s="740" t="e">
        <f>IF(AND('Mapa final'!#REF!="Muy Baja",'Mapa final'!#REF!="Catastrófico"),CONCATENATE("R",'Mapa final'!#REF!),"")</f>
        <v>#REF!</v>
      </c>
      <c r="AM46" s="741"/>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41"/>
    </row>
    <row r="47" spans="1:80" x14ac:dyDescent="0.25">
      <c r="A47" s="41"/>
      <c r="B47" s="679"/>
      <c r="C47" s="679"/>
      <c r="D47" s="680"/>
      <c r="E47" s="720"/>
      <c r="F47" s="721"/>
      <c r="G47" s="721"/>
      <c r="H47" s="721"/>
      <c r="I47" s="722"/>
      <c r="J47" s="757"/>
      <c r="K47" s="755"/>
      <c r="L47" s="755"/>
      <c r="M47" s="755"/>
      <c r="N47" s="755"/>
      <c r="O47" s="756"/>
      <c r="P47" s="757"/>
      <c r="Q47" s="755"/>
      <c r="R47" s="755"/>
      <c r="S47" s="755"/>
      <c r="T47" s="755"/>
      <c r="U47" s="756"/>
      <c r="V47" s="733"/>
      <c r="W47" s="734"/>
      <c r="X47" s="734"/>
      <c r="Y47" s="734"/>
      <c r="Z47" s="734"/>
      <c r="AA47" s="748"/>
      <c r="AB47" s="731"/>
      <c r="AC47" s="727"/>
      <c r="AD47" s="727"/>
      <c r="AE47" s="727"/>
      <c r="AF47" s="727"/>
      <c r="AG47" s="728"/>
      <c r="AH47" s="739"/>
      <c r="AI47" s="740"/>
      <c r="AJ47" s="740"/>
      <c r="AK47" s="740"/>
      <c r="AL47" s="740"/>
      <c r="AM47" s="741"/>
      <c r="AN47" s="41"/>
      <c r="AO47" s="41"/>
      <c r="AP47" s="41"/>
      <c r="AQ47" s="41"/>
      <c r="AR47" s="41"/>
      <c r="AS47" s="41"/>
      <c r="AT47" s="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1"/>
      <c r="CB47" s="41"/>
    </row>
    <row r="48" spans="1:80" x14ac:dyDescent="0.25">
      <c r="A48" s="41"/>
      <c r="B48" s="679"/>
      <c r="C48" s="679"/>
      <c r="D48" s="680"/>
      <c r="E48" s="720"/>
      <c r="F48" s="721"/>
      <c r="G48" s="721"/>
      <c r="H48" s="721"/>
      <c r="I48" s="722"/>
      <c r="J48" s="757" t="e">
        <f>IF(AND('Mapa final'!#REF!="Muy Baja",'Mapa final'!#REF!="Leve"),CONCATENATE("R",'Mapa final'!#REF!),"")</f>
        <v>#REF!</v>
      </c>
      <c r="K48" s="755"/>
      <c r="L48" s="755" t="e">
        <f>IF(AND('Mapa final'!#REF!="Muy Baja",'Mapa final'!#REF!="Leve"),CONCATENATE("R",'Mapa final'!#REF!),"")</f>
        <v>#REF!</v>
      </c>
      <c r="M48" s="755"/>
      <c r="N48" s="755" t="e">
        <f>IF(AND('Mapa final'!#REF!="Muy Baja",'Mapa final'!#REF!="Leve"),CONCATENATE("R",'Mapa final'!#REF!),"")</f>
        <v>#REF!</v>
      </c>
      <c r="O48" s="756"/>
      <c r="P48" s="757" t="e">
        <f>IF(AND('Mapa final'!#REF!="Muy Baja",'Mapa final'!#REF!="Menor"),CONCATENATE("R",'Mapa final'!#REF!),"")</f>
        <v>#REF!</v>
      </c>
      <c r="Q48" s="755"/>
      <c r="R48" s="755" t="e">
        <f>IF(AND('Mapa final'!#REF!="Muy Baja",'Mapa final'!#REF!="Menor"),CONCATENATE("R",'Mapa final'!#REF!),"")</f>
        <v>#REF!</v>
      </c>
      <c r="S48" s="755"/>
      <c r="T48" s="755" t="e">
        <f>IF(AND('Mapa final'!#REF!="Muy Baja",'Mapa final'!#REF!="Menor"),CONCATENATE("R",'Mapa final'!#REF!),"")</f>
        <v>#REF!</v>
      </c>
      <c r="U48" s="756"/>
      <c r="V48" s="733" t="e">
        <f>IF(AND('Mapa final'!#REF!="Muy Baja",'Mapa final'!#REF!="Moderado"),CONCATENATE("R",'Mapa final'!#REF!),"")</f>
        <v>#REF!</v>
      </c>
      <c r="W48" s="734"/>
      <c r="X48" s="734" t="e">
        <f>IF(AND('Mapa final'!#REF!="Muy Baja",'Mapa final'!#REF!="Moderado"),CONCATENATE("R",'Mapa final'!#REF!),"")</f>
        <v>#REF!</v>
      </c>
      <c r="Y48" s="734"/>
      <c r="Z48" s="734" t="e">
        <f>IF(AND('Mapa final'!#REF!="Muy Baja",'Mapa final'!#REF!="Moderado"),CONCATENATE("R",'Mapa final'!#REF!),"")</f>
        <v>#REF!</v>
      </c>
      <c r="AA48" s="748"/>
      <c r="AB48" s="731" t="e">
        <f>IF(AND('Mapa final'!#REF!="Muy Baja",'Mapa final'!#REF!="Mayor"),CONCATENATE("R",'Mapa final'!#REF!),"")</f>
        <v>#REF!</v>
      </c>
      <c r="AC48" s="727"/>
      <c r="AD48" s="727" t="e">
        <f>IF(AND('Mapa final'!#REF!="Muy Baja",'Mapa final'!#REF!="Mayor"),CONCATENATE("R",'Mapa final'!#REF!),"")</f>
        <v>#REF!</v>
      </c>
      <c r="AE48" s="727"/>
      <c r="AF48" s="727" t="e">
        <f>IF(AND('Mapa final'!#REF!="Muy Baja",'Mapa final'!#REF!="Mayor"),CONCATENATE("R",'Mapa final'!#REF!),"")</f>
        <v>#REF!</v>
      </c>
      <c r="AG48" s="728"/>
      <c r="AH48" s="739" t="e">
        <f>IF(AND('Mapa final'!#REF!="Muy Baja",'Mapa final'!#REF!="Catastrófico"),CONCATENATE("R",'Mapa final'!#REF!),"")</f>
        <v>#REF!</v>
      </c>
      <c r="AI48" s="740"/>
      <c r="AJ48" s="740" t="e">
        <f>IF(AND('Mapa final'!#REF!="Muy Baja",'Mapa final'!#REF!="Catastrófico"),CONCATENATE("R",'Mapa final'!#REF!),"")</f>
        <v>#REF!</v>
      </c>
      <c r="AK48" s="740"/>
      <c r="AL48" s="740" t="e">
        <f>IF(AND('Mapa final'!#REF!="Muy Baja",'Mapa final'!#REF!="Catastrófico"),CONCATENATE("R",'Mapa final'!#REF!),"")</f>
        <v>#REF!</v>
      </c>
      <c r="AM48" s="741"/>
      <c r="AN48" s="41"/>
      <c r="AO48" s="41"/>
      <c r="AP48" s="41"/>
      <c r="AQ48" s="41"/>
      <c r="AR48" s="41"/>
      <c r="AS48" s="41"/>
      <c r="AT48" s="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c r="BY48" s="41"/>
      <c r="BZ48" s="41"/>
      <c r="CA48" s="41"/>
      <c r="CB48" s="41"/>
    </row>
    <row r="49" spans="1:80" x14ac:dyDescent="0.25">
      <c r="A49" s="41"/>
      <c r="B49" s="679"/>
      <c r="C49" s="679"/>
      <c r="D49" s="680"/>
      <c r="E49" s="720"/>
      <c r="F49" s="721"/>
      <c r="G49" s="721"/>
      <c r="H49" s="721"/>
      <c r="I49" s="722"/>
      <c r="J49" s="757"/>
      <c r="K49" s="755"/>
      <c r="L49" s="755"/>
      <c r="M49" s="755"/>
      <c r="N49" s="755"/>
      <c r="O49" s="756"/>
      <c r="P49" s="757"/>
      <c r="Q49" s="755"/>
      <c r="R49" s="755"/>
      <c r="S49" s="755"/>
      <c r="T49" s="755"/>
      <c r="U49" s="756"/>
      <c r="V49" s="733"/>
      <c r="W49" s="734"/>
      <c r="X49" s="734"/>
      <c r="Y49" s="734"/>
      <c r="Z49" s="734"/>
      <c r="AA49" s="748"/>
      <c r="AB49" s="731"/>
      <c r="AC49" s="727"/>
      <c r="AD49" s="727"/>
      <c r="AE49" s="727"/>
      <c r="AF49" s="727"/>
      <c r="AG49" s="728"/>
      <c r="AH49" s="739"/>
      <c r="AI49" s="740"/>
      <c r="AJ49" s="740"/>
      <c r="AK49" s="740"/>
      <c r="AL49" s="740"/>
      <c r="AM49" s="741"/>
      <c r="AN49" s="41"/>
      <c r="AO49" s="41"/>
      <c r="AP49" s="41"/>
      <c r="AQ49" s="41"/>
      <c r="AR49" s="41"/>
      <c r="AS49" s="41"/>
      <c r="AT49" s="41"/>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c r="BY49" s="41"/>
      <c r="BZ49" s="41"/>
      <c r="CA49" s="41"/>
      <c r="CB49" s="41"/>
    </row>
    <row r="50" spans="1:80" x14ac:dyDescent="0.25">
      <c r="A50" s="41"/>
      <c r="B50" s="679"/>
      <c r="C50" s="679"/>
      <c r="D50" s="680"/>
      <c r="E50" s="720"/>
      <c r="F50" s="721"/>
      <c r="G50" s="721"/>
      <c r="H50" s="721"/>
      <c r="I50" s="722"/>
      <c r="J50" s="757" t="e">
        <f>IF(AND('Mapa final'!#REF!="Muy Baja",'Mapa final'!#REF!="Leve"),CONCATENATE("R",'Mapa final'!#REF!),"")</f>
        <v>#REF!</v>
      </c>
      <c r="K50" s="755"/>
      <c r="L50" s="755" t="e">
        <f>IF(AND('Mapa final'!#REF!="Muy Baja",'Mapa final'!#REF!="Leve"),CONCATENATE("R",'Mapa final'!#REF!),"")</f>
        <v>#REF!</v>
      </c>
      <c r="M50" s="755"/>
      <c r="N50" s="755" t="e">
        <f>IF(AND('Mapa final'!#REF!="Muy Baja",'Mapa final'!#REF!="Leve"),CONCATENATE("R",'Mapa final'!#REF!),"")</f>
        <v>#REF!</v>
      </c>
      <c r="O50" s="756"/>
      <c r="P50" s="757" t="e">
        <f>IF(AND('Mapa final'!#REF!="Muy Baja",'Mapa final'!#REF!="Menor"),CONCATENATE("R",'Mapa final'!#REF!),"")</f>
        <v>#REF!</v>
      </c>
      <c r="Q50" s="755"/>
      <c r="R50" s="755" t="e">
        <f>IF(AND('Mapa final'!#REF!="Muy Baja",'Mapa final'!#REF!="Menor"),CONCATENATE("R",'Mapa final'!#REF!),"")</f>
        <v>#REF!</v>
      </c>
      <c r="S50" s="755"/>
      <c r="T50" s="755" t="e">
        <f>IF(AND('Mapa final'!#REF!="Muy Baja",'Mapa final'!#REF!="Menor"),CONCATENATE("R",'Mapa final'!#REF!),"")</f>
        <v>#REF!</v>
      </c>
      <c r="U50" s="756"/>
      <c r="V50" s="733" t="e">
        <f>IF(AND('Mapa final'!#REF!="Muy Baja",'Mapa final'!#REF!="Moderado"),CONCATENATE("R",'Mapa final'!#REF!),"")</f>
        <v>#REF!</v>
      </c>
      <c r="W50" s="734"/>
      <c r="X50" s="734" t="e">
        <f>IF(AND('Mapa final'!#REF!="Muy Baja",'Mapa final'!#REF!="Moderado"),CONCATENATE("R",'Mapa final'!#REF!),"")</f>
        <v>#REF!</v>
      </c>
      <c r="Y50" s="734"/>
      <c r="Z50" s="734" t="e">
        <f>IF(AND('Mapa final'!#REF!="Muy Baja",'Mapa final'!#REF!="Moderado"),CONCATENATE("R",'Mapa final'!#REF!),"")</f>
        <v>#REF!</v>
      </c>
      <c r="AA50" s="748"/>
      <c r="AB50" s="731" t="e">
        <f>IF(AND('Mapa final'!#REF!="Muy Baja",'Mapa final'!#REF!="Mayor"),CONCATENATE("R",'Mapa final'!#REF!),"")</f>
        <v>#REF!</v>
      </c>
      <c r="AC50" s="727"/>
      <c r="AD50" s="727" t="e">
        <f>IF(AND('Mapa final'!#REF!="Muy Baja",'Mapa final'!#REF!="Mayor"),CONCATENATE("R",'Mapa final'!#REF!),"")</f>
        <v>#REF!</v>
      </c>
      <c r="AE50" s="727"/>
      <c r="AF50" s="727" t="e">
        <f>IF(AND('Mapa final'!#REF!="Muy Baja",'Mapa final'!#REF!="Mayor"),CONCATENATE("R",'Mapa final'!#REF!),"")</f>
        <v>#REF!</v>
      </c>
      <c r="AG50" s="728"/>
      <c r="AH50" s="739" t="e">
        <f>IF(AND('Mapa final'!#REF!="Muy Baja",'Mapa final'!#REF!="Catastrófico"),CONCATENATE("R",'Mapa final'!#REF!),"")</f>
        <v>#REF!</v>
      </c>
      <c r="AI50" s="740"/>
      <c r="AJ50" s="740" t="e">
        <f>IF(AND('Mapa final'!#REF!="Muy Baja",'Mapa final'!#REF!="Catastrófico"),CONCATENATE("R",'Mapa final'!#REF!),"")</f>
        <v>#REF!</v>
      </c>
      <c r="AK50" s="740"/>
      <c r="AL50" s="740" t="e">
        <f>IF(AND('Mapa final'!#REF!="Muy Baja",'Mapa final'!#REF!="Catastrófico"),CONCATENATE("R",'Mapa final'!#REF!),"")</f>
        <v>#REF!</v>
      </c>
      <c r="AM50" s="7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c r="BY50" s="41"/>
      <c r="BZ50" s="41"/>
      <c r="CA50" s="41"/>
      <c r="CB50" s="41"/>
    </row>
    <row r="51" spans="1:80" ht="15.75" thickBot="1" x14ac:dyDescent="0.3">
      <c r="A51" s="41"/>
      <c r="B51" s="679"/>
      <c r="C51" s="679"/>
      <c r="D51" s="680"/>
      <c r="E51" s="723"/>
      <c r="F51" s="724"/>
      <c r="G51" s="724"/>
      <c r="H51" s="724"/>
      <c r="I51" s="725"/>
      <c r="J51" s="758"/>
      <c r="K51" s="759"/>
      <c r="L51" s="759"/>
      <c r="M51" s="759"/>
      <c r="N51" s="759"/>
      <c r="O51" s="760"/>
      <c r="P51" s="758"/>
      <c r="Q51" s="759"/>
      <c r="R51" s="759"/>
      <c r="S51" s="759"/>
      <c r="T51" s="759"/>
      <c r="U51" s="760"/>
      <c r="V51" s="749"/>
      <c r="W51" s="750"/>
      <c r="X51" s="750"/>
      <c r="Y51" s="750"/>
      <c r="Z51" s="750"/>
      <c r="AA51" s="751"/>
      <c r="AB51" s="736"/>
      <c r="AC51" s="737"/>
      <c r="AD51" s="737"/>
      <c r="AE51" s="737"/>
      <c r="AF51" s="737"/>
      <c r="AG51" s="738"/>
      <c r="AH51" s="742"/>
      <c r="AI51" s="743"/>
      <c r="AJ51" s="743"/>
      <c r="AK51" s="743"/>
      <c r="AL51" s="743"/>
      <c r="AM51" s="744"/>
      <c r="AN51" s="41"/>
      <c r="AO51" s="41"/>
      <c r="AP51" s="41"/>
      <c r="AQ51" s="41"/>
      <c r="AR51" s="41"/>
      <c r="AS51" s="41"/>
      <c r="AT51" s="41"/>
      <c r="AU51" s="41"/>
      <c r="AV51" s="41"/>
      <c r="AW51" s="41"/>
      <c r="AX51" s="41"/>
      <c r="AY51" s="41"/>
      <c r="AZ51" s="41"/>
      <c r="BA51" s="41"/>
      <c r="BB51" s="41"/>
      <c r="BC51" s="41"/>
      <c r="BD51" s="41"/>
      <c r="BE51" s="41"/>
      <c r="BF51" s="41"/>
      <c r="BG51" s="41"/>
      <c r="BH51" s="41"/>
      <c r="BI51" s="41"/>
      <c r="BJ51" s="41"/>
      <c r="BK51" s="41"/>
      <c r="BL51" s="41"/>
      <c r="BM51" s="41"/>
      <c r="BN51" s="41"/>
      <c r="BO51" s="41"/>
      <c r="BP51" s="41"/>
      <c r="BQ51" s="41"/>
      <c r="BR51" s="41"/>
      <c r="BS51" s="41"/>
      <c r="BT51" s="41"/>
      <c r="BU51" s="41"/>
      <c r="BV51" s="41"/>
      <c r="BW51" s="41"/>
      <c r="BX51" s="41"/>
      <c r="BY51" s="41"/>
      <c r="BZ51" s="41"/>
      <c r="CA51" s="41"/>
      <c r="CB51" s="41"/>
    </row>
    <row r="52" spans="1:80" x14ac:dyDescent="0.25">
      <c r="A52" s="41"/>
      <c r="B52" s="41"/>
      <c r="C52" s="41"/>
      <c r="D52" s="41"/>
      <c r="E52" s="41"/>
      <c r="F52" s="41"/>
      <c r="G52" s="41"/>
      <c r="H52" s="41"/>
      <c r="I52" s="41"/>
      <c r="J52" s="717" t="s">
        <v>292</v>
      </c>
      <c r="K52" s="718"/>
      <c r="L52" s="718"/>
      <c r="M52" s="718"/>
      <c r="N52" s="718"/>
      <c r="O52" s="719"/>
      <c r="P52" s="717" t="s">
        <v>293</v>
      </c>
      <c r="Q52" s="718"/>
      <c r="R52" s="718"/>
      <c r="S52" s="718"/>
      <c r="T52" s="718"/>
      <c r="U52" s="719"/>
      <c r="V52" s="717" t="s">
        <v>294</v>
      </c>
      <c r="W52" s="718"/>
      <c r="X52" s="718"/>
      <c r="Y52" s="718"/>
      <c r="Z52" s="718"/>
      <c r="AA52" s="719"/>
      <c r="AB52" s="717" t="s">
        <v>295</v>
      </c>
      <c r="AC52" s="735"/>
      <c r="AD52" s="718"/>
      <c r="AE52" s="718"/>
      <c r="AF52" s="718"/>
      <c r="AG52" s="719"/>
      <c r="AH52" s="717" t="s">
        <v>296</v>
      </c>
      <c r="AI52" s="718"/>
      <c r="AJ52" s="718"/>
      <c r="AK52" s="718"/>
      <c r="AL52" s="718"/>
      <c r="AM52" s="719"/>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x14ac:dyDescent="0.25">
      <c r="A53" s="41"/>
      <c r="B53" s="41"/>
      <c r="C53" s="41"/>
      <c r="D53" s="41"/>
      <c r="E53" s="41"/>
      <c r="F53" s="41"/>
      <c r="G53" s="41"/>
      <c r="H53" s="41"/>
      <c r="I53" s="41"/>
      <c r="J53" s="720"/>
      <c r="K53" s="721"/>
      <c r="L53" s="721"/>
      <c r="M53" s="721"/>
      <c r="N53" s="721"/>
      <c r="O53" s="722"/>
      <c r="P53" s="720"/>
      <c r="Q53" s="721"/>
      <c r="R53" s="721"/>
      <c r="S53" s="721"/>
      <c r="T53" s="721"/>
      <c r="U53" s="722"/>
      <c r="V53" s="720"/>
      <c r="W53" s="721"/>
      <c r="X53" s="721"/>
      <c r="Y53" s="721"/>
      <c r="Z53" s="721"/>
      <c r="AA53" s="722"/>
      <c r="AB53" s="720"/>
      <c r="AC53" s="721"/>
      <c r="AD53" s="721"/>
      <c r="AE53" s="721"/>
      <c r="AF53" s="721"/>
      <c r="AG53" s="722"/>
      <c r="AH53" s="720"/>
      <c r="AI53" s="721"/>
      <c r="AJ53" s="721"/>
      <c r="AK53" s="721"/>
      <c r="AL53" s="721"/>
      <c r="AM53" s="722"/>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x14ac:dyDescent="0.25">
      <c r="A54" s="41"/>
      <c r="B54" s="41"/>
      <c r="C54" s="41"/>
      <c r="D54" s="41"/>
      <c r="E54" s="41"/>
      <c r="F54" s="41"/>
      <c r="G54" s="41"/>
      <c r="H54" s="41"/>
      <c r="I54" s="41"/>
      <c r="J54" s="720"/>
      <c r="K54" s="721"/>
      <c r="L54" s="721"/>
      <c r="M54" s="721"/>
      <c r="N54" s="721"/>
      <c r="O54" s="722"/>
      <c r="P54" s="720"/>
      <c r="Q54" s="721"/>
      <c r="R54" s="721"/>
      <c r="S54" s="721"/>
      <c r="T54" s="721"/>
      <c r="U54" s="722"/>
      <c r="V54" s="720"/>
      <c r="W54" s="721"/>
      <c r="X54" s="721"/>
      <c r="Y54" s="721"/>
      <c r="Z54" s="721"/>
      <c r="AA54" s="722"/>
      <c r="AB54" s="720"/>
      <c r="AC54" s="721"/>
      <c r="AD54" s="721"/>
      <c r="AE54" s="721"/>
      <c r="AF54" s="721"/>
      <c r="AG54" s="722"/>
      <c r="AH54" s="720"/>
      <c r="AI54" s="721"/>
      <c r="AJ54" s="721"/>
      <c r="AK54" s="721"/>
      <c r="AL54" s="721"/>
      <c r="AM54" s="722"/>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x14ac:dyDescent="0.25">
      <c r="A55" s="41"/>
      <c r="B55" s="41"/>
      <c r="C55" s="41"/>
      <c r="D55" s="41"/>
      <c r="E55" s="41"/>
      <c r="F55" s="41"/>
      <c r="G55" s="41"/>
      <c r="H55" s="41"/>
      <c r="I55" s="41"/>
      <c r="J55" s="720"/>
      <c r="K55" s="721"/>
      <c r="L55" s="721"/>
      <c r="M55" s="721"/>
      <c r="N55" s="721"/>
      <c r="O55" s="722"/>
      <c r="P55" s="720"/>
      <c r="Q55" s="721"/>
      <c r="R55" s="721"/>
      <c r="S55" s="721"/>
      <c r="T55" s="721"/>
      <c r="U55" s="722"/>
      <c r="V55" s="720"/>
      <c r="W55" s="721"/>
      <c r="X55" s="721"/>
      <c r="Y55" s="721"/>
      <c r="Z55" s="721"/>
      <c r="AA55" s="722"/>
      <c r="AB55" s="720"/>
      <c r="AC55" s="721"/>
      <c r="AD55" s="721"/>
      <c r="AE55" s="721"/>
      <c r="AF55" s="721"/>
      <c r="AG55" s="722"/>
      <c r="AH55" s="720"/>
      <c r="AI55" s="721"/>
      <c r="AJ55" s="721"/>
      <c r="AK55" s="721"/>
      <c r="AL55" s="721"/>
      <c r="AM55" s="722"/>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x14ac:dyDescent="0.25">
      <c r="A56" s="41"/>
      <c r="B56" s="41"/>
      <c r="C56" s="41"/>
      <c r="D56" s="41"/>
      <c r="E56" s="41"/>
      <c r="F56" s="41"/>
      <c r="G56" s="41"/>
      <c r="H56" s="41"/>
      <c r="I56" s="41"/>
      <c r="J56" s="720"/>
      <c r="K56" s="721"/>
      <c r="L56" s="721"/>
      <c r="M56" s="721"/>
      <c r="N56" s="721"/>
      <c r="O56" s="722"/>
      <c r="P56" s="720"/>
      <c r="Q56" s="721"/>
      <c r="R56" s="721"/>
      <c r="S56" s="721"/>
      <c r="T56" s="721"/>
      <c r="U56" s="722"/>
      <c r="V56" s="720"/>
      <c r="W56" s="721"/>
      <c r="X56" s="721"/>
      <c r="Y56" s="721"/>
      <c r="Z56" s="721"/>
      <c r="AA56" s="722"/>
      <c r="AB56" s="720"/>
      <c r="AC56" s="721"/>
      <c r="AD56" s="721"/>
      <c r="AE56" s="721"/>
      <c r="AF56" s="721"/>
      <c r="AG56" s="722"/>
      <c r="AH56" s="720"/>
      <c r="AI56" s="721"/>
      <c r="AJ56" s="721"/>
      <c r="AK56" s="721"/>
      <c r="AL56" s="721"/>
      <c r="AM56" s="722"/>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75" thickBot="1" x14ac:dyDescent="0.3">
      <c r="A57" s="41"/>
      <c r="B57" s="41"/>
      <c r="C57" s="41"/>
      <c r="D57" s="41"/>
      <c r="E57" s="41"/>
      <c r="F57" s="41"/>
      <c r="G57" s="41"/>
      <c r="H57" s="41"/>
      <c r="I57" s="41"/>
      <c r="J57" s="723"/>
      <c r="K57" s="724"/>
      <c r="L57" s="724"/>
      <c r="M57" s="724"/>
      <c r="N57" s="724"/>
      <c r="O57" s="725"/>
      <c r="P57" s="723"/>
      <c r="Q57" s="724"/>
      <c r="R57" s="724"/>
      <c r="S57" s="724"/>
      <c r="T57" s="724"/>
      <c r="U57" s="725"/>
      <c r="V57" s="723"/>
      <c r="W57" s="724"/>
      <c r="X57" s="724"/>
      <c r="Y57" s="724"/>
      <c r="Z57" s="724"/>
      <c r="AA57" s="725"/>
      <c r="AB57" s="723"/>
      <c r="AC57" s="724"/>
      <c r="AD57" s="724"/>
      <c r="AE57" s="724"/>
      <c r="AF57" s="724"/>
      <c r="AG57" s="725"/>
      <c r="AH57" s="723"/>
      <c r="AI57" s="724"/>
      <c r="AJ57" s="724"/>
      <c r="AK57" s="724"/>
      <c r="AL57" s="724"/>
      <c r="AM57" s="725"/>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x14ac:dyDescent="0.25">
      <c r="A58" s="41"/>
      <c r="B58" s="41"/>
      <c r="C58" s="41"/>
      <c r="D58" s="41"/>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hidden="1" customHeight="1" x14ac:dyDescent="0.25">
      <c r="A59" s="41"/>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hidden="1" customHeight="1" x14ac:dyDescent="0.25">
      <c r="A60" s="41"/>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idden="1" x14ac:dyDescent="0.25">
      <c r="A61" s="41"/>
      <c r="B61" s="41"/>
      <c r="C61" s="41"/>
      <c r="D61" s="41"/>
      <c r="E61" s="41"/>
      <c r="F61" s="41"/>
      <c r="G61" s="41"/>
      <c r="H61" s="41"/>
      <c r="I61" s="41"/>
      <c r="J61" s="41"/>
      <c r="K61" s="41"/>
      <c r="L61" s="41"/>
      <c r="M61" s="41"/>
      <c r="N61" s="41"/>
      <c r="O61" s="41"/>
      <c r="P61" s="41"/>
      <c r="Q61" s="41"/>
      <c r="R61" s="41"/>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hidden="1" x14ac:dyDescent="0.25">
      <c r="A62" s="41"/>
      <c r="B62" s="41"/>
      <c r="C62" s="41"/>
      <c r="D62" s="41"/>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hidden="1" x14ac:dyDescent="0.25">
      <c r="A63" s="41"/>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hidden="1" x14ac:dyDescent="0.25">
      <c r="A64" s="41"/>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hidden="1" x14ac:dyDescent="0.25">
      <c r="A65" s="41"/>
      <c r="B65" s="41"/>
      <c r="C65" s="41"/>
      <c r="D65" s="41"/>
      <c r="E65" s="41"/>
      <c r="F65" s="41"/>
      <c r="G65" s="41"/>
      <c r="H65" s="41"/>
      <c r="I65" s="41"/>
      <c r="J65" s="41"/>
      <c r="K65" s="41"/>
      <c r="L65" s="41"/>
      <c r="M65" s="41"/>
      <c r="N65" s="41"/>
      <c r="O65" s="41"/>
      <c r="P65" s="41"/>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hidden="1" x14ac:dyDescent="0.25">
      <c r="A66" s="41"/>
      <c r="B66" s="41"/>
      <c r="C66" s="41"/>
      <c r="D66" s="41"/>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c r="AJ66" s="41"/>
      <c r="AK66" s="41"/>
      <c r="AL66" s="41"/>
      <c r="AM66" s="4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idden="1" x14ac:dyDescent="0.25">
      <c r="A67" s="41"/>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c r="AL67" s="41"/>
      <c r="AM67" s="41"/>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5">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c r="BI68" s="41"/>
      <c r="BJ68" s="41"/>
      <c r="BK68" s="41"/>
      <c r="BL68" s="41"/>
      <c r="BM68" s="41"/>
      <c r="BN68" s="41"/>
      <c r="BO68" s="41"/>
      <c r="BP68" s="41"/>
      <c r="BQ68" s="41"/>
      <c r="BR68" s="41"/>
      <c r="BS68" s="41"/>
      <c r="BT68" s="41"/>
      <c r="BU68" s="41"/>
      <c r="BV68" s="41"/>
      <c r="BW68" s="41"/>
      <c r="BX68" s="41"/>
      <c r="BY68" s="41"/>
      <c r="BZ68" s="41"/>
      <c r="CA68" s="41"/>
      <c r="CB68" s="41"/>
    </row>
    <row r="69" spans="1:80" hidden="1" x14ac:dyDescent="0.25">
      <c r="A69" s="41"/>
      <c r="B69" s="41"/>
      <c r="C69" s="41"/>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41"/>
      <c r="AP69" s="41"/>
      <c r="AQ69" s="41"/>
      <c r="AR69" s="41"/>
      <c r="AS69" s="41"/>
      <c r="AT69" s="41"/>
      <c r="AU69" s="41"/>
      <c r="AV69" s="41"/>
      <c r="AW69" s="41"/>
      <c r="AX69" s="41"/>
      <c r="AY69" s="41"/>
      <c r="AZ69" s="41"/>
      <c r="BA69" s="41"/>
      <c r="BB69" s="41"/>
      <c r="BC69" s="41"/>
      <c r="BD69" s="41"/>
      <c r="BE69" s="41"/>
      <c r="BF69" s="41"/>
      <c r="BG69" s="41"/>
      <c r="BH69" s="41"/>
      <c r="BI69" s="41"/>
      <c r="BJ69" s="41"/>
      <c r="BK69" s="41"/>
      <c r="BL69" s="41"/>
      <c r="BM69" s="41"/>
      <c r="BN69" s="41"/>
      <c r="BO69" s="41"/>
      <c r="BP69" s="41"/>
      <c r="BQ69" s="41"/>
      <c r="BR69" s="41"/>
      <c r="BS69" s="41"/>
      <c r="BT69" s="41"/>
      <c r="BU69" s="41"/>
      <c r="BV69" s="41"/>
      <c r="BW69" s="41"/>
      <c r="BX69" s="41"/>
      <c r="BY69" s="41"/>
      <c r="BZ69" s="41"/>
      <c r="CA69" s="41"/>
      <c r="CB69" s="41"/>
    </row>
    <row r="70" spans="1:80" hidden="1" x14ac:dyDescent="0.25">
      <c r="A70" s="41"/>
      <c r="B70" s="41"/>
      <c r="C70" s="41"/>
      <c r="D70" s="41"/>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c r="AL70" s="41"/>
      <c r="AM70" s="41"/>
      <c r="AN70" s="41"/>
      <c r="AO70" s="41"/>
      <c r="AP70" s="41"/>
      <c r="AQ70" s="41"/>
      <c r="AR70" s="41"/>
      <c r="AS70" s="41"/>
      <c r="AT70" s="41"/>
      <c r="AU70" s="41"/>
      <c r="AV70" s="41"/>
      <c r="AW70" s="41"/>
      <c r="AX70" s="41"/>
      <c r="AY70" s="41"/>
      <c r="AZ70" s="41"/>
      <c r="BA70" s="41"/>
      <c r="BB70" s="41"/>
      <c r="BC70" s="41"/>
      <c r="BD70" s="41"/>
      <c r="BE70" s="41"/>
      <c r="BF70" s="41"/>
      <c r="BG70" s="41"/>
      <c r="BH70" s="41"/>
      <c r="BI70" s="41"/>
      <c r="BJ70" s="41"/>
      <c r="BK70" s="41"/>
      <c r="BL70" s="41"/>
      <c r="BM70" s="41"/>
      <c r="BN70" s="41"/>
      <c r="BO70" s="41"/>
      <c r="BP70" s="41"/>
      <c r="BQ70" s="41"/>
      <c r="BR70" s="41"/>
      <c r="BS70" s="41"/>
      <c r="BT70" s="41"/>
      <c r="BU70" s="41"/>
      <c r="BV70" s="41"/>
      <c r="BW70" s="41"/>
      <c r="BX70" s="41"/>
      <c r="BY70" s="41"/>
      <c r="BZ70" s="41"/>
      <c r="CA70" s="41"/>
      <c r="CB70" s="41"/>
    </row>
    <row r="71" spans="1:80" hidden="1" x14ac:dyDescent="0.25">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41"/>
      <c r="BR71" s="41"/>
      <c r="BS71" s="41"/>
      <c r="BT71" s="41"/>
      <c r="BU71" s="41"/>
      <c r="BV71" s="41"/>
      <c r="BW71" s="41"/>
      <c r="BX71" s="41"/>
      <c r="BY71" s="41"/>
      <c r="BZ71" s="41"/>
      <c r="CA71" s="41"/>
      <c r="CB71" s="41"/>
    </row>
    <row r="72" spans="1:80" hidden="1" x14ac:dyDescent="0.25">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1"/>
      <c r="BN72" s="41"/>
      <c r="BO72" s="41"/>
      <c r="BP72" s="41"/>
      <c r="BQ72" s="41"/>
      <c r="BR72" s="41"/>
      <c r="BS72" s="41"/>
      <c r="BT72" s="41"/>
      <c r="BU72" s="41"/>
      <c r="BV72" s="41"/>
      <c r="BW72" s="41"/>
      <c r="BX72" s="41"/>
      <c r="BY72" s="41"/>
      <c r="BZ72" s="41"/>
      <c r="CA72" s="41"/>
      <c r="CB72" s="41"/>
    </row>
    <row r="73" spans="1:80" hidden="1" x14ac:dyDescent="0.25">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row>
    <row r="74" spans="1:80" hidden="1" x14ac:dyDescent="0.25">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row>
    <row r="75" spans="1:80" hidden="1" x14ac:dyDescent="0.25">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row>
    <row r="76" spans="1:80" hidden="1" x14ac:dyDescent="0.25">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1"/>
      <c r="BN76" s="41"/>
      <c r="BO76" s="41"/>
      <c r="BP76" s="41"/>
      <c r="BQ76" s="41"/>
      <c r="BR76" s="41"/>
      <c r="BS76" s="41"/>
      <c r="BT76" s="41"/>
      <c r="BU76" s="41"/>
      <c r="BV76" s="41"/>
      <c r="BW76" s="41"/>
      <c r="BX76" s="41"/>
      <c r="BY76" s="41"/>
      <c r="BZ76" s="41"/>
      <c r="CA76" s="41"/>
      <c r="CB76" s="41"/>
    </row>
    <row r="77" spans="1:80" hidden="1" x14ac:dyDescent="0.25">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row>
    <row r="78" spans="1:80" hidden="1" x14ac:dyDescent="0.25">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row>
    <row r="79" spans="1:80" hidden="1" x14ac:dyDescent="0.25">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row>
    <row r="80" spans="1:80" hidden="1" x14ac:dyDescent="0.25">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row>
    <row r="81" spans="1:80" hidden="1" x14ac:dyDescent="0.25">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row>
    <row r="82" spans="1:80" hidden="1" x14ac:dyDescent="0.25">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row>
    <row r="83" spans="1:80" hidden="1" x14ac:dyDescent="0.25">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row>
    <row r="84" spans="1:80" hidden="1" x14ac:dyDescent="0.25">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row>
    <row r="85" spans="1:80" hidden="1" x14ac:dyDescent="0.25">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row>
    <row r="86" spans="1:80" hidden="1" x14ac:dyDescent="0.25">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row>
    <row r="87" spans="1:80" hidden="1" x14ac:dyDescent="0.25">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c r="BI87" s="41"/>
      <c r="BJ87" s="41"/>
      <c r="BK87" s="41"/>
    </row>
    <row r="88" spans="1:80" hidden="1" x14ac:dyDescent="0.25">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c r="BI88" s="41"/>
      <c r="BJ88" s="41"/>
      <c r="BK88" s="41"/>
    </row>
    <row r="89" spans="1:80" hidden="1" x14ac:dyDescent="0.25">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row>
    <row r="90" spans="1:80" hidden="1" x14ac:dyDescent="0.25">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c r="BI90" s="41"/>
      <c r="BJ90" s="41"/>
      <c r="BK90" s="41"/>
    </row>
    <row r="91" spans="1:80" hidden="1" x14ac:dyDescent="0.25">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c r="BI91" s="41"/>
      <c r="BJ91" s="41"/>
      <c r="BK91" s="41"/>
    </row>
    <row r="92" spans="1:80" hidden="1" x14ac:dyDescent="0.25">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c r="BI92" s="41"/>
      <c r="BJ92" s="41"/>
      <c r="BK92" s="41"/>
    </row>
    <row r="93" spans="1:80" hidden="1" x14ac:dyDescent="0.25">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c r="BI93" s="41"/>
      <c r="BJ93" s="41"/>
      <c r="BK93" s="41"/>
    </row>
    <row r="94" spans="1:80" hidden="1" x14ac:dyDescent="0.25">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row>
    <row r="95" spans="1:80" hidden="1" x14ac:dyDescent="0.25">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c r="BI95" s="41"/>
      <c r="BJ95" s="41"/>
      <c r="BK95" s="41"/>
    </row>
    <row r="96" spans="1:80" hidden="1" x14ac:dyDescent="0.25">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row>
    <row r="97" spans="1:63" hidden="1" x14ac:dyDescent="0.25">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row>
    <row r="98" spans="1:63" hidden="1" x14ac:dyDescent="0.25">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row>
    <row r="99" spans="1:63" hidden="1" x14ac:dyDescent="0.25">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row>
    <row r="100" spans="1:63" hidden="1" x14ac:dyDescent="0.25">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row>
    <row r="101" spans="1:63" hidden="1" x14ac:dyDescent="0.25">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c r="BI101" s="41"/>
      <c r="BJ101" s="41"/>
      <c r="BK101" s="41"/>
    </row>
    <row r="102" spans="1:63" hidden="1" x14ac:dyDescent="0.25">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row>
    <row r="103" spans="1:63" hidden="1" x14ac:dyDescent="0.25">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row>
    <row r="104" spans="1:63" hidden="1" x14ac:dyDescent="0.25">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row>
    <row r="105" spans="1:63" hidden="1" x14ac:dyDescent="0.25">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row>
    <row r="106" spans="1:63" hidden="1" x14ac:dyDescent="0.25">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row>
    <row r="107" spans="1:63" hidden="1" x14ac:dyDescent="0.25">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row>
    <row r="108" spans="1:63" hidden="1" x14ac:dyDescent="0.25">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c r="BI108" s="41"/>
      <c r="BJ108" s="41"/>
      <c r="BK108" s="41"/>
    </row>
    <row r="109" spans="1:63" hidden="1" x14ac:dyDescent="0.25">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row>
    <row r="110" spans="1:63" hidden="1" x14ac:dyDescent="0.25">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row>
    <row r="111" spans="1:63" hidden="1" x14ac:dyDescent="0.25">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c r="BI111" s="41"/>
      <c r="BJ111" s="41"/>
      <c r="BK111" s="41"/>
    </row>
    <row r="112" spans="1:63" hidden="1" x14ac:dyDescent="0.25">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row>
    <row r="113" spans="1:63" hidden="1" x14ac:dyDescent="0.25">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c r="BI113" s="41"/>
      <c r="BJ113" s="41"/>
      <c r="BK113" s="41"/>
    </row>
    <row r="114" spans="1:63" hidden="1" x14ac:dyDescent="0.25">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c r="BI114" s="41"/>
      <c r="BJ114" s="41"/>
      <c r="BK114" s="41"/>
    </row>
    <row r="115" spans="1:63" hidden="1" x14ac:dyDescent="0.25">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row>
    <row r="116" spans="1:63" hidden="1" x14ac:dyDescent="0.25">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c r="BI116" s="41"/>
      <c r="BJ116" s="41"/>
      <c r="BK116" s="41"/>
    </row>
    <row r="117" spans="1:63" hidden="1" x14ac:dyDescent="0.25">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row>
    <row r="118" spans="1:63" hidden="1" x14ac:dyDescent="0.25">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row>
    <row r="119" spans="1:63" hidden="1" x14ac:dyDescent="0.25">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row>
    <row r="120" spans="1:63" hidden="1" x14ac:dyDescent="0.25">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c r="BI120" s="41"/>
      <c r="BJ120" s="41"/>
      <c r="BK120" s="41"/>
    </row>
    <row r="121" spans="1:63" hidden="1" x14ac:dyDescent="0.25">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c r="BI121" s="41"/>
      <c r="BJ121" s="41"/>
      <c r="BK121" s="41"/>
    </row>
    <row r="122" spans="1:63" hidden="1" x14ac:dyDescent="0.25">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c r="BI122" s="41"/>
      <c r="BJ122" s="41"/>
      <c r="BK122" s="41"/>
    </row>
    <row r="123" spans="1:63" hidden="1" x14ac:dyDescent="0.25">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c r="BI123" s="41"/>
      <c r="BJ123" s="41"/>
      <c r="BK123" s="41"/>
    </row>
    <row r="124" spans="1:63" hidden="1" x14ac:dyDescent="0.25">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c r="BI124" s="41"/>
      <c r="BJ124" s="41"/>
      <c r="BK124" s="41"/>
    </row>
    <row r="125" spans="1:63" hidden="1" x14ac:dyDescent="0.25">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c r="BI125" s="41"/>
      <c r="BJ125" s="41"/>
      <c r="BK125" s="41"/>
    </row>
    <row r="126" spans="1:63" hidden="1" x14ac:dyDescent="0.25">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c r="BI126" s="41"/>
      <c r="BJ126" s="41"/>
      <c r="BK126" s="41"/>
    </row>
    <row r="127" spans="1:63" hidden="1" x14ac:dyDescent="0.25">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c r="BI127" s="41"/>
      <c r="BJ127" s="41"/>
      <c r="BK127" s="41"/>
    </row>
    <row r="128" spans="1:63" hidden="1" x14ac:dyDescent="0.25">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c r="BI128" s="41"/>
      <c r="BJ128" s="41"/>
      <c r="BK128" s="41"/>
    </row>
    <row r="129" spans="2:63" hidden="1" x14ac:dyDescent="0.25">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row>
    <row r="130" spans="2:63" hidden="1" x14ac:dyDescent="0.25">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row>
    <row r="131" spans="2:63" hidden="1" x14ac:dyDescent="0.25">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row>
    <row r="132" spans="2:63" hidden="1" x14ac:dyDescent="0.25">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row>
    <row r="133" spans="2:63" hidden="1" x14ac:dyDescent="0.25">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row>
    <row r="134" spans="2:63" hidden="1" x14ac:dyDescent="0.25">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row>
    <row r="135" spans="2:63" hidden="1" x14ac:dyDescent="0.25">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row>
    <row r="136" spans="2:63" hidden="1" x14ac:dyDescent="0.25">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row>
    <row r="137" spans="2:63" hidden="1" x14ac:dyDescent="0.25">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row>
    <row r="138" spans="2:63" hidden="1" x14ac:dyDescent="0.25">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row>
    <row r="139" spans="2:63" hidden="1" x14ac:dyDescent="0.25">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row>
    <row r="140" spans="2:63" hidden="1" x14ac:dyDescent="0.25">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row>
    <row r="141" spans="2:63" hidden="1" x14ac:dyDescent="0.25">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row>
    <row r="142" spans="2:63" hidden="1" x14ac:dyDescent="0.25">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row>
    <row r="143" spans="2:63" hidden="1" x14ac:dyDescent="0.25">
      <c r="B143" s="41"/>
      <c r="C143" s="41"/>
      <c r="D143" s="41"/>
      <c r="E143" s="41"/>
      <c r="F143" s="41"/>
      <c r="G143" s="41"/>
      <c r="H143" s="41"/>
      <c r="I143" s="41"/>
    </row>
    <row r="144" spans="2:63" hidden="1" x14ac:dyDescent="0.25">
      <c r="B144" s="41"/>
      <c r="C144" s="41"/>
      <c r="D144" s="41"/>
      <c r="E144" s="41"/>
      <c r="F144" s="41"/>
      <c r="G144" s="41"/>
      <c r="H144" s="41"/>
      <c r="I144" s="41"/>
    </row>
    <row r="145" spans="2:9" hidden="1" x14ac:dyDescent="0.25">
      <c r="B145" s="41"/>
      <c r="C145" s="41"/>
      <c r="D145" s="41"/>
      <c r="E145" s="41"/>
      <c r="F145" s="41"/>
      <c r="G145" s="41"/>
      <c r="H145" s="41"/>
      <c r="I145" s="41"/>
    </row>
    <row r="146" spans="2:9" hidden="1" x14ac:dyDescent="0.25">
      <c r="B146" s="41"/>
      <c r="C146" s="41"/>
      <c r="D146" s="41"/>
      <c r="E146" s="41"/>
      <c r="F146" s="41"/>
      <c r="G146" s="41"/>
      <c r="H146" s="41"/>
      <c r="I146" s="41"/>
    </row>
  </sheetData>
  <mergeCells count="319">
    <mergeCell ref="B8:I10"/>
    <mergeCell ref="P48:Q49"/>
    <mergeCell ref="R48:S49"/>
    <mergeCell ref="T48:U49"/>
    <mergeCell ref="P50:Q51"/>
    <mergeCell ref="R50:S51"/>
    <mergeCell ref="T50:U51"/>
    <mergeCell ref="P44:Q45"/>
    <mergeCell ref="R44:S45"/>
    <mergeCell ref="T44:U45"/>
    <mergeCell ref="P46:Q47"/>
    <mergeCell ref="R46:S47"/>
    <mergeCell ref="T46:U47"/>
    <mergeCell ref="J48:K49"/>
    <mergeCell ref="L48:M49"/>
    <mergeCell ref="N48:O49"/>
    <mergeCell ref="J50:K51"/>
    <mergeCell ref="L50:M51"/>
    <mergeCell ref="N50:O51"/>
    <mergeCell ref="J44:K45"/>
    <mergeCell ref="L44:M45"/>
    <mergeCell ref="N44:O45"/>
    <mergeCell ref="J46:K47"/>
    <mergeCell ref="L46:M47"/>
    <mergeCell ref="N46:O47"/>
    <mergeCell ref="J40:K41"/>
    <mergeCell ref="L40:M41"/>
    <mergeCell ref="N40:O41"/>
    <mergeCell ref="J42:K43"/>
    <mergeCell ref="L42:M43"/>
    <mergeCell ref="N42:O43"/>
    <mergeCell ref="J36:K37"/>
    <mergeCell ref="L36:M37"/>
    <mergeCell ref="N36:O37"/>
    <mergeCell ref="J38:K39"/>
    <mergeCell ref="L38:M39"/>
    <mergeCell ref="N38:O39"/>
    <mergeCell ref="V48:W49"/>
    <mergeCell ref="X48:Y49"/>
    <mergeCell ref="Z48:AA49"/>
    <mergeCell ref="V50:W51"/>
    <mergeCell ref="X50:Y51"/>
    <mergeCell ref="Z50:AA51"/>
    <mergeCell ref="V44:W45"/>
    <mergeCell ref="X44:Y45"/>
    <mergeCell ref="Z44:AA45"/>
    <mergeCell ref="V46:W47"/>
    <mergeCell ref="X46:Y47"/>
    <mergeCell ref="Z46:AA47"/>
    <mergeCell ref="P40:Q41"/>
    <mergeCell ref="R40:S41"/>
    <mergeCell ref="T40:U41"/>
    <mergeCell ref="P42:Q43"/>
    <mergeCell ref="R42:S43"/>
    <mergeCell ref="T42:U43"/>
    <mergeCell ref="P36:Q37"/>
    <mergeCell ref="R36:S37"/>
    <mergeCell ref="T36:U37"/>
    <mergeCell ref="P38:Q39"/>
    <mergeCell ref="R38:S39"/>
    <mergeCell ref="T38:U39"/>
    <mergeCell ref="V40:W41"/>
    <mergeCell ref="X40:Y41"/>
    <mergeCell ref="Z40:AA41"/>
    <mergeCell ref="V42:W43"/>
    <mergeCell ref="X42:Y43"/>
    <mergeCell ref="Z42:AA43"/>
    <mergeCell ref="V36:W37"/>
    <mergeCell ref="X36:Y37"/>
    <mergeCell ref="Z36:AA37"/>
    <mergeCell ref="V38:W39"/>
    <mergeCell ref="X38:Y39"/>
    <mergeCell ref="Z38:AA39"/>
    <mergeCell ref="V32:W33"/>
    <mergeCell ref="X32:Y33"/>
    <mergeCell ref="Z32:AA33"/>
    <mergeCell ref="V34:W35"/>
    <mergeCell ref="X34:Y35"/>
    <mergeCell ref="Z34:AA35"/>
    <mergeCell ref="V28:W29"/>
    <mergeCell ref="X28:Y29"/>
    <mergeCell ref="Z28:AA29"/>
    <mergeCell ref="V30:W31"/>
    <mergeCell ref="X30:Y31"/>
    <mergeCell ref="Z30:AA31"/>
    <mergeCell ref="P32:Q33"/>
    <mergeCell ref="R32:S33"/>
    <mergeCell ref="T32:U33"/>
    <mergeCell ref="P34:Q35"/>
    <mergeCell ref="R34:S35"/>
    <mergeCell ref="T34:U35"/>
    <mergeCell ref="P28:Q29"/>
    <mergeCell ref="R28:S29"/>
    <mergeCell ref="T28:U29"/>
    <mergeCell ref="P30:Q31"/>
    <mergeCell ref="R30:S31"/>
    <mergeCell ref="T30:U31"/>
    <mergeCell ref="J32:K33"/>
    <mergeCell ref="L32:M33"/>
    <mergeCell ref="N32:O33"/>
    <mergeCell ref="J34:K35"/>
    <mergeCell ref="L34:M35"/>
    <mergeCell ref="N34:O35"/>
    <mergeCell ref="J28:K29"/>
    <mergeCell ref="L28:M29"/>
    <mergeCell ref="N28:O29"/>
    <mergeCell ref="J30:K31"/>
    <mergeCell ref="L30:M31"/>
    <mergeCell ref="N30:O31"/>
    <mergeCell ref="P24:Q25"/>
    <mergeCell ref="R24:S25"/>
    <mergeCell ref="T24:U25"/>
    <mergeCell ref="P26:Q27"/>
    <mergeCell ref="R26:S27"/>
    <mergeCell ref="T26:U27"/>
    <mergeCell ref="P20:Q21"/>
    <mergeCell ref="R20:S21"/>
    <mergeCell ref="T20:U21"/>
    <mergeCell ref="P22:Q23"/>
    <mergeCell ref="R22:S23"/>
    <mergeCell ref="T22:U23"/>
    <mergeCell ref="N24:O25"/>
    <mergeCell ref="J26:K27"/>
    <mergeCell ref="L26:M27"/>
    <mergeCell ref="N26:O27"/>
    <mergeCell ref="J20:K21"/>
    <mergeCell ref="L20:M21"/>
    <mergeCell ref="N20:O21"/>
    <mergeCell ref="J22:K23"/>
    <mergeCell ref="L22:M23"/>
    <mergeCell ref="N22:O23"/>
    <mergeCell ref="AH48:AI49"/>
    <mergeCell ref="AJ48:AK49"/>
    <mergeCell ref="AL48:AM49"/>
    <mergeCell ref="AH50:AI51"/>
    <mergeCell ref="AJ50:AK51"/>
    <mergeCell ref="AL50:AM51"/>
    <mergeCell ref="AH44:AI45"/>
    <mergeCell ref="AJ44:AK45"/>
    <mergeCell ref="AL44:AM45"/>
    <mergeCell ref="AH46:AI47"/>
    <mergeCell ref="AJ46:AK47"/>
    <mergeCell ref="AL46:AM47"/>
    <mergeCell ref="AH40:AI41"/>
    <mergeCell ref="AJ40:AK41"/>
    <mergeCell ref="AL40:AM41"/>
    <mergeCell ref="AH42:AI43"/>
    <mergeCell ref="AJ42:AK43"/>
    <mergeCell ref="AL42:AM43"/>
    <mergeCell ref="AH36:AI37"/>
    <mergeCell ref="AJ36:AK37"/>
    <mergeCell ref="AL36:AM37"/>
    <mergeCell ref="AH38:AI39"/>
    <mergeCell ref="AJ38:AK39"/>
    <mergeCell ref="AL38:AM39"/>
    <mergeCell ref="AH32:AI33"/>
    <mergeCell ref="AJ32:AK33"/>
    <mergeCell ref="AL32:AM33"/>
    <mergeCell ref="AH34:AI35"/>
    <mergeCell ref="AJ34:AK35"/>
    <mergeCell ref="AL34:AM35"/>
    <mergeCell ref="AH28:AI29"/>
    <mergeCell ref="AJ28:AK29"/>
    <mergeCell ref="AL28:AM29"/>
    <mergeCell ref="AH30:AI31"/>
    <mergeCell ref="AJ30:AK31"/>
    <mergeCell ref="AL30:AM31"/>
    <mergeCell ref="AH24:AI25"/>
    <mergeCell ref="AJ24:AK25"/>
    <mergeCell ref="AL24:AM25"/>
    <mergeCell ref="AH26:AI27"/>
    <mergeCell ref="AJ26:AK27"/>
    <mergeCell ref="AL26:AM27"/>
    <mergeCell ref="AH20:AI21"/>
    <mergeCell ref="AJ20:AK21"/>
    <mergeCell ref="AL20:AM21"/>
    <mergeCell ref="AH22:AI23"/>
    <mergeCell ref="AJ22:AK23"/>
    <mergeCell ref="AL22:AM23"/>
    <mergeCell ref="AH16:AI17"/>
    <mergeCell ref="AJ16:AK17"/>
    <mergeCell ref="AL16:AM17"/>
    <mergeCell ref="AH18:AI19"/>
    <mergeCell ref="AJ18:AK19"/>
    <mergeCell ref="AL18:AM19"/>
    <mergeCell ref="AH12:AI13"/>
    <mergeCell ref="AJ12:AK13"/>
    <mergeCell ref="AL12:AM13"/>
    <mergeCell ref="AH14:AI15"/>
    <mergeCell ref="AJ14:AK15"/>
    <mergeCell ref="AL14:AM15"/>
    <mergeCell ref="AB48:AC49"/>
    <mergeCell ref="AD48:AE49"/>
    <mergeCell ref="AF48:AG49"/>
    <mergeCell ref="AB50:AC51"/>
    <mergeCell ref="AD50:AE51"/>
    <mergeCell ref="AF50:AG51"/>
    <mergeCell ref="AB44:AC45"/>
    <mergeCell ref="AD44:AE45"/>
    <mergeCell ref="AF44:AG45"/>
    <mergeCell ref="AB46:AC47"/>
    <mergeCell ref="AD46:AE47"/>
    <mergeCell ref="AF46:AG47"/>
    <mergeCell ref="AB40:AC41"/>
    <mergeCell ref="AD40:AE41"/>
    <mergeCell ref="AF40:AG41"/>
    <mergeCell ref="AB42:AC43"/>
    <mergeCell ref="AD42:AE43"/>
    <mergeCell ref="AF42:AG43"/>
    <mergeCell ref="AB36:AC37"/>
    <mergeCell ref="AD36:AE37"/>
    <mergeCell ref="AF36:AG37"/>
    <mergeCell ref="AB38:AC39"/>
    <mergeCell ref="AD38:AE39"/>
    <mergeCell ref="AF38:AG39"/>
    <mergeCell ref="AB32:AC33"/>
    <mergeCell ref="AD32:AE33"/>
    <mergeCell ref="AF32:AG33"/>
    <mergeCell ref="AB34:AC35"/>
    <mergeCell ref="AD34:AE35"/>
    <mergeCell ref="AF34:AG35"/>
    <mergeCell ref="AB28:AC29"/>
    <mergeCell ref="AD28:AE29"/>
    <mergeCell ref="AF28:AG29"/>
    <mergeCell ref="AB30:AC31"/>
    <mergeCell ref="AD30:AE31"/>
    <mergeCell ref="AF30:AG31"/>
    <mergeCell ref="AD22:AE23"/>
    <mergeCell ref="AF22:AG23"/>
    <mergeCell ref="V26:W27"/>
    <mergeCell ref="X26:Y27"/>
    <mergeCell ref="Z26:AA27"/>
    <mergeCell ref="V20:W21"/>
    <mergeCell ref="X20:Y21"/>
    <mergeCell ref="Z20:AA21"/>
    <mergeCell ref="V22:W23"/>
    <mergeCell ref="X22:Y23"/>
    <mergeCell ref="Z22:AA23"/>
    <mergeCell ref="AB24:AC25"/>
    <mergeCell ref="AD24:AE25"/>
    <mergeCell ref="V24:W25"/>
    <mergeCell ref="X24:Y25"/>
    <mergeCell ref="Z24:AA25"/>
    <mergeCell ref="AF24:AG25"/>
    <mergeCell ref="AB26:AC27"/>
    <mergeCell ref="AD26:AE27"/>
    <mergeCell ref="AF26:AG27"/>
    <mergeCell ref="AB52:AG57"/>
    <mergeCell ref="AH52:AM57"/>
    <mergeCell ref="P12:Q13"/>
    <mergeCell ref="P18:Q19"/>
    <mergeCell ref="L12:M13"/>
    <mergeCell ref="N12:O13"/>
    <mergeCell ref="N14:O15"/>
    <mergeCell ref="L14:M15"/>
    <mergeCell ref="J14:K15"/>
    <mergeCell ref="J16:K17"/>
    <mergeCell ref="P14:Q15"/>
    <mergeCell ref="R14:S15"/>
    <mergeCell ref="T14:U15"/>
    <mergeCell ref="P16:Q17"/>
    <mergeCell ref="R16:S17"/>
    <mergeCell ref="T16:U17"/>
    <mergeCell ref="J18:K19"/>
    <mergeCell ref="L16:M17"/>
    <mergeCell ref="L18:M19"/>
    <mergeCell ref="AF12:AG13"/>
    <mergeCell ref="AB14:AC15"/>
    <mergeCell ref="AD14:AE15"/>
    <mergeCell ref="AF14:AG15"/>
    <mergeCell ref="AB16:AC17"/>
    <mergeCell ref="J52:O57"/>
    <mergeCell ref="P52:U57"/>
    <mergeCell ref="V52:AA57"/>
    <mergeCell ref="N16:O17"/>
    <mergeCell ref="N18:O19"/>
    <mergeCell ref="R18:S19"/>
    <mergeCell ref="T18:U19"/>
    <mergeCell ref="V12:W13"/>
    <mergeCell ref="X12:Y13"/>
    <mergeCell ref="Z12:AA13"/>
    <mergeCell ref="V14:W15"/>
    <mergeCell ref="X14:Y15"/>
    <mergeCell ref="Z14:AA15"/>
    <mergeCell ref="V16:W17"/>
    <mergeCell ref="X16:Y17"/>
    <mergeCell ref="R12:S13"/>
    <mergeCell ref="T12:U13"/>
    <mergeCell ref="J12:K13"/>
    <mergeCell ref="Z16:AA17"/>
    <mergeCell ref="V18:W19"/>
    <mergeCell ref="X18:Y19"/>
    <mergeCell ref="Z18:AA19"/>
    <mergeCell ref="J24:K25"/>
    <mergeCell ref="L24:M25"/>
    <mergeCell ref="N1:AT6"/>
    <mergeCell ref="A1:M6"/>
    <mergeCell ref="B12:D51"/>
    <mergeCell ref="AO12:AT19"/>
    <mergeCell ref="AO20:AT27"/>
    <mergeCell ref="AO28:AT35"/>
    <mergeCell ref="AO36:AT43"/>
    <mergeCell ref="E28:I35"/>
    <mergeCell ref="E44:I51"/>
    <mergeCell ref="J8:AM10"/>
    <mergeCell ref="E12:I19"/>
    <mergeCell ref="E20:I27"/>
    <mergeCell ref="E36:I43"/>
    <mergeCell ref="AD16:AE17"/>
    <mergeCell ref="AF16:AG17"/>
    <mergeCell ref="AB12:AC13"/>
    <mergeCell ref="AD12:AE13"/>
    <mergeCell ref="AB18:AC19"/>
    <mergeCell ref="AD18:AE19"/>
    <mergeCell ref="AF18:AG19"/>
    <mergeCell ref="AB20:AC21"/>
    <mergeCell ref="AD20:AE21"/>
    <mergeCell ref="AF20:AG21"/>
    <mergeCell ref="AB22:AC2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U254"/>
  <sheetViews>
    <sheetView showRowColHeaders="0" topLeftCell="A7" zoomScale="40" zoomScaleNormal="40" workbookViewId="0">
      <selection activeCell="AO42" sqref="AO42:AT51"/>
    </sheetView>
  </sheetViews>
  <sheetFormatPr baseColWidth="10" defaultColWidth="0" defaultRowHeight="15" zeroHeight="1" x14ac:dyDescent="0.25"/>
  <cols>
    <col min="1" max="1" width="11.42578125" customWidth="1"/>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0" max="40" width="11.42578125" customWidth="1"/>
    <col min="41" max="46" width="5.7109375" customWidth="1"/>
    <col min="47" max="99" width="0" hidden="1" customWidth="1"/>
    <col min="100" max="16384" width="11.42578125" hidden="1"/>
  </cols>
  <sheetData>
    <row r="1" spans="1:91" ht="15" customHeight="1" x14ac:dyDescent="0.25">
      <c r="A1" s="670"/>
      <c r="B1" s="671"/>
      <c r="C1" s="671"/>
      <c r="D1" s="671"/>
      <c r="E1" s="671"/>
      <c r="F1" s="671"/>
      <c r="G1" s="671"/>
      <c r="H1" s="671"/>
      <c r="I1" s="671"/>
      <c r="J1" s="671"/>
      <c r="K1" s="671"/>
      <c r="L1" s="671"/>
      <c r="M1" s="672"/>
      <c r="N1" s="661" t="s">
        <v>297</v>
      </c>
      <c r="O1" s="662"/>
      <c r="P1" s="662"/>
      <c r="Q1" s="662"/>
      <c r="R1" s="662"/>
      <c r="S1" s="662"/>
      <c r="T1" s="662"/>
      <c r="U1" s="662"/>
      <c r="V1" s="662"/>
      <c r="W1" s="662"/>
      <c r="X1" s="662"/>
      <c r="Y1" s="662"/>
      <c r="Z1" s="662"/>
      <c r="AA1" s="662"/>
      <c r="AB1" s="662"/>
      <c r="AC1" s="662"/>
      <c r="AD1" s="662"/>
      <c r="AE1" s="662"/>
      <c r="AF1" s="662"/>
      <c r="AG1" s="662"/>
      <c r="AH1" s="662"/>
      <c r="AI1" s="662"/>
      <c r="AJ1" s="662"/>
      <c r="AK1" s="662"/>
      <c r="AL1" s="662"/>
      <c r="AM1" s="662"/>
      <c r="AN1" s="662"/>
      <c r="AO1" s="662"/>
      <c r="AP1" s="662"/>
      <c r="AQ1" s="662"/>
      <c r="AR1" s="662"/>
      <c r="AS1" s="662"/>
      <c r="AT1" s="663"/>
    </row>
    <row r="2" spans="1:91" ht="15.75" customHeight="1" x14ac:dyDescent="0.25">
      <c r="A2" s="673"/>
      <c r="B2" s="674"/>
      <c r="C2" s="674"/>
      <c r="D2" s="674"/>
      <c r="E2" s="674"/>
      <c r="F2" s="674"/>
      <c r="G2" s="674"/>
      <c r="H2" s="674"/>
      <c r="I2" s="674"/>
      <c r="J2" s="674"/>
      <c r="K2" s="674"/>
      <c r="L2" s="674"/>
      <c r="M2" s="675"/>
      <c r="N2" s="664"/>
      <c r="O2" s="665"/>
      <c r="P2" s="665"/>
      <c r="Q2" s="665"/>
      <c r="R2" s="665"/>
      <c r="S2" s="665"/>
      <c r="T2" s="665"/>
      <c r="U2" s="665"/>
      <c r="V2" s="665"/>
      <c r="W2" s="665"/>
      <c r="X2" s="665"/>
      <c r="Y2" s="665"/>
      <c r="Z2" s="665"/>
      <c r="AA2" s="665"/>
      <c r="AB2" s="665"/>
      <c r="AC2" s="665"/>
      <c r="AD2" s="665"/>
      <c r="AE2" s="665"/>
      <c r="AF2" s="665"/>
      <c r="AG2" s="665"/>
      <c r="AH2" s="665"/>
      <c r="AI2" s="665"/>
      <c r="AJ2" s="665"/>
      <c r="AK2" s="665"/>
      <c r="AL2" s="665"/>
      <c r="AM2" s="665"/>
      <c r="AN2" s="665"/>
      <c r="AO2" s="665"/>
      <c r="AP2" s="665"/>
      <c r="AQ2" s="665"/>
      <c r="AR2" s="665"/>
      <c r="AS2" s="665"/>
      <c r="AT2" s="666"/>
    </row>
    <row r="3" spans="1:91" x14ac:dyDescent="0.25">
      <c r="A3" s="673"/>
      <c r="B3" s="674"/>
      <c r="C3" s="674"/>
      <c r="D3" s="674"/>
      <c r="E3" s="674"/>
      <c r="F3" s="674"/>
      <c r="G3" s="674"/>
      <c r="H3" s="674"/>
      <c r="I3" s="674"/>
      <c r="J3" s="674"/>
      <c r="K3" s="674"/>
      <c r="L3" s="674"/>
      <c r="M3" s="675"/>
      <c r="N3" s="664"/>
      <c r="O3" s="665"/>
      <c r="P3" s="665"/>
      <c r="Q3" s="665"/>
      <c r="R3" s="665"/>
      <c r="S3" s="665"/>
      <c r="T3" s="665"/>
      <c r="U3" s="665"/>
      <c r="V3" s="665"/>
      <c r="W3" s="665"/>
      <c r="X3" s="665"/>
      <c r="Y3" s="665"/>
      <c r="Z3" s="665"/>
      <c r="AA3" s="665"/>
      <c r="AB3" s="665"/>
      <c r="AC3" s="665"/>
      <c r="AD3" s="665"/>
      <c r="AE3" s="665"/>
      <c r="AF3" s="665"/>
      <c r="AG3" s="665"/>
      <c r="AH3" s="665"/>
      <c r="AI3" s="665"/>
      <c r="AJ3" s="665"/>
      <c r="AK3" s="665"/>
      <c r="AL3" s="665"/>
      <c r="AM3" s="665"/>
      <c r="AN3" s="665"/>
      <c r="AO3" s="665"/>
      <c r="AP3" s="665"/>
      <c r="AQ3" s="665"/>
      <c r="AR3" s="665"/>
      <c r="AS3" s="665"/>
      <c r="AT3" s="666"/>
    </row>
    <row r="4" spans="1:91" x14ac:dyDescent="0.25">
      <c r="A4" s="673"/>
      <c r="B4" s="674"/>
      <c r="C4" s="674"/>
      <c r="D4" s="674"/>
      <c r="E4" s="674"/>
      <c r="F4" s="674"/>
      <c r="G4" s="674"/>
      <c r="H4" s="674"/>
      <c r="I4" s="674"/>
      <c r="J4" s="674"/>
      <c r="K4" s="674"/>
      <c r="L4" s="674"/>
      <c r="M4" s="675"/>
      <c r="N4" s="664"/>
      <c r="O4" s="665"/>
      <c r="P4" s="665"/>
      <c r="Q4" s="665"/>
      <c r="R4" s="665"/>
      <c r="S4" s="665"/>
      <c r="T4" s="665"/>
      <c r="U4" s="665"/>
      <c r="V4" s="665"/>
      <c r="W4" s="665"/>
      <c r="X4" s="665"/>
      <c r="Y4" s="665"/>
      <c r="Z4" s="665"/>
      <c r="AA4" s="665"/>
      <c r="AB4" s="665"/>
      <c r="AC4" s="665"/>
      <c r="AD4" s="665"/>
      <c r="AE4" s="665"/>
      <c r="AF4" s="665"/>
      <c r="AG4" s="665"/>
      <c r="AH4" s="665"/>
      <c r="AI4" s="665"/>
      <c r="AJ4" s="665"/>
      <c r="AK4" s="665"/>
      <c r="AL4" s="665"/>
      <c r="AM4" s="665"/>
      <c r="AN4" s="665"/>
      <c r="AO4" s="665"/>
      <c r="AP4" s="665"/>
      <c r="AQ4" s="665"/>
      <c r="AR4" s="665"/>
      <c r="AS4" s="665"/>
      <c r="AT4" s="666"/>
    </row>
    <row r="5" spans="1:91" x14ac:dyDescent="0.25">
      <c r="A5" s="673"/>
      <c r="B5" s="674"/>
      <c r="C5" s="674"/>
      <c r="D5" s="674"/>
      <c r="E5" s="674"/>
      <c r="F5" s="674"/>
      <c r="G5" s="674"/>
      <c r="H5" s="674"/>
      <c r="I5" s="674"/>
      <c r="J5" s="674"/>
      <c r="K5" s="674"/>
      <c r="L5" s="674"/>
      <c r="M5" s="675"/>
      <c r="N5" s="664"/>
      <c r="O5" s="665"/>
      <c r="P5" s="665"/>
      <c r="Q5" s="665"/>
      <c r="R5" s="665"/>
      <c r="S5" s="665"/>
      <c r="T5" s="665"/>
      <c r="U5" s="665"/>
      <c r="V5" s="665"/>
      <c r="W5" s="665"/>
      <c r="X5" s="665"/>
      <c r="Y5" s="665"/>
      <c r="Z5" s="665"/>
      <c r="AA5" s="665"/>
      <c r="AB5" s="665"/>
      <c r="AC5" s="665"/>
      <c r="AD5" s="665"/>
      <c r="AE5" s="665"/>
      <c r="AF5" s="665"/>
      <c r="AG5" s="665"/>
      <c r="AH5" s="665"/>
      <c r="AI5" s="665"/>
      <c r="AJ5" s="665"/>
      <c r="AK5" s="665"/>
      <c r="AL5" s="665"/>
      <c r="AM5" s="665"/>
      <c r="AN5" s="665"/>
      <c r="AO5" s="665"/>
      <c r="AP5" s="665"/>
      <c r="AQ5" s="665"/>
      <c r="AR5" s="665"/>
      <c r="AS5" s="665"/>
      <c r="AT5" s="666"/>
    </row>
    <row r="6" spans="1:91" ht="15.75" thickBot="1" x14ac:dyDescent="0.3">
      <c r="A6" s="676"/>
      <c r="B6" s="677"/>
      <c r="C6" s="677"/>
      <c r="D6" s="677"/>
      <c r="E6" s="677"/>
      <c r="F6" s="677"/>
      <c r="G6" s="677"/>
      <c r="H6" s="677"/>
      <c r="I6" s="677"/>
      <c r="J6" s="677"/>
      <c r="K6" s="677"/>
      <c r="L6" s="677"/>
      <c r="M6" s="678"/>
      <c r="N6" s="667"/>
      <c r="O6" s="668"/>
      <c r="P6" s="668"/>
      <c r="Q6" s="668"/>
      <c r="R6" s="668"/>
      <c r="S6" s="668"/>
      <c r="T6" s="668"/>
      <c r="U6" s="668"/>
      <c r="V6" s="668"/>
      <c r="W6" s="668"/>
      <c r="X6" s="668"/>
      <c r="Y6" s="668"/>
      <c r="Z6" s="668"/>
      <c r="AA6" s="668"/>
      <c r="AB6" s="668"/>
      <c r="AC6" s="668"/>
      <c r="AD6" s="668"/>
      <c r="AE6" s="668"/>
      <c r="AF6" s="668"/>
      <c r="AG6" s="668"/>
      <c r="AH6" s="668"/>
      <c r="AI6" s="668"/>
      <c r="AJ6" s="668"/>
      <c r="AK6" s="668"/>
      <c r="AL6" s="668"/>
      <c r="AM6" s="668"/>
      <c r="AN6" s="668"/>
      <c r="AO6" s="668"/>
      <c r="AP6" s="668"/>
      <c r="AQ6" s="668"/>
      <c r="AR6" s="668"/>
      <c r="AS6" s="668"/>
      <c r="AT6" s="669"/>
    </row>
    <row r="7" spans="1:9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row>
    <row r="8" spans="1:91" ht="18" customHeight="1" x14ac:dyDescent="0.25">
      <c r="A8" s="41"/>
      <c r="B8" s="790" t="s">
        <v>298</v>
      </c>
      <c r="C8" s="791"/>
      <c r="D8" s="791"/>
      <c r="E8" s="791"/>
      <c r="F8" s="791"/>
      <c r="G8" s="791"/>
      <c r="H8" s="791"/>
      <c r="I8" s="791"/>
      <c r="J8" s="726" t="s">
        <v>283</v>
      </c>
      <c r="K8" s="726"/>
      <c r="L8" s="726"/>
      <c r="M8" s="726"/>
      <c r="N8" s="726"/>
      <c r="O8" s="726"/>
      <c r="P8" s="726"/>
      <c r="Q8" s="726"/>
      <c r="R8" s="726"/>
      <c r="S8" s="726"/>
      <c r="T8" s="726"/>
      <c r="U8" s="726"/>
      <c r="V8" s="726"/>
      <c r="W8" s="726"/>
      <c r="X8" s="726"/>
      <c r="Y8" s="726"/>
      <c r="Z8" s="726"/>
      <c r="AA8" s="726"/>
      <c r="AB8" s="726"/>
      <c r="AC8" s="726"/>
      <c r="AD8" s="726"/>
      <c r="AE8" s="726"/>
      <c r="AF8" s="726"/>
      <c r="AG8" s="726"/>
      <c r="AH8" s="726"/>
      <c r="AI8" s="726"/>
      <c r="AJ8" s="726"/>
      <c r="AK8" s="726"/>
      <c r="AL8" s="726"/>
      <c r="AM8" s="726"/>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row>
    <row r="9" spans="1:91" ht="18.75" customHeight="1" x14ac:dyDescent="0.25">
      <c r="A9" s="41"/>
      <c r="B9" s="791"/>
      <c r="C9" s="791"/>
      <c r="D9" s="791"/>
      <c r="E9" s="791"/>
      <c r="F9" s="791"/>
      <c r="G9" s="791"/>
      <c r="H9" s="791"/>
      <c r="I9" s="791"/>
      <c r="J9" s="726"/>
      <c r="K9" s="726"/>
      <c r="L9" s="726"/>
      <c r="M9" s="726"/>
      <c r="N9" s="726"/>
      <c r="O9" s="726"/>
      <c r="P9" s="726"/>
      <c r="Q9" s="726"/>
      <c r="R9" s="726"/>
      <c r="S9" s="726"/>
      <c r="T9" s="726"/>
      <c r="U9" s="726"/>
      <c r="V9" s="726"/>
      <c r="W9" s="726"/>
      <c r="X9" s="726"/>
      <c r="Y9" s="726"/>
      <c r="Z9" s="726"/>
      <c r="AA9" s="726"/>
      <c r="AB9" s="726"/>
      <c r="AC9" s="726"/>
      <c r="AD9" s="726"/>
      <c r="AE9" s="726"/>
      <c r="AF9" s="726"/>
      <c r="AG9" s="726"/>
      <c r="AH9" s="726"/>
      <c r="AI9" s="726"/>
      <c r="AJ9" s="726"/>
      <c r="AK9" s="726"/>
      <c r="AL9" s="726"/>
      <c r="AM9" s="726"/>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row>
    <row r="10" spans="1:91" ht="15" customHeight="1" x14ac:dyDescent="0.25">
      <c r="A10" s="41"/>
      <c r="B10" s="791"/>
      <c r="C10" s="791"/>
      <c r="D10" s="791"/>
      <c r="E10" s="791"/>
      <c r="F10" s="791"/>
      <c r="G10" s="791"/>
      <c r="H10" s="791"/>
      <c r="I10" s="791"/>
      <c r="J10" s="726"/>
      <c r="K10" s="726"/>
      <c r="L10" s="726"/>
      <c r="M10" s="726"/>
      <c r="N10" s="726"/>
      <c r="O10" s="726"/>
      <c r="P10" s="726"/>
      <c r="Q10" s="726"/>
      <c r="R10" s="726"/>
      <c r="S10" s="726"/>
      <c r="T10" s="726"/>
      <c r="U10" s="726"/>
      <c r="V10" s="726"/>
      <c r="W10" s="726"/>
      <c r="X10" s="726"/>
      <c r="Y10" s="726"/>
      <c r="Z10" s="726"/>
      <c r="AA10" s="726"/>
      <c r="AB10" s="726"/>
      <c r="AC10" s="726"/>
      <c r="AD10" s="726"/>
      <c r="AE10" s="726"/>
      <c r="AF10" s="726"/>
      <c r="AG10" s="726"/>
      <c r="AH10" s="726"/>
      <c r="AI10" s="726"/>
      <c r="AJ10" s="726"/>
      <c r="AK10" s="726"/>
      <c r="AL10" s="726"/>
      <c r="AM10" s="726"/>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row>
    <row r="11" spans="1:91" ht="15.75" thickBot="1" x14ac:dyDescent="0.3">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row>
    <row r="12" spans="1:91" ht="15" customHeight="1" x14ac:dyDescent="0.25">
      <c r="A12" s="41"/>
      <c r="B12" s="679" t="s">
        <v>187</v>
      </c>
      <c r="C12" s="679"/>
      <c r="D12" s="680"/>
      <c r="E12" s="774" t="s">
        <v>284</v>
      </c>
      <c r="F12" s="775"/>
      <c r="G12" s="775"/>
      <c r="H12" s="775"/>
      <c r="I12" s="792"/>
      <c r="J12" s="4" t="e">
        <f>IF(AND('Mapa final'!#REF!="Muy Alta",'Mapa final'!#REF!="Leve"),CONCATENATE("R1C",'Mapa final'!$Q$14),"")</f>
        <v>#REF!</v>
      </c>
      <c r="K12" s="5" t="e">
        <f>IF(AND('Mapa final'!#REF!="Muy Alta",'Mapa final'!#REF!="Leve"),CONCATENATE("R1C",'Mapa final'!#REF!),"")</f>
        <v>#REF!</v>
      </c>
      <c r="L12" s="5" t="e">
        <f>IF(AND('Mapa final'!#REF!="Muy Alta",'Mapa final'!#REF!="Leve"),CONCATENATE("R1C",'Mapa final'!#REF!),"")</f>
        <v>#REF!</v>
      </c>
      <c r="M12" s="5" t="e">
        <f>IF(AND('Mapa final'!#REF!="Muy Alta",'Mapa final'!#REF!="Leve"),CONCATENATE("R1C",'Mapa final'!#REF!),"")</f>
        <v>#REF!</v>
      </c>
      <c r="N12" s="5" t="e">
        <f>IF(AND('Mapa final'!#REF!="Muy Alta",'Mapa final'!#REF!="Leve"),CONCATENATE("R1C",'Mapa final'!#REF!),"")</f>
        <v>#REF!</v>
      </c>
      <c r="O12" s="6" t="e">
        <f>IF(AND('Mapa final'!#REF!="Muy Alta",'Mapa final'!#REF!="Leve"),CONCATENATE("R1C",'Mapa final'!#REF!),"")</f>
        <v>#REF!</v>
      </c>
      <c r="P12" s="4" t="e">
        <f>IF(AND('Mapa final'!#REF!="Muy Alta",'Mapa final'!#REF!="Menor"),CONCATENATE("R1C",'Mapa final'!$Q$14),"")</f>
        <v>#REF!</v>
      </c>
      <c r="Q12" s="5" t="e">
        <f>IF(AND('Mapa final'!#REF!="Muy Alta",'Mapa final'!#REF!="Menor"),CONCATENATE("R1C",'Mapa final'!#REF!),"")</f>
        <v>#REF!</v>
      </c>
      <c r="R12" s="5" t="e">
        <f>IF(AND('Mapa final'!#REF!="Muy Alta",'Mapa final'!#REF!="Menor"),CONCATENATE("R1C",'Mapa final'!#REF!),"")</f>
        <v>#REF!</v>
      </c>
      <c r="S12" s="5" t="e">
        <f>IF(AND('Mapa final'!#REF!="Muy Alta",'Mapa final'!#REF!="Menor"),CONCATENATE("R1C",'Mapa final'!#REF!),"")</f>
        <v>#REF!</v>
      </c>
      <c r="T12" s="5" t="e">
        <f>IF(AND('Mapa final'!#REF!="Muy Alta",'Mapa final'!#REF!="Menor"),CONCATENATE("R1C",'Mapa final'!#REF!),"")</f>
        <v>#REF!</v>
      </c>
      <c r="U12" s="6" t="e">
        <f>IF(AND('Mapa final'!#REF!="Muy Alta",'Mapa final'!#REF!="Menor"),CONCATENATE("R1C",'Mapa final'!#REF!),"")</f>
        <v>#REF!</v>
      </c>
      <c r="V12" s="4" t="e">
        <f>IF(AND('Mapa final'!#REF!="Muy Alta",'Mapa final'!#REF!="Moderado"),CONCATENATE("R1C",'Mapa final'!$Q$14),"")</f>
        <v>#REF!</v>
      </c>
      <c r="W12" s="5" t="e">
        <f>IF(AND('Mapa final'!#REF!="Muy Alta",'Mapa final'!#REF!="Moderado"),CONCATENATE("R1C",'Mapa final'!#REF!),"")</f>
        <v>#REF!</v>
      </c>
      <c r="X12" s="5" t="e">
        <f>IF(AND('Mapa final'!#REF!="Muy Alta",'Mapa final'!#REF!="Moderado"),CONCATENATE("R1C",'Mapa final'!#REF!),"")</f>
        <v>#REF!</v>
      </c>
      <c r="Y12" s="5" t="e">
        <f>IF(AND('Mapa final'!#REF!="Muy Alta",'Mapa final'!#REF!="Moderado"),CONCATENATE("R1C",'Mapa final'!#REF!),"")</f>
        <v>#REF!</v>
      </c>
      <c r="Z12" s="5" t="e">
        <f>IF(AND('Mapa final'!#REF!="Muy Alta",'Mapa final'!#REF!="Moderado"),CONCATENATE("R1C",'Mapa final'!#REF!),"")</f>
        <v>#REF!</v>
      </c>
      <c r="AA12" s="6" t="e">
        <f>IF(AND('Mapa final'!#REF!="Muy Alta",'Mapa final'!#REF!="Moderado"),CONCATENATE("R1C",'Mapa final'!#REF!),"")</f>
        <v>#REF!</v>
      </c>
      <c r="AB12" s="4" t="e">
        <f>IF(AND('Mapa final'!#REF!="Muy Alta",'Mapa final'!#REF!="Mayor"),CONCATENATE("R1C",'Mapa final'!$Q$14),"")</f>
        <v>#REF!</v>
      </c>
      <c r="AC12" s="5" t="e">
        <f>IF(AND('Mapa final'!#REF!="Muy Alta",'Mapa final'!#REF!="Mayor"),CONCATENATE("R1C",'Mapa final'!#REF!),"")</f>
        <v>#REF!</v>
      </c>
      <c r="AD12" s="5" t="e">
        <f>IF(AND('Mapa final'!#REF!="Muy Alta",'Mapa final'!#REF!="Mayor"),CONCATENATE("R1C",'Mapa final'!#REF!),"")</f>
        <v>#REF!</v>
      </c>
      <c r="AE12" s="5" t="e">
        <f>IF(AND('Mapa final'!#REF!="Muy Alta",'Mapa final'!#REF!="Mayor"),CONCATENATE("R1C",'Mapa final'!#REF!),"")</f>
        <v>#REF!</v>
      </c>
      <c r="AF12" s="5" t="e">
        <f>IF(AND('Mapa final'!#REF!="Muy Alta",'Mapa final'!#REF!="Mayor"),CONCATENATE("R1C",'Mapa final'!#REF!),"")</f>
        <v>#REF!</v>
      </c>
      <c r="AG12" s="6" t="e">
        <f>IF(AND('Mapa final'!#REF!="Muy Alta",'Mapa final'!#REF!="Mayor"),CONCATENATE("R1C",'Mapa final'!#REF!),"")</f>
        <v>#REF!</v>
      </c>
      <c r="AH12" s="7" t="e">
        <f>IF(AND('Mapa final'!#REF!="Muy Alta",'Mapa final'!#REF!="Catastrófico"),CONCATENATE("R1C",'Mapa final'!$Q$14),"")</f>
        <v>#REF!</v>
      </c>
      <c r="AI12" s="8" t="e">
        <f>IF(AND('Mapa final'!#REF!="Muy Alta",'Mapa final'!#REF!="Catastrófico"),CONCATENATE("R1C",'Mapa final'!#REF!),"")</f>
        <v>#REF!</v>
      </c>
      <c r="AJ12" s="8" t="e">
        <f>IF(AND('Mapa final'!#REF!="Muy Alta",'Mapa final'!#REF!="Catastrófico"),CONCATENATE("R1C",'Mapa final'!#REF!),"")</f>
        <v>#REF!</v>
      </c>
      <c r="AK12" s="8" t="e">
        <f>IF(AND('Mapa final'!#REF!="Muy Alta",'Mapa final'!#REF!="Catastrófico"),CONCATENATE("R1C",'Mapa final'!#REF!),"")</f>
        <v>#REF!</v>
      </c>
      <c r="AL12" s="8" t="e">
        <f>IF(AND('Mapa final'!#REF!="Muy Alta",'Mapa final'!#REF!="Catastrófico"),CONCATENATE("R1C",'Mapa final'!#REF!),"")</f>
        <v>#REF!</v>
      </c>
      <c r="AM12" s="9" t="e">
        <f>IF(AND('Mapa final'!#REF!="Muy Alta",'Mapa final'!#REF!="Catastrófico"),CONCATENATE("R1C",'Mapa final'!#REF!),"")</f>
        <v>#REF!</v>
      </c>
      <c r="AN12" s="41"/>
      <c r="AO12" s="781" t="s">
        <v>285</v>
      </c>
      <c r="AP12" s="782"/>
      <c r="AQ12" s="782"/>
      <c r="AR12" s="782"/>
      <c r="AS12" s="782"/>
      <c r="AT12" s="783"/>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row>
    <row r="13" spans="1:91" ht="15" customHeight="1" x14ac:dyDescent="0.25">
      <c r="A13" s="41"/>
      <c r="B13" s="679"/>
      <c r="C13" s="679"/>
      <c r="D13" s="680"/>
      <c r="E13" s="778"/>
      <c r="F13" s="777"/>
      <c r="G13" s="777"/>
      <c r="H13" s="777"/>
      <c r="I13" s="793"/>
      <c r="J13" s="10" t="e">
        <f>IF(AND('Mapa final'!#REF!="Muy Alta",'Mapa final'!#REF!="Leve"),CONCATENATE("R2C",'Mapa final'!#REF!),"")</f>
        <v>#REF!</v>
      </c>
      <c r="K13" s="11" t="e">
        <f>IF(AND('Mapa final'!#REF!="Muy Alta",'Mapa final'!#REF!="Leve"),CONCATENATE("R2C",'Mapa final'!#REF!),"")</f>
        <v>#REF!</v>
      </c>
      <c r="L13" s="11" t="e">
        <f>IF(AND('Mapa final'!#REF!="Muy Alta",'Mapa final'!#REF!="Leve"),CONCATENATE("R2C",'Mapa final'!#REF!),"")</f>
        <v>#REF!</v>
      </c>
      <c r="M13" s="11" t="e">
        <f>IF(AND('Mapa final'!#REF!="Muy Alta",'Mapa final'!#REF!="Leve"),CONCATENATE("R2C",'Mapa final'!#REF!),"")</f>
        <v>#REF!</v>
      </c>
      <c r="N13" s="11" t="e">
        <f>IF(AND('Mapa final'!#REF!="Muy Alta",'Mapa final'!#REF!="Leve"),CONCATENATE("R2C",'Mapa final'!#REF!),"")</f>
        <v>#REF!</v>
      </c>
      <c r="O13" s="12" t="e">
        <f>IF(AND('Mapa final'!#REF!="Muy Alta",'Mapa final'!#REF!="Leve"),CONCATENATE("R2C",'Mapa final'!#REF!),"")</f>
        <v>#REF!</v>
      </c>
      <c r="P13" s="10" t="e">
        <f>IF(AND('Mapa final'!#REF!="Muy Alta",'Mapa final'!#REF!="Menor"),CONCATENATE("R2C",'Mapa final'!#REF!),"")</f>
        <v>#REF!</v>
      </c>
      <c r="Q13" s="11" t="e">
        <f>IF(AND('Mapa final'!#REF!="Muy Alta",'Mapa final'!#REF!="Menor"),CONCATENATE("R2C",'Mapa final'!#REF!),"")</f>
        <v>#REF!</v>
      </c>
      <c r="R13" s="11" t="e">
        <f>IF(AND('Mapa final'!#REF!="Muy Alta",'Mapa final'!#REF!="Menor"),CONCATENATE("R2C",'Mapa final'!#REF!),"")</f>
        <v>#REF!</v>
      </c>
      <c r="S13" s="11" t="e">
        <f>IF(AND('Mapa final'!#REF!="Muy Alta",'Mapa final'!#REF!="Menor"),CONCATENATE("R2C",'Mapa final'!#REF!),"")</f>
        <v>#REF!</v>
      </c>
      <c r="T13" s="11" t="e">
        <f>IF(AND('Mapa final'!#REF!="Muy Alta",'Mapa final'!#REF!="Menor"),CONCATENATE("R2C",'Mapa final'!#REF!),"")</f>
        <v>#REF!</v>
      </c>
      <c r="U13" s="12" t="e">
        <f>IF(AND('Mapa final'!#REF!="Muy Alta",'Mapa final'!#REF!="Menor"),CONCATENATE("R2C",'Mapa final'!#REF!),"")</f>
        <v>#REF!</v>
      </c>
      <c r="V13" s="10" t="e">
        <f>IF(AND('Mapa final'!#REF!="Muy Alta",'Mapa final'!#REF!="Moderado"),CONCATENATE("R2C",'Mapa final'!#REF!),"")</f>
        <v>#REF!</v>
      </c>
      <c r="W13" s="11" t="e">
        <f>IF(AND('Mapa final'!#REF!="Muy Alta",'Mapa final'!#REF!="Moderado"),CONCATENATE("R2C",'Mapa final'!#REF!),"")</f>
        <v>#REF!</v>
      </c>
      <c r="X13" s="11" t="e">
        <f>IF(AND('Mapa final'!#REF!="Muy Alta",'Mapa final'!#REF!="Moderado"),CONCATENATE("R2C",'Mapa final'!#REF!),"")</f>
        <v>#REF!</v>
      </c>
      <c r="Y13" s="11" t="e">
        <f>IF(AND('Mapa final'!#REF!="Muy Alta",'Mapa final'!#REF!="Moderado"),CONCATENATE("R2C",'Mapa final'!#REF!),"")</f>
        <v>#REF!</v>
      </c>
      <c r="Z13" s="11" t="e">
        <f>IF(AND('Mapa final'!#REF!="Muy Alta",'Mapa final'!#REF!="Moderado"),CONCATENATE("R2C",'Mapa final'!#REF!),"")</f>
        <v>#REF!</v>
      </c>
      <c r="AA13" s="12" t="e">
        <f>IF(AND('Mapa final'!#REF!="Muy Alta",'Mapa final'!#REF!="Moderado"),CONCATENATE("R2C",'Mapa final'!#REF!),"")</f>
        <v>#REF!</v>
      </c>
      <c r="AB13" s="10" t="e">
        <f>IF(AND('Mapa final'!#REF!="Muy Alta",'Mapa final'!#REF!="Mayor"),CONCATENATE("R2C",'Mapa final'!#REF!),"")</f>
        <v>#REF!</v>
      </c>
      <c r="AC13" s="11" t="e">
        <f>IF(AND('Mapa final'!#REF!="Muy Alta",'Mapa final'!#REF!="Mayor"),CONCATENATE("R2C",'Mapa final'!#REF!),"")</f>
        <v>#REF!</v>
      </c>
      <c r="AD13" s="11" t="e">
        <f>IF(AND('Mapa final'!#REF!="Muy Alta",'Mapa final'!#REF!="Mayor"),CONCATENATE("R2C",'Mapa final'!#REF!),"")</f>
        <v>#REF!</v>
      </c>
      <c r="AE13" s="11" t="e">
        <f>IF(AND('Mapa final'!#REF!="Muy Alta",'Mapa final'!#REF!="Mayor"),CONCATENATE("R2C",'Mapa final'!#REF!),"")</f>
        <v>#REF!</v>
      </c>
      <c r="AF13" s="11" t="e">
        <f>IF(AND('Mapa final'!#REF!="Muy Alta",'Mapa final'!#REF!="Mayor"),CONCATENATE("R2C",'Mapa final'!#REF!),"")</f>
        <v>#REF!</v>
      </c>
      <c r="AG13" s="12" t="e">
        <f>IF(AND('Mapa final'!#REF!="Muy Alta",'Mapa final'!#REF!="Mayor"),CONCATENATE("R2C",'Mapa final'!#REF!),"")</f>
        <v>#REF!</v>
      </c>
      <c r="AH13" s="13" t="e">
        <f>IF(AND('Mapa final'!#REF!="Muy Alta",'Mapa final'!#REF!="Catastrófico"),CONCATENATE("R2C",'Mapa final'!#REF!),"")</f>
        <v>#REF!</v>
      </c>
      <c r="AI13" s="14" t="e">
        <f>IF(AND('Mapa final'!#REF!="Muy Alta",'Mapa final'!#REF!="Catastrófico"),CONCATENATE("R2C",'Mapa final'!#REF!),"")</f>
        <v>#REF!</v>
      </c>
      <c r="AJ13" s="14" t="e">
        <f>IF(AND('Mapa final'!#REF!="Muy Alta",'Mapa final'!#REF!="Catastrófico"),CONCATENATE("R2C",'Mapa final'!#REF!),"")</f>
        <v>#REF!</v>
      </c>
      <c r="AK13" s="14" t="e">
        <f>IF(AND('Mapa final'!#REF!="Muy Alta",'Mapa final'!#REF!="Catastrófico"),CONCATENATE("R2C",'Mapa final'!#REF!),"")</f>
        <v>#REF!</v>
      </c>
      <c r="AL13" s="14" t="e">
        <f>IF(AND('Mapa final'!#REF!="Muy Alta",'Mapa final'!#REF!="Catastrófico"),CONCATENATE("R2C",'Mapa final'!#REF!),"")</f>
        <v>#REF!</v>
      </c>
      <c r="AM13" s="15" t="e">
        <f>IF(AND('Mapa final'!#REF!="Muy Alta",'Mapa final'!#REF!="Catastrófico"),CONCATENATE("R2C",'Mapa final'!#REF!),"")</f>
        <v>#REF!</v>
      </c>
      <c r="AN13" s="41"/>
      <c r="AO13" s="784"/>
      <c r="AP13" s="785"/>
      <c r="AQ13" s="785"/>
      <c r="AR13" s="785"/>
      <c r="AS13" s="785"/>
      <c r="AT13" s="786"/>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row>
    <row r="14" spans="1:91" ht="15" customHeight="1" x14ac:dyDescent="0.25">
      <c r="A14" s="41"/>
      <c r="B14" s="679"/>
      <c r="C14" s="679"/>
      <c r="D14" s="680"/>
      <c r="E14" s="778"/>
      <c r="F14" s="777"/>
      <c r="G14" s="777"/>
      <c r="H14" s="777"/>
      <c r="I14" s="793"/>
      <c r="J14" s="10" t="e">
        <f>IF(AND('Mapa final'!#REF!="Muy Alta",'Mapa final'!#REF!="Leve"),CONCATENATE("R3C",'Mapa final'!#REF!),"")</f>
        <v>#REF!</v>
      </c>
      <c r="K14" s="11" t="e">
        <f>IF(AND('Mapa final'!#REF!="Muy Alta",'Mapa final'!#REF!="Leve"),CONCATENATE("R3C",'Mapa final'!#REF!),"")</f>
        <v>#REF!</v>
      </c>
      <c r="L14" s="11" t="e">
        <f>IF(AND('Mapa final'!#REF!="Muy Alta",'Mapa final'!#REF!="Leve"),CONCATENATE("R3C",'Mapa final'!#REF!),"")</f>
        <v>#REF!</v>
      </c>
      <c r="M14" s="11" t="e">
        <f>IF(AND('Mapa final'!#REF!="Muy Alta",'Mapa final'!#REF!="Leve"),CONCATENATE("R3C",'Mapa final'!#REF!),"")</f>
        <v>#REF!</v>
      </c>
      <c r="N14" s="11" t="e">
        <f>IF(AND('Mapa final'!#REF!="Muy Alta",'Mapa final'!#REF!="Leve"),CONCATENATE("R3C",'Mapa final'!#REF!),"")</f>
        <v>#REF!</v>
      </c>
      <c r="O14" s="12" t="e">
        <f>IF(AND('Mapa final'!#REF!="Muy Alta",'Mapa final'!#REF!="Leve"),CONCATENATE("R3C",'Mapa final'!#REF!),"")</f>
        <v>#REF!</v>
      </c>
      <c r="P14" s="10" t="e">
        <f>IF(AND('Mapa final'!#REF!="Muy Alta",'Mapa final'!#REF!="Menor"),CONCATENATE("R3C",'Mapa final'!#REF!),"")</f>
        <v>#REF!</v>
      </c>
      <c r="Q14" s="11" t="e">
        <f>IF(AND('Mapa final'!#REF!="Muy Alta",'Mapa final'!#REF!="Menor"),CONCATENATE("R3C",'Mapa final'!#REF!),"")</f>
        <v>#REF!</v>
      </c>
      <c r="R14" s="11" t="e">
        <f>IF(AND('Mapa final'!#REF!="Muy Alta",'Mapa final'!#REF!="Menor"),CONCATENATE("R3C",'Mapa final'!#REF!),"")</f>
        <v>#REF!</v>
      </c>
      <c r="S14" s="11" t="e">
        <f>IF(AND('Mapa final'!#REF!="Muy Alta",'Mapa final'!#REF!="Menor"),CONCATENATE("R3C",'Mapa final'!#REF!),"")</f>
        <v>#REF!</v>
      </c>
      <c r="T14" s="11" t="e">
        <f>IF(AND('Mapa final'!#REF!="Muy Alta",'Mapa final'!#REF!="Menor"),CONCATENATE("R3C",'Mapa final'!#REF!),"")</f>
        <v>#REF!</v>
      </c>
      <c r="U14" s="12" t="e">
        <f>IF(AND('Mapa final'!#REF!="Muy Alta",'Mapa final'!#REF!="Menor"),CONCATENATE("R3C",'Mapa final'!#REF!),"")</f>
        <v>#REF!</v>
      </c>
      <c r="V14" s="10" t="e">
        <f>IF(AND('Mapa final'!#REF!="Muy Alta",'Mapa final'!#REF!="Moderado"),CONCATENATE("R3C",'Mapa final'!#REF!),"")</f>
        <v>#REF!</v>
      </c>
      <c r="W14" s="11" t="e">
        <f>IF(AND('Mapa final'!#REF!="Muy Alta",'Mapa final'!#REF!="Moderado"),CONCATENATE("R3C",'Mapa final'!#REF!),"")</f>
        <v>#REF!</v>
      </c>
      <c r="X14" s="11" t="e">
        <f>IF(AND('Mapa final'!#REF!="Muy Alta",'Mapa final'!#REF!="Moderado"),CONCATENATE("R3C",'Mapa final'!#REF!),"")</f>
        <v>#REF!</v>
      </c>
      <c r="Y14" s="11" t="e">
        <f>IF(AND('Mapa final'!#REF!="Muy Alta",'Mapa final'!#REF!="Moderado"),CONCATENATE("R3C",'Mapa final'!#REF!),"")</f>
        <v>#REF!</v>
      </c>
      <c r="Z14" s="11" t="e">
        <f>IF(AND('Mapa final'!#REF!="Muy Alta",'Mapa final'!#REF!="Moderado"),CONCATENATE("R3C",'Mapa final'!#REF!),"")</f>
        <v>#REF!</v>
      </c>
      <c r="AA14" s="12" t="e">
        <f>IF(AND('Mapa final'!#REF!="Muy Alta",'Mapa final'!#REF!="Moderado"),CONCATENATE("R3C",'Mapa final'!#REF!),"")</f>
        <v>#REF!</v>
      </c>
      <c r="AB14" s="10" t="e">
        <f>IF(AND('Mapa final'!#REF!="Muy Alta",'Mapa final'!#REF!="Mayor"),CONCATENATE("R3C",'Mapa final'!#REF!),"")</f>
        <v>#REF!</v>
      </c>
      <c r="AC14" s="11" t="e">
        <f>IF(AND('Mapa final'!#REF!="Muy Alta",'Mapa final'!#REF!="Mayor"),CONCATENATE("R3C",'Mapa final'!#REF!),"")</f>
        <v>#REF!</v>
      </c>
      <c r="AD14" s="11" t="e">
        <f>IF(AND('Mapa final'!#REF!="Muy Alta",'Mapa final'!#REF!="Mayor"),CONCATENATE("R3C",'Mapa final'!#REF!),"")</f>
        <v>#REF!</v>
      </c>
      <c r="AE14" s="11" t="e">
        <f>IF(AND('Mapa final'!#REF!="Muy Alta",'Mapa final'!#REF!="Mayor"),CONCATENATE("R3C",'Mapa final'!#REF!),"")</f>
        <v>#REF!</v>
      </c>
      <c r="AF14" s="11" t="e">
        <f>IF(AND('Mapa final'!#REF!="Muy Alta",'Mapa final'!#REF!="Mayor"),CONCATENATE("R3C",'Mapa final'!#REF!),"")</f>
        <v>#REF!</v>
      </c>
      <c r="AG14" s="12" t="e">
        <f>IF(AND('Mapa final'!#REF!="Muy Alta",'Mapa final'!#REF!="Mayor"),CONCATENATE("R3C",'Mapa final'!#REF!),"")</f>
        <v>#REF!</v>
      </c>
      <c r="AH14" s="13" t="e">
        <f>IF(AND('Mapa final'!#REF!="Muy Alta",'Mapa final'!#REF!="Catastrófico"),CONCATENATE("R3C",'Mapa final'!#REF!),"")</f>
        <v>#REF!</v>
      </c>
      <c r="AI14" s="14" t="e">
        <f>IF(AND('Mapa final'!#REF!="Muy Alta",'Mapa final'!#REF!="Catastrófico"),CONCATENATE("R3C",'Mapa final'!#REF!),"")</f>
        <v>#REF!</v>
      </c>
      <c r="AJ14" s="14" t="e">
        <f>IF(AND('Mapa final'!#REF!="Muy Alta",'Mapa final'!#REF!="Catastrófico"),CONCATENATE("R3C",'Mapa final'!#REF!),"")</f>
        <v>#REF!</v>
      </c>
      <c r="AK14" s="14" t="e">
        <f>IF(AND('Mapa final'!#REF!="Muy Alta",'Mapa final'!#REF!="Catastrófico"),CONCATENATE("R3C",'Mapa final'!#REF!),"")</f>
        <v>#REF!</v>
      </c>
      <c r="AL14" s="14" t="e">
        <f>IF(AND('Mapa final'!#REF!="Muy Alta",'Mapa final'!#REF!="Catastrófico"),CONCATENATE("R3C",'Mapa final'!#REF!),"")</f>
        <v>#REF!</v>
      </c>
      <c r="AM14" s="15" t="e">
        <f>IF(AND('Mapa final'!#REF!="Muy Alta",'Mapa final'!#REF!="Catastrófico"),CONCATENATE("R3C",'Mapa final'!#REF!),"")</f>
        <v>#REF!</v>
      </c>
      <c r="AN14" s="41"/>
      <c r="AO14" s="784"/>
      <c r="AP14" s="785"/>
      <c r="AQ14" s="785"/>
      <c r="AR14" s="785"/>
      <c r="AS14" s="785"/>
      <c r="AT14" s="786"/>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row>
    <row r="15" spans="1:91" ht="15" customHeight="1" x14ac:dyDescent="0.25">
      <c r="A15" s="41"/>
      <c r="B15" s="679"/>
      <c r="C15" s="679"/>
      <c r="D15" s="680"/>
      <c r="E15" s="778"/>
      <c r="F15" s="777"/>
      <c r="G15" s="777"/>
      <c r="H15" s="777"/>
      <c r="I15" s="793"/>
      <c r="J15" s="10" t="e">
        <f>IF(AND('Mapa final'!#REF!="Muy Alta",'Mapa final'!#REF!="Leve"),CONCATENATE("R4C",'Mapa final'!#REF!),"")</f>
        <v>#REF!</v>
      </c>
      <c r="K15" s="11" t="e">
        <f>IF(AND('Mapa final'!#REF!="Muy Alta",'Mapa final'!#REF!="Leve"),CONCATENATE("R4C",'Mapa final'!#REF!),"")</f>
        <v>#REF!</v>
      </c>
      <c r="L15" s="11" t="e">
        <f>IF(AND('Mapa final'!#REF!="Muy Alta",'Mapa final'!#REF!="Leve"),CONCATENATE("R4C",'Mapa final'!#REF!),"")</f>
        <v>#REF!</v>
      </c>
      <c r="M15" s="11" t="e">
        <f>IF(AND('Mapa final'!#REF!="Muy Alta",'Mapa final'!#REF!="Leve"),CONCATENATE("R4C",'Mapa final'!#REF!),"")</f>
        <v>#REF!</v>
      </c>
      <c r="N15" s="11" t="e">
        <f>IF(AND('Mapa final'!#REF!="Muy Alta",'Mapa final'!#REF!="Leve"),CONCATENATE("R4C",'Mapa final'!#REF!),"")</f>
        <v>#REF!</v>
      </c>
      <c r="O15" s="12" t="e">
        <f>IF(AND('Mapa final'!#REF!="Muy Alta",'Mapa final'!#REF!="Leve"),CONCATENATE("R4C",'Mapa final'!#REF!),"")</f>
        <v>#REF!</v>
      </c>
      <c r="P15" s="10" t="e">
        <f>IF(AND('Mapa final'!#REF!="Muy Alta",'Mapa final'!#REF!="Menor"),CONCATENATE("R4C",'Mapa final'!#REF!),"")</f>
        <v>#REF!</v>
      </c>
      <c r="Q15" s="11" t="e">
        <f>IF(AND('Mapa final'!#REF!="Muy Alta",'Mapa final'!#REF!="Menor"),CONCATENATE("R4C",'Mapa final'!#REF!),"")</f>
        <v>#REF!</v>
      </c>
      <c r="R15" s="11" t="e">
        <f>IF(AND('Mapa final'!#REF!="Muy Alta",'Mapa final'!#REF!="Menor"),CONCATENATE("R4C",'Mapa final'!#REF!),"")</f>
        <v>#REF!</v>
      </c>
      <c r="S15" s="11" t="e">
        <f>IF(AND('Mapa final'!#REF!="Muy Alta",'Mapa final'!#REF!="Menor"),CONCATENATE("R4C",'Mapa final'!#REF!),"")</f>
        <v>#REF!</v>
      </c>
      <c r="T15" s="11" t="e">
        <f>IF(AND('Mapa final'!#REF!="Muy Alta",'Mapa final'!#REF!="Menor"),CONCATENATE("R4C",'Mapa final'!#REF!),"")</f>
        <v>#REF!</v>
      </c>
      <c r="U15" s="12" t="e">
        <f>IF(AND('Mapa final'!#REF!="Muy Alta",'Mapa final'!#REF!="Menor"),CONCATENATE("R4C",'Mapa final'!#REF!),"")</f>
        <v>#REF!</v>
      </c>
      <c r="V15" s="10" t="e">
        <f>IF(AND('Mapa final'!#REF!="Muy Alta",'Mapa final'!#REF!="Moderado"),CONCATENATE("R4C",'Mapa final'!#REF!),"")</f>
        <v>#REF!</v>
      </c>
      <c r="W15" s="11" t="e">
        <f>IF(AND('Mapa final'!#REF!="Muy Alta",'Mapa final'!#REF!="Moderado"),CONCATENATE("R4C",'Mapa final'!#REF!),"")</f>
        <v>#REF!</v>
      </c>
      <c r="X15" s="11" t="e">
        <f>IF(AND('Mapa final'!#REF!="Muy Alta",'Mapa final'!#REF!="Moderado"),CONCATENATE("R4C",'Mapa final'!#REF!),"")</f>
        <v>#REF!</v>
      </c>
      <c r="Y15" s="11" t="e">
        <f>IF(AND('Mapa final'!#REF!="Muy Alta",'Mapa final'!#REF!="Moderado"),CONCATENATE("R4C",'Mapa final'!#REF!),"")</f>
        <v>#REF!</v>
      </c>
      <c r="Z15" s="11" t="e">
        <f>IF(AND('Mapa final'!#REF!="Muy Alta",'Mapa final'!#REF!="Moderado"),CONCATENATE("R4C",'Mapa final'!#REF!),"")</f>
        <v>#REF!</v>
      </c>
      <c r="AA15" s="12" t="e">
        <f>IF(AND('Mapa final'!#REF!="Muy Alta",'Mapa final'!#REF!="Moderado"),CONCATENATE("R4C",'Mapa final'!#REF!),"")</f>
        <v>#REF!</v>
      </c>
      <c r="AB15" s="10" t="e">
        <f>IF(AND('Mapa final'!#REF!="Muy Alta",'Mapa final'!#REF!="Mayor"),CONCATENATE("R4C",'Mapa final'!#REF!),"")</f>
        <v>#REF!</v>
      </c>
      <c r="AC15" s="11" t="e">
        <f>IF(AND('Mapa final'!#REF!="Muy Alta",'Mapa final'!#REF!="Mayor"),CONCATENATE("R4C",'Mapa final'!#REF!),"")</f>
        <v>#REF!</v>
      </c>
      <c r="AD15" s="11" t="e">
        <f>IF(AND('Mapa final'!#REF!="Muy Alta",'Mapa final'!#REF!="Mayor"),CONCATENATE("R4C",'Mapa final'!#REF!),"")</f>
        <v>#REF!</v>
      </c>
      <c r="AE15" s="11" t="e">
        <f>IF(AND('Mapa final'!#REF!="Muy Alta",'Mapa final'!#REF!="Mayor"),CONCATENATE("R4C",'Mapa final'!#REF!),"")</f>
        <v>#REF!</v>
      </c>
      <c r="AF15" s="11" t="e">
        <f>IF(AND('Mapa final'!#REF!="Muy Alta",'Mapa final'!#REF!="Mayor"),CONCATENATE("R4C",'Mapa final'!#REF!),"")</f>
        <v>#REF!</v>
      </c>
      <c r="AG15" s="12" t="e">
        <f>IF(AND('Mapa final'!#REF!="Muy Alta",'Mapa final'!#REF!="Mayor"),CONCATENATE("R4C",'Mapa final'!#REF!),"")</f>
        <v>#REF!</v>
      </c>
      <c r="AH15" s="13" t="e">
        <f>IF(AND('Mapa final'!#REF!="Muy Alta",'Mapa final'!#REF!="Catastrófico"),CONCATENATE("R4C",'Mapa final'!#REF!),"")</f>
        <v>#REF!</v>
      </c>
      <c r="AI15" s="14" t="e">
        <f>IF(AND('Mapa final'!#REF!="Muy Alta",'Mapa final'!#REF!="Catastrófico"),CONCATENATE("R4C",'Mapa final'!#REF!),"")</f>
        <v>#REF!</v>
      </c>
      <c r="AJ15" s="14" t="e">
        <f>IF(AND('Mapa final'!#REF!="Muy Alta",'Mapa final'!#REF!="Catastrófico"),CONCATENATE("R4C",'Mapa final'!#REF!),"")</f>
        <v>#REF!</v>
      </c>
      <c r="AK15" s="14" t="e">
        <f>IF(AND('Mapa final'!#REF!="Muy Alta",'Mapa final'!#REF!="Catastrófico"),CONCATENATE("R4C",'Mapa final'!#REF!),"")</f>
        <v>#REF!</v>
      </c>
      <c r="AL15" s="14" t="e">
        <f>IF(AND('Mapa final'!#REF!="Muy Alta",'Mapa final'!#REF!="Catastrófico"),CONCATENATE("R4C",'Mapa final'!#REF!),"")</f>
        <v>#REF!</v>
      </c>
      <c r="AM15" s="15" t="e">
        <f>IF(AND('Mapa final'!#REF!="Muy Alta",'Mapa final'!#REF!="Catastrófico"),CONCATENATE("R4C",'Mapa final'!#REF!),"")</f>
        <v>#REF!</v>
      </c>
      <c r="AN15" s="41"/>
      <c r="AO15" s="784"/>
      <c r="AP15" s="785"/>
      <c r="AQ15" s="785"/>
      <c r="AR15" s="785"/>
      <c r="AS15" s="785"/>
      <c r="AT15" s="786"/>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row>
    <row r="16" spans="1:91" ht="15" customHeight="1" x14ac:dyDescent="0.25">
      <c r="A16" s="41"/>
      <c r="B16" s="679"/>
      <c r="C16" s="679"/>
      <c r="D16" s="680"/>
      <c r="E16" s="778"/>
      <c r="F16" s="777"/>
      <c r="G16" s="777"/>
      <c r="H16" s="777"/>
      <c r="I16" s="793"/>
      <c r="J16" s="10" t="e">
        <f>IF(AND('Mapa final'!#REF!="Muy Alta",'Mapa final'!#REF!="Leve"),CONCATENATE("R5C",'Mapa final'!#REF!),"")</f>
        <v>#REF!</v>
      </c>
      <c r="K16" s="11" t="e">
        <f>IF(AND('Mapa final'!#REF!="Muy Alta",'Mapa final'!#REF!="Leve"),CONCATENATE("R5C",'Mapa final'!#REF!),"")</f>
        <v>#REF!</v>
      </c>
      <c r="L16" s="11" t="e">
        <f>IF(AND('Mapa final'!#REF!="Muy Alta",'Mapa final'!#REF!="Leve"),CONCATENATE("R5C",'Mapa final'!#REF!),"")</f>
        <v>#REF!</v>
      </c>
      <c r="M16" s="11" t="e">
        <f>IF(AND('Mapa final'!#REF!="Muy Alta",'Mapa final'!#REF!="Leve"),CONCATENATE("R5C",'Mapa final'!#REF!),"")</f>
        <v>#REF!</v>
      </c>
      <c r="N16" s="11" t="e">
        <f>IF(AND('Mapa final'!#REF!="Muy Alta",'Mapa final'!#REF!="Leve"),CONCATENATE("R5C",'Mapa final'!#REF!),"")</f>
        <v>#REF!</v>
      </c>
      <c r="O16" s="12" t="e">
        <f>IF(AND('Mapa final'!#REF!="Muy Alta",'Mapa final'!#REF!="Leve"),CONCATENATE("R5C",'Mapa final'!#REF!),"")</f>
        <v>#REF!</v>
      </c>
      <c r="P16" s="10" t="e">
        <f>IF(AND('Mapa final'!#REF!="Muy Alta",'Mapa final'!#REF!="Menor"),CONCATENATE("R5C",'Mapa final'!#REF!),"")</f>
        <v>#REF!</v>
      </c>
      <c r="Q16" s="11" t="e">
        <f>IF(AND('Mapa final'!#REF!="Muy Alta",'Mapa final'!#REF!="Menor"),CONCATENATE("R5C",'Mapa final'!#REF!),"")</f>
        <v>#REF!</v>
      </c>
      <c r="R16" s="11" t="e">
        <f>IF(AND('Mapa final'!#REF!="Muy Alta",'Mapa final'!#REF!="Menor"),CONCATENATE("R5C",'Mapa final'!#REF!),"")</f>
        <v>#REF!</v>
      </c>
      <c r="S16" s="11" t="e">
        <f>IF(AND('Mapa final'!#REF!="Muy Alta",'Mapa final'!#REF!="Menor"),CONCATENATE("R5C",'Mapa final'!#REF!),"")</f>
        <v>#REF!</v>
      </c>
      <c r="T16" s="11" t="e">
        <f>IF(AND('Mapa final'!#REF!="Muy Alta",'Mapa final'!#REF!="Menor"),CONCATENATE("R5C",'Mapa final'!#REF!),"")</f>
        <v>#REF!</v>
      </c>
      <c r="U16" s="12" t="e">
        <f>IF(AND('Mapa final'!#REF!="Muy Alta",'Mapa final'!#REF!="Menor"),CONCATENATE("R5C",'Mapa final'!#REF!),"")</f>
        <v>#REF!</v>
      </c>
      <c r="V16" s="10" t="e">
        <f>IF(AND('Mapa final'!#REF!="Muy Alta",'Mapa final'!#REF!="Moderado"),CONCATENATE("R5C",'Mapa final'!#REF!),"")</f>
        <v>#REF!</v>
      </c>
      <c r="W16" s="11" t="e">
        <f>IF(AND('Mapa final'!#REF!="Muy Alta",'Mapa final'!#REF!="Moderado"),CONCATENATE("R5C",'Mapa final'!#REF!),"")</f>
        <v>#REF!</v>
      </c>
      <c r="X16" s="11" t="e">
        <f>IF(AND('Mapa final'!#REF!="Muy Alta",'Mapa final'!#REF!="Moderado"),CONCATENATE("R5C",'Mapa final'!#REF!),"")</f>
        <v>#REF!</v>
      </c>
      <c r="Y16" s="11" t="e">
        <f>IF(AND('Mapa final'!#REF!="Muy Alta",'Mapa final'!#REF!="Moderado"),CONCATENATE("R5C",'Mapa final'!#REF!),"")</f>
        <v>#REF!</v>
      </c>
      <c r="Z16" s="11" t="e">
        <f>IF(AND('Mapa final'!#REF!="Muy Alta",'Mapa final'!#REF!="Moderado"),CONCATENATE("R5C",'Mapa final'!#REF!),"")</f>
        <v>#REF!</v>
      </c>
      <c r="AA16" s="12" t="e">
        <f>IF(AND('Mapa final'!#REF!="Muy Alta",'Mapa final'!#REF!="Moderado"),CONCATENATE("R5C",'Mapa final'!#REF!),"")</f>
        <v>#REF!</v>
      </c>
      <c r="AB16" s="10" t="e">
        <f>IF(AND('Mapa final'!#REF!="Muy Alta",'Mapa final'!#REF!="Mayor"),CONCATENATE("R5C",'Mapa final'!#REF!),"")</f>
        <v>#REF!</v>
      </c>
      <c r="AC16" s="11" t="e">
        <f>IF(AND('Mapa final'!#REF!="Muy Alta",'Mapa final'!#REF!="Mayor"),CONCATENATE("R5C",'Mapa final'!#REF!),"")</f>
        <v>#REF!</v>
      </c>
      <c r="AD16" s="11" t="e">
        <f>IF(AND('Mapa final'!#REF!="Muy Alta",'Mapa final'!#REF!="Mayor"),CONCATENATE("R5C",'Mapa final'!#REF!),"")</f>
        <v>#REF!</v>
      </c>
      <c r="AE16" s="11" t="e">
        <f>IF(AND('Mapa final'!#REF!="Muy Alta",'Mapa final'!#REF!="Mayor"),CONCATENATE("R5C",'Mapa final'!#REF!),"")</f>
        <v>#REF!</v>
      </c>
      <c r="AF16" s="11" t="e">
        <f>IF(AND('Mapa final'!#REF!="Muy Alta",'Mapa final'!#REF!="Mayor"),CONCATENATE("R5C",'Mapa final'!#REF!),"")</f>
        <v>#REF!</v>
      </c>
      <c r="AG16" s="12" t="e">
        <f>IF(AND('Mapa final'!#REF!="Muy Alta",'Mapa final'!#REF!="Mayor"),CONCATENATE("R5C",'Mapa final'!#REF!),"")</f>
        <v>#REF!</v>
      </c>
      <c r="AH16" s="13" t="e">
        <f>IF(AND('Mapa final'!#REF!="Muy Alta",'Mapa final'!#REF!="Catastrófico"),CONCATENATE("R5C",'Mapa final'!#REF!),"")</f>
        <v>#REF!</v>
      </c>
      <c r="AI16" s="14" t="e">
        <f>IF(AND('Mapa final'!#REF!="Muy Alta",'Mapa final'!#REF!="Catastrófico"),CONCATENATE("R5C",'Mapa final'!#REF!),"")</f>
        <v>#REF!</v>
      </c>
      <c r="AJ16" s="14" t="e">
        <f>IF(AND('Mapa final'!#REF!="Muy Alta",'Mapa final'!#REF!="Catastrófico"),CONCATENATE("R5C",'Mapa final'!#REF!),"")</f>
        <v>#REF!</v>
      </c>
      <c r="AK16" s="14" t="e">
        <f>IF(AND('Mapa final'!#REF!="Muy Alta",'Mapa final'!#REF!="Catastrófico"),CONCATENATE("R5C",'Mapa final'!#REF!),"")</f>
        <v>#REF!</v>
      </c>
      <c r="AL16" s="14" t="e">
        <f>IF(AND('Mapa final'!#REF!="Muy Alta",'Mapa final'!#REF!="Catastrófico"),CONCATENATE("R5C",'Mapa final'!#REF!),"")</f>
        <v>#REF!</v>
      </c>
      <c r="AM16" s="15" t="e">
        <f>IF(AND('Mapa final'!#REF!="Muy Alta",'Mapa final'!#REF!="Catastrófico"),CONCATENATE("R5C",'Mapa final'!#REF!),"")</f>
        <v>#REF!</v>
      </c>
      <c r="AN16" s="41"/>
      <c r="AO16" s="784"/>
      <c r="AP16" s="785"/>
      <c r="AQ16" s="785"/>
      <c r="AR16" s="785"/>
      <c r="AS16" s="785"/>
      <c r="AT16" s="786"/>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row>
    <row r="17" spans="1:76" ht="15" customHeight="1" x14ac:dyDescent="0.25">
      <c r="A17" s="41"/>
      <c r="B17" s="679"/>
      <c r="C17" s="679"/>
      <c r="D17" s="680"/>
      <c r="E17" s="778"/>
      <c r="F17" s="777"/>
      <c r="G17" s="777"/>
      <c r="H17" s="777"/>
      <c r="I17" s="793"/>
      <c r="J17" s="10" t="e">
        <f>IF(AND('Mapa final'!#REF!="Muy Alta",'Mapa final'!#REF!="Leve"),CONCATENATE("R6C",'Mapa final'!#REF!),"")</f>
        <v>#REF!</v>
      </c>
      <c r="K17" s="11" t="e">
        <f>IF(AND('Mapa final'!#REF!="Muy Alta",'Mapa final'!#REF!="Leve"),CONCATENATE("R6C",'Mapa final'!#REF!),"")</f>
        <v>#REF!</v>
      </c>
      <c r="L17" s="11" t="e">
        <f>IF(AND('Mapa final'!#REF!="Muy Alta",'Mapa final'!#REF!="Leve"),CONCATENATE("R6C",'Mapa final'!#REF!),"")</f>
        <v>#REF!</v>
      </c>
      <c r="M17" s="11" t="e">
        <f>IF(AND('Mapa final'!#REF!="Muy Alta",'Mapa final'!#REF!="Leve"),CONCATENATE("R6C",'Mapa final'!#REF!),"")</f>
        <v>#REF!</v>
      </c>
      <c r="N17" s="11" t="e">
        <f>IF(AND('Mapa final'!#REF!="Muy Alta",'Mapa final'!#REF!="Leve"),CONCATENATE("R6C",'Mapa final'!#REF!),"")</f>
        <v>#REF!</v>
      </c>
      <c r="O17" s="12" t="e">
        <f>IF(AND('Mapa final'!#REF!="Muy Alta",'Mapa final'!#REF!="Leve"),CONCATENATE("R6C",'Mapa final'!#REF!),"")</f>
        <v>#REF!</v>
      </c>
      <c r="P17" s="10" t="e">
        <f>IF(AND('Mapa final'!#REF!="Muy Alta",'Mapa final'!#REF!="Menor"),CONCATENATE("R6C",'Mapa final'!#REF!),"")</f>
        <v>#REF!</v>
      </c>
      <c r="Q17" s="11" t="e">
        <f>IF(AND('Mapa final'!#REF!="Muy Alta",'Mapa final'!#REF!="Menor"),CONCATENATE("R6C",'Mapa final'!#REF!),"")</f>
        <v>#REF!</v>
      </c>
      <c r="R17" s="11" t="e">
        <f>IF(AND('Mapa final'!#REF!="Muy Alta",'Mapa final'!#REF!="Menor"),CONCATENATE("R6C",'Mapa final'!#REF!),"")</f>
        <v>#REF!</v>
      </c>
      <c r="S17" s="11" t="e">
        <f>IF(AND('Mapa final'!#REF!="Muy Alta",'Mapa final'!#REF!="Menor"),CONCATENATE("R6C",'Mapa final'!#REF!),"")</f>
        <v>#REF!</v>
      </c>
      <c r="T17" s="11" t="e">
        <f>IF(AND('Mapa final'!#REF!="Muy Alta",'Mapa final'!#REF!="Menor"),CONCATENATE("R6C",'Mapa final'!#REF!),"")</f>
        <v>#REF!</v>
      </c>
      <c r="U17" s="12" t="e">
        <f>IF(AND('Mapa final'!#REF!="Muy Alta",'Mapa final'!#REF!="Menor"),CONCATENATE("R6C",'Mapa final'!#REF!),"")</f>
        <v>#REF!</v>
      </c>
      <c r="V17" s="10" t="e">
        <f>IF(AND('Mapa final'!#REF!="Muy Alta",'Mapa final'!#REF!="Moderado"),CONCATENATE("R6C",'Mapa final'!#REF!),"")</f>
        <v>#REF!</v>
      </c>
      <c r="W17" s="11" t="e">
        <f>IF(AND('Mapa final'!#REF!="Muy Alta",'Mapa final'!#REF!="Moderado"),CONCATENATE("R6C",'Mapa final'!#REF!),"")</f>
        <v>#REF!</v>
      </c>
      <c r="X17" s="11" t="e">
        <f>IF(AND('Mapa final'!#REF!="Muy Alta",'Mapa final'!#REF!="Moderado"),CONCATENATE("R6C",'Mapa final'!#REF!),"")</f>
        <v>#REF!</v>
      </c>
      <c r="Y17" s="11" t="e">
        <f>IF(AND('Mapa final'!#REF!="Muy Alta",'Mapa final'!#REF!="Moderado"),CONCATENATE("R6C",'Mapa final'!#REF!),"")</f>
        <v>#REF!</v>
      </c>
      <c r="Z17" s="11" t="e">
        <f>IF(AND('Mapa final'!#REF!="Muy Alta",'Mapa final'!#REF!="Moderado"),CONCATENATE("R6C",'Mapa final'!#REF!),"")</f>
        <v>#REF!</v>
      </c>
      <c r="AA17" s="12" t="e">
        <f>IF(AND('Mapa final'!#REF!="Muy Alta",'Mapa final'!#REF!="Moderado"),CONCATENATE("R6C",'Mapa final'!#REF!),"")</f>
        <v>#REF!</v>
      </c>
      <c r="AB17" s="10" t="e">
        <f>IF(AND('Mapa final'!#REF!="Muy Alta",'Mapa final'!#REF!="Mayor"),CONCATENATE("R6C",'Mapa final'!#REF!),"")</f>
        <v>#REF!</v>
      </c>
      <c r="AC17" s="11" t="e">
        <f>IF(AND('Mapa final'!#REF!="Muy Alta",'Mapa final'!#REF!="Mayor"),CONCATENATE("R6C",'Mapa final'!#REF!),"")</f>
        <v>#REF!</v>
      </c>
      <c r="AD17" s="11" t="e">
        <f>IF(AND('Mapa final'!#REF!="Muy Alta",'Mapa final'!#REF!="Mayor"),CONCATENATE("R6C",'Mapa final'!#REF!),"")</f>
        <v>#REF!</v>
      </c>
      <c r="AE17" s="11" t="e">
        <f>IF(AND('Mapa final'!#REF!="Muy Alta",'Mapa final'!#REF!="Mayor"),CONCATENATE("R6C",'Mapa final'!#REF!),"")</f>
        <v>#REF!</v>
      </c>
      <c r="AF17" s="11" t="e">
        <f>IF(AND('Mapa final'!#REF!="Muy Alta",'Mapa final'!#REF!="Mayor"),CONCATENATE("R6C",'Mapa final'!#REF!),"")</f>
        <v>#REF!</v>
      </c>
      <c r="AG17" s="12" t="e">
        <f>IF(AND('Mapa final'!#REF!="Muy Alta",'Mapa final'!#REF!="Mayor"),CONCATENATE("R6C",'Mapa final'!#REF!),"")</f>
        <v>#REF!</v>
      </c>
      <c r="AH17" s="13" t="e">
        <f>IF(AND('Mapa final'!#REF!="Muy Alta",'Mapa final'!#REF!="Catastrófico"),CONCATENATE("R6C",'Mapa final'!#REF!),"")</f>
        <v>#REF!</v>
      </c>
      <c r="AI17" s="14" t="e">
        <f>IF(AND('Mapa final'!#REF!="Muy Alta",'Mapa final'!#REF!="Catastrófico"),CONCATENATE("R6C",'Mapa final'!#REF!),"")</f>
        <v>#REF!</v>
      </c>
      <c r="AJ17" s="14" t="e">
        <f>IF(AND('Mapa final'!#REF!="Muy Alta",'Mapa final'!#REF!="Catastrófico"),CONCATENATE("R6C",'Mapa final'!#REF!),"")</f>
        <v>#REF!</v>
      </c>
      <c r="AK17" s="14" t="e">
        <f>IF(AND('Mapa final'!#REF!="Muy Alta",'Mapa final'!#REF!="Catastrófico"),CONCATENATE("R6C",'Mapa final'!#REF!),"")</f>
        <v>#REF!</v>
      </c>
      <c r="AL17" s="14" t="e">
        <f>IF(AND('Mapa final'!#REF!="Muy Alta",'Mapa final'!#REF!="Catastrófico"),CONCATENATE("R6C",'Mapa final'!#REF!),"")</f>
        <v>#REF!</v>
      </c>
      <c r="AM17" s="15" t="e">
        <f>IF(AND('Mapa final'!#REF!="Muy Alta",'Mapa final'!#REF!="Catastrófico"),CONCATENATE("R6C",'Mapa final'!#REF!),"")</f>
        <v>#REF!</v>
      </c>
      <c r="AN17" s="41"/>
      <c r="AO17" s="784"/>
      <c r="AP17" s="785"/>
      <c r="AQ17" s="785"/>
      <c r="AR17" s="785"/>
      <c r="AS17" s="785"/>
      <c r="AT17" s="786"/>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row>
    <row r="18" spans="1:76" ht="15" customHeight="1" x14ac:dyDescent="0.25">
      <c r="A18" s="41"/>
      <c r="B18" s="679"/>
      <c r="C18" s="679"/>
      <c r="D18" s="680"/>
      <c r="E18" s="778"/>
      <c r="F18" s="777"/>
      <c r="G18" s="777"/>
      <c r="H18" s="777"/>
      <c r="I18" s="793"/>
      <c r="J18" s="10" t="e">
        <f>IF(AND('Mapa final'!#REF!="Muy Alta",'Mapa final'!#REF!="Leve"),CONCATENATE("R7C",'Mapa final'!#REF!),"")</f>
        <v>#REF!</v>
      </c>
      <c r="K18" s="11" t="e">
        <f>IF(AND('Mapa final'!#REF!="Muy Alta",'Mapa final'!#REF!="Leve"),CONCATENATE("R7C",'Mapa final'!#REF!),"")</f>
        <v>#REF!</v>
      </c>
      <c r="L18" s="11" t="e">
        <f>IF(AND('Mapa final'!#REF!="Muy Alta",'Mapa final'!#REF!="Leve"),CONCATENATE("R7C",'Mapa final'!#REF!),"")</f>
        <v>#REF!</v>
      </c>
      <c r="M18" s="11" t="e">
        <f>IF(AND('Mapa final'!#REF!="Muy Alta",'Mapa final'!#REF!="Leve"),CONCATENATE("R7C",'Mapa final'!#REF!),"")</f>
        <v>#REF!</v>
      </c>
      <c r="N18" s="11" t="e">
        <f>IF(AND('Mapa final'!#REF!="Muy Alta",'Mapa final'!#REF!="Leve"),CONCATENATE("R7C",'Mapa final'!#REF!),"")</f>
        <v>#REF!</v>
      </c>
      <c r="O18" s="12" t="e">
        <f>IF(AND('Mapa final'!#REF!="Muy Alta",'Mapa final'!#REF!="Leve"),CONCATENATE("R7C",'Mapa final'!#REF!),"")</f>
        <v>#REF!</v>
      </c>
      <c r="P18" s="10" t="e">
        <f>IF(AND('Mapa final'!#REF!="Muy Alta",'Mapa final'!#REF!="Menor"),CONCATENATE("R7C",'Mapa final'!#REF!),"")</f>
        <v>#REF!</v>
      </c>
      <c r="Q18" s="11" t="e">
        <f>IF(AND('Mapa final'!#REF!="Muy Alta",'Mapa final'!#REF!="Menor"),CONCATENATE("R7C",'Mapa final'!#REF!),"")</f>
        <v>#REF!</v>
      </c>
      <c r="R18" s="11" t="e">
        <f>IF(AND('Mapa final'!#REF!="Muy Alta",'Mapa final'!#REF!="Menor"),CONCATENATE("R7C",'Mapa final'!#REF!),"")</f>
        <v>#REF!</v>
      </c>
      <c r="S18" s="11" t="e">
        <f>IF(AND('Mapa final'!#REF!="Muy Alta",'Mapa final'!#REF!="Menor"),CONCATENATE("R7C",'Mapa final'!#REF!),"")</f>
        <v>#REF!</v>
      </c>
      <c r="T18" s="11" t="e">
        <f>IF(AND('Mapa final'!#REF!="Muy Alta",'Mapa final'!#REF!="Menor"),CONCATENATE("R7C",'Mapa final'!#REF!),"")</f>
        <v>#REF!</v>
      </c>
      <c r="U18" s="12" t="e">
        <f>IF(AND('Mapa final'!#REF!="Muy Alta",'Mapa final'!#REF!="Menor"),CONCATENATE("R7C",'Mapa final'!#REF!),"")</f>
        <v>#REF!</v>
      </c>
      <c r="V18" s="10" t="e">
        <f>IF(AND('Mapa final'!#REF!="Muy Alta",'Mapa final'!#REF!="Moderado"),CONCATENATE("R7C",'Mapa final'!#REF!),"")</f>
        <v>#REF!</v>
      </c>
      <c r="W18" s="11" t="e">
        <f>IF(AND('Mapa final'!#REF!="Muy Alta",'Mapa final'!#REF!="Moderado"),CONCATENATE("R7C",'Mapa final'!#REF!),"")</f>
        <v>#REF!</v>
      </c>
      <c r="X18" s="11" t="e">
        <f>IF(AND('Mapa final'!#REF!="Muy Alta",'Mapa final'!#REF!="Moderado"),CONCATENATE("R7C",'Mapa final'!#REF!),"")</f>
        <v>#REF!</v>
      </c>
      <c r="Y18" s="11" t="e">
        <f>IF(AND('Mapa final'!#REF!="Muy Alta",'Mapa final'!#REF!="Moderado"),CONCATENATE("R7C",'Mapa final'!#REF!),"")</f>
        <v>#REF!</v>
      </c>
      <c r="Z18" s="11" t="e">
        <f>IF(AND('Mapa final'!#REF!="Muy Alta",'Mapa final'!#REF!="Moderado"),CONCATENATE("R7C",'Mapa final'!#REF!),"")</f>
        <v>#REF!</v>
      </c>
      <c r="AA18" s="12" t="e">
        <f>IF(AND('Mapa final'!#REF!="Muy Alta",'Mapa final'!#REF!="Moderado"),CONCATENATE("R7C",'Mapa final'!#REF!),"")</f>
        <v>#REF!</v>
      </c>
      <c r="AB18" s="10" t="e">
        <f>IF(AND('Mapa final'!#REF!="Muy Alta",'Mapa final'!#REF!="Mayor"),CONCATENATE("R7C",'Mapa final'!#REF!),"")</f>
        <v>#REF!</v>
      </c>
      <c r="AC18" s="11" t="e">
        <f>IF(AND('Mapa final'!#REF!="Muy Alta",'Mapa final'!#REF!="Mayor"),CONCATENATE("R7C",'Mapa final'!#REF!),"")</f>
        <v>#REF!</v>
      </c>
      <c r="AD18" s="11" t="e">
        <f>IF(AND('Mapa final'!#REF!="Muy Alta",'Mapa final'!#REF!="Mayor"),CONCATENATE("R7C",'Mapa final'!#REF!),"")</f>
        <v>#REF!</v>
      </c>
      <c r="AE18" s="11" t="e">
        <f>IF(AND('Mapa final'!#REF!="Muy Alta",'Mapa final'!#REF!="Mayor"),CONCATENATE("R7C",'Mapa final'!#REF!),"")</f>
        <v>#REF!</v>
      </c>
      <c r="AF18" s="11" t="e">
        <f>IF(AND('Mapa final'!#REF!="Muy Alta",'Mapa final'!#REF!="Mayor"),CONCATENATE("R7C",'Mapa final'!#REF!),"")</f>
        <v>#REF!</v>
      </c>
      <c r="AG18" s="12" t="e">
        <f>IF(AND('Mapa final'!#REF!="Muy Alta",'Mapa final'!#REF!="Mayor"),CONCATENATE("R7C",'Mapa final'!#REF!),"")</f>
        <v>#REF!</v>
      </c>
      <c r="AH18" s="13" t="e">
        <f>IF(AND('Mapa final'!#REF!="Muy Alta",'Mapa final'!#REF!="Catastrófico"),CONCATENATE("R7C",'Mapa final'!#REF!),"")</f>
        <v>#REF!</v>
      </c>
      <c r="AI18" s="14" t="e">
        <f>IF(AND('Mapa final'!#REF!="Muy Alta",'Mapa final'!#REF!="Catastrófico"),CONCATENATE("R7C",'Mapa final'!#REF!),"")</f>
        <v>#REF!</v>
      </c>
      <c r="AJ18" s="14" t="e">
        <f>IF(AND('Mapa final'!#REF!="Muy Alta",'Mapa final'!#REF!="Catastrófico"),CONCATENATE("R7C",'Mapa final'!#REF!),"")</f>
        <v>#REF!</v>
      </c>
      <c r="AK18" s="14" t="e">
        <f>IF(AND('Mapa final'!#REF!="Muy Alta",'Mapa final'!#REF!="Catastrófico"),CONCATENATE("R7C",'Mapa final'!#REF!),"")</f>
        <v>#REF!</v>
      </c>
      <c r="AL18" s="14" t="e">
        <f>IF(AND('Mapa final'!#REF!="Muy Alta",'Mapa final'!#REF!="Catastrófico"),CONCATENATE("R7C",'Mapa final'!#REF!),"")</f>
        <v>#REF!</v>
      </c>
      <c r="AM18" s="15" t="e">
        <f>IF(AND('Mapa final'!#REF!="Muy Alta",'Mapa final'!#REF!="Catastrófico"),CONCATENATE("R7C",'Mapa final'!#REF!),"")</f>
        <v>#REF!</v>
      </c>
      <c r="AN18" s="41"/>
      <c r="AO18" s="784"/>
      <c r="AP18" s="785"/>
      <c r="AQ18" s="785"/>
      <c r="AR18" s="785"/>
      <c r="AS18" s="785"/>
      <c r="AT18" s="786"/>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row>
    <row r="19" spans="1:76" ht="15" customHeight="1" x14ac:dyDescent="0.25">
      <c r="A19" s="41"/>
      <c r="B19" s="679"/>
      <c r="C19" s="679"/>
      <c r="D19" s="680"/>
      <c r="E19" s="778"/>
      <c r="F19" s="777"/>
      <c r="G19" s="777"/>
      <c r="H19" s="777"/>
      <c r="I19" s="793"/>
      <c r="J19" s="10" t="e">
        <f>IF(AND('Mapa final'!#REF!="Muy Alta",'Mapa final'!#REF!="Leve"),CONCATENATE("R8C",'Mapa final'!#REF!),"")</f>
        <v>#REF!</v>
      </c>
      <c r="K19" s="11" t="e">
        <f>IF(AND('Mapa final'!#REF!="Muy Alta",'Mapa final'!#REF!="Leve"),CONCATENATE("R8C",'Mapa final'!#REF!),"")</f>
        <v>#REF!</v>
      </c>
      <c r="L19" s="11" t="e">
        <f>IF(AND('Mapa final'!#REF!="Muy Alta",'Mapa final'!#REF!="Leve"),CONCATENATE("R8C",'Mapa final'!#REF!),"")</f>
        <v>#REF!</v>
      </c>
      <c r="M19" s="11" t="e">
        <f>IF(AND('Mapa final'!#REF!="Muy Alta",'Mapa final'!#REF!="Leve"),CONCATENATE("R8C",'Mapa final'!#REF!),"")</f>
        <v>#REF!</v>
      </c>
      <c r="N19" s="11" t="e">
        <f>IF(AND('Mapa final'!#REF!="Muy Alta",'Mapa final'!#REF!="Leve"),CONCATENATE("R8C",'Mapa final'!#REF!),"")</f>
        <v>#REF!</v>
      </c>
      <c r="O19" s="12" t="e">
        <f>IF(AND('Mapa final'!#REF!="Muy Alta",'Mapa final'!#REF!="Leve"),CONCATENATE("R8C",'Mapa final'!#REF!),"")</f>
        <v>#REF!</v>
      </c>
      <c r="P19" s="10" t="e">
        <f>IF(AND('Mapa final'!#REF!="Muy Alta",'Mapa final'!#REF!="Menor"),CONCATENATE("R8C",'Mapa final'!#REF!),"")</f>
        <v>#REF!</v>
      </c>
      <c r="Q19" s="11" t="e">
        <f>IF(AND('Mapa final'!#REF!="Muy Alta",'Mapa final'!#REF!="Menor"),CONCATENATE("R8C",'Mapa final'!#REF!),"")</f>
        <v>#REF!</v>
      </c>
      <c r="R19" s="11" t="e">
        <f>IF(AND('Mapa final'!#REF!="Muy Alta",'Mapa final'!#REF!="Menor"),CONCATENATE("R8C",'Mapa final'!#REF!),"")</f>
        <v>#REF!</v>
      </c>
      <c r="S19" s="11" t="e">
        <f>IF(AND('Mapa final'!#REF!="Muy Alta",'Mapa final'!#REF!="Menor"),CONCATENATE("R8C",'Mapa final'!#REF!),"")</f>
        <v>#REF!</v>
      </c>
      <c r="T19" s="11" t="e">
        <f>IF(AND('Mapa final'!#REF!="Muy Alta",'Mapa final'!#REF!="Menor"),CONCATENATE("R8C",'Mapa final'!#REF!),"")</f>
        <v>#REF!</v>
      </c>
      <c r="U19" s="12" t="e">
        <f>IF(AND('Mapa final'!#REF!="Muy Alta",'Mapa final'!#REF!="Menor"),CONCATENATE("R8C",'Mapa final'!#REF!),"")</f>
        <v>#REF!</v>
      </c>
      <c r="V19" s="10" t="e">
        <f>IF(AND('Mapa final'!#REF!="Muy Alta",'Mapa final'!#REF!="Moderado"),CONCATENATE("R8C",'Mapa final'!#REF!),"")</f>
        <v>#REF!</v>
      </c>
      <c r="W19" s="11" t="e">
        <f>IF(AND('Mapa final'!#REF!="Muy Alta",'Mapa final'!#REF!="Moderado"),CONCATENATE("R8C",'Mapa final'!#REF!),"")</f>
        <v>#REF!</v>
      </c>
      <c r="X19" s="11" t="e">
        <f>IF(AND('Mapa final'!#REF!="Muy Alta",'Mapa final'!#REF!="Moderado"),CONCATENATE("R8C",'Mapa final'!#REF!),"")</f>
        <v>#REF!</v>
      </c>
      <c r="Y19" s="11" t="e">
        <f>IF(AND('Mapa final'!#REF!="Muy Alta",'Mapa final'!#REF!="Moderado"),CONCATENATE("R8C",'Mapa final'!#REF!),"")</f>
        <v>#REF!</v>
      </c>
      <c r="Z19" s="11" t="e">
        <f>IF(AND('Mapa final'!#REF!="Muy Alta",'Mapa final'!#REF!="Moderado"),CONCATENATE("R8C",'Mapa final'!#REF!),"")</f>
        <v>#REF!</v>
      </c>
      <c r="AA19" s="12" t="e">
        <f>IF(AND('Mapa final'!#REF!="Muy Alta",'Mapa final'!#REF!="Moderado"),CONCATENATE("R8C",'Mapa final'!#REF!),"")</f>
        <v>#REF!</v>
      </c>
      <c r="AB19" s="10" t="e">
        <f>IF(AND('Mapa final'!#REF!="Muy Alta",'Mapa final'!#REF!="Mayor"),CONCATENATE("R8C",'Mapa final'!#REF!),"")</f>
        <v>#REF!</v>
      </c>
      <c r="AC19" s="11" t="e">
        <f>IF(AND('Mapa final'!#REF!="Muy Alta",'Mapa final'!#REF!="Mayor"),CONCATENATE("R8C",'Mapa final'!#REF!),"")</f>
        <v>#REF!</v>
      </c>
      <c r="AD19" s="11" t="e">
        <f>IF(AND('Mapa final'!#REF!="Muy Alta",'Mapa final'!#REF!="Mayor"),CONCATENATE("R8C",'Mapa final'!#REF!),"")</f>
        <v>#REF!</v>
      </c>
      <c r="AE19" s="11" t="e">
        <f>IF(AND('Mapa final'!#REF!="Muy Alta",'Mapa final'!#REF!="Mayor"),CONCATENATE("R8C",'Mapa final'!#REF!),"")</f>
        <v>#REF!</v>
      </c>
      <c r="AF19" s="11" t="e">
        <f>IF(AND('Mapa final'!#REF!="Muy Alta",'Mapa final'!#REF!="Mayor"),CONCATENATE("R8C",'Mapa final'!#REF!),"")</f>
        <v>#REF!</v>
      </c>
      <c r="AG19" s="12" t="e">
        <f>IF(AND('Mapa final'!#REF!="Muy Alta",'Mapa final'!#REF!="Mayor"),CONCATENATE("R8C",'Mapa final'!#REF!),"")</f>
        <v>#REF!</v>
      </c>
      <c r="AH19" s="13" t="e">
        <f>IF(AND('Mapa final'!#REF!="Muy Alta",'Mapa final'!#REF!="Catastrófico"),CONCATENATE("R8C",'Mapa final'!#REF!),"")</f>
        <v>#REF!</v>
      </c>
      <c r="AI19" s="14" t="e">
        <f>IF(AND('Mapa final'!#REF!="Muy Alta",'Mapa final'!#REF!="Catastrófico"),CONCATENATE("R8C",'Mapa final'!#REF!),"")</f>
        <v>#REF!</v>
      </c>
      <c r="AJ19" s="14" t="e">
        <f>IF(AND('Mapa final'!#REF!="Muy Alta",'Mapa final'!#REF!="Catastrófico"),CONCATENATE("R8C",'Mapa final'!#REF!),"")</f>
        <v>#REF!</v>
      </c>
      <c r="AK19" s="14" t="e">
        <f>IF(AND('Mapa final'!#REF!="Muy Alta",'Mapa final'!#REF!="Catastrófico"),CONCATENATE("R8C",'Mapa final'!#REF!),"")</f>
        <v>#REF!</v>
      </c>
      <c r="AL19" s="14" t="e">
        <f>IF(AND('Mapa final'!#REF!="Muy Alta",'Mapa final'!#REF!="Catastrófico"),CONCATENATE("R8C",'Mapa final'!#REF!),"")</f>
        <v>#REF!</v>
      </c>
      <c r="AM19" s="15" t="e">
        <f>IF(AND('Mapa final'!#REF!="Muy Alta",'Mapa final'!#REF!="Catastrófico"),CONCATENATE("R8C",'Mapa final'!#REF!),"")</f>
        <v>#REF!</v>
      </c>
      <c r="AN19" s="41"/>
      <c r="AO19" s="784"/>
      <c r="AP19" s="785"/>
      <c r="AQ19" s="785"/>
      <c r="AR19" s="785"/>
      <c r="AS19" s="785"/>
      <c r="AT19" s="786"/>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row>
    <row r="20" spans="1:76" ht="15" customHeight="1" x14ac:dyDescent="0.25">
      <c r="A20" s="41"/>
      <c r="B20" s="679"/>
      <c r="C20" s="679"/>
      <c r="D20" s="680"/>
      <c r="E20" s="778"/>
      <c r="F20" s="777"/>
      <c r="G20" s="777"/>
      <c r="H20" s="777"/>
      <c r="I20" s="793"/>
      <c r="J20" s="10" t="e">
        <f>IF(AND('Mapa final'!#REF!="Muy Alta",'Mapa final'!#REF!="Leve"),CONCATENATE("R9C",'Mapa final'!#REF!),"")</f>
        <v>#REF!</v>
      </c>
      <c r="K20" s="11" t="e">
        <f>IF(AND('Mapa final'!#REF!="Muy Alta",'Mapa final'!#REF!="Leve"),CONCATENATE("R9C",'Mapa final'!#REF!),"")</f>
        <v>#REF!</v>
      </c>
      <c r="L20" s="11" t="e">
        <f>IF(AND('Mapa final'!#REF!="Muy Alta",'Mapa final'!#REF!="Leve"),CONCATENATE("R9C",'Mapa final'!#REF!),"")</f>
        <v>#REF!</v>
      </c>
      <c r="M20" s="11" t="e">
        <f>IF(AND('Mapa final'!#REF!="Muy Alta",'Mapa final'!#REF!="Leve"),CONCATENATE("R9C",'Mapa final'!#REF!),"")</f>
        <v>#REF!</v>
      </c>
      <c r="N20" s="11" t="e">
        <f>IF(AND('Mapa final'!#REF!="Muy Alta",'Mapa final'!#REF!="Leve"),CONCATENATE("R9C",'Mapa final'!#REF!),"")</f>
        <v>#REF!</v>
      </c>
      <c r="O20" s="12" t="e">
        <f>IF(AND('Mapa final'!#REF!="Muy Alta",'Mapa final'!#REF!="Leve"),CONCATENATE("R9C",'Mapa final'!#REF!),"")</f>
        <v>#REF!</v>
      </c>
      <c r="P20" s="10" t="e">
        <f>IF(AND('Mapa final'!#REF!="Muy Alta",'Mapa final'!#REF!="Menor"),CONCATENATE("R9C",'Mapa final'!#REF!),"")</f>
        <v>#REF!</v>
      </c>
      <c r="Q20" s="11" t="e">
        <f>IF(AND('Mapa final'!#REF!="Muy Alta",'Mapa final'!#REF!="Menor"),CONCATENATE("R9C",'Mapa final'!#REF!),"")</f>
        <v>#REF!</v>
      </c>
      <c r="R20" s="11" t="e">
        <f>IF(AND('Mapa final'!#REF!="Muy Alta",'Mapa final'!#REF!="Menor"),CONCATENATE("R9C",'Mapa final'!#REF!),"")</f>
        <v>#REF!</v>
      </c>
      <c r="S20" s="11" t="e">
        <f>IF(AND('Mapa final'!#REF!="Muy Alta",'Mapa final'!#REF!="Menor"),CONCATENATE("R9C",'Mapa final'!#REF!),"")</f>
        <v>#REF!</v>
      </c>
      <c r="T20" s="11" t="e">
        <f>IF(AND('Mapa final'!#REF!="Muy Alta",'Mapa final'!#REF!="Menor"),CONCATENATE("R9C",'Mapa final'!#REF!),"")</f>
        <v>#REF!</v>
      </c>
      <c r="U20" s="12" t="e">
        <f>IF(AND('Mapa final'!#REF!="Muy Alta",'Mapa final'!#REF!="Menor"),CONCATENATE("R9C",'Mapa final'!#REF!),"")</f>
        <v>#REF!</v>
      </c>
      <c r="V20" s="10" t="e">
        <f>IF(AND('Mapa final'!#REF!="Muy Alta",'Mapa final'!#REF!="Moderado"),CONCATENATE("R9C",'Mapa final'!#REF!),"")</f>
        <v>#REF!</v>
      </c>
      <c r="W20" s="11" t="e">
        <f>IF(AND('Mapa final'!#REF!="Muy Alta",'Mapa final'!#REF!="Moderado"),CONCATENATE("R9C",'Mapa final'!#REF!),"")</f>
        <v>#REF!</v>
      </c>
      <c r="X20" s="11" t="e">
        <f>IF(AND('Mapa final'!#REF!="Muy Alta",'Mapa final'!#REF!="Moderado"),CONCATENATE("R9C",'Mapa final'!#REF!),"")</f>
        <v>#REF!</v>
      </c>
      <c r="Y20" s="11" t="e">
        <f>IF(AND('Mapa final'!#REF!="Muy Alta",'Mapa final'!#REF!="Moderado"),CONCATENATE("R9C",'Mapa final'!#REF!),"")</f>
        <v>#REF!</v>
      </c>
      <c r="Z20" s="11" t="e">
        <f>IF(AND('Mapa final'!#REF!="Muy Alta",'Mapa final'!#REF!="Moderado"),CONCATENATE("R9C",'Mapa final'!#REF!),"")</f>
        <v>#REF!</v>
      </c>
      <c r="AA20" s="12" t="e">
        <f>IF(AND('Mapa final'!#REF!="Muy Alta",'Mapa final'!#REF!="Moderado"),CONCATENATE("R9C",'Mapa final'!#REF!),"")</f>
        <v>#REF!</v>
      </c>
      <c r="AB20" s="10" t="e">
        <f>IF(AND('Mapa final'!#REF!="Muy Alta",'Mapa final'!#REF!="Mayor"),CONCATENATE("R9C",'Mapa final'!#REF!),"")</f>
        <v>#REF!</v>
      </c>
      <c r="AC20" s="11" t="e">
        <f>IF(AND('Mapa final'!#REF!="Muy Alta",'Mapa final'!#REF!="Mayor"),CONCATENATE("R9C",'Mapa final'!#REF!),"")</f>
        <v>#REF!</v>
      </c>
      <c r="AD20" s="11" t="e">
        <f>IF(AND('Mapa final'!#REF!="Muy Alta",'Mapa final'!#REF!="Mayor"),CONCATENATE("R9C",'Mapa final'!#REF!),"")</f>
        <v>#REF!</v>
      </c>
      <c r="AE20" s="11" t="e">
        <f>IF(AND('Mapa final'!#REF!="Muy Alta",'Mapa final'!#REF!="Mayor"),CONCATENATE("R9C",'Mapa final'!#REF!),"")</f>
        <v>#REF!</v>
      </c>
      <c r="AF20" s="11" t="e">
        <f>IF(AND('Mapa final'!#REF!="Muy Alta",'Mapa final'!#REF!="Mayor"),CONCATENATE("R9C",'Mapa final'!#REF!),"")</f>
        <v>#REF!</v>
      </c>
      <c r="AG20" s="12" t="e">
        <f>IF(AND('Mapa final'!#REF!="Muy Alta",'Mapa final'!#REF!="Mayor"),CONCATENATE("R9C",'Mapa final'!#REF!),"")</f>
        <v>#REF!</v>
      </c>
      <c r="AH20" s="13" t="e">
        <f>IF(AND('Mapa final'!#REF!="Muy Alta",'Mapa final'!#REF!="Catastrófico"),CONCATENATE("R9C",'Mapa final'!#REF!),"")</f>
        <v>#REF!</v>
      </c>
      <c r="AI20" s="14" t="e">
        <f>IF(AND('Mapa final'!#REF!="Muy Alta",'Mapa final'!#REF!="Catastrófico"),CONCATENATE("R9C",'Mapa final'!#REF!),"")</f>
        <v>#REF!</v>
      </c>
      <c r="AJ20" s="14" t="e">
        <f>IF(AND('Mapa final'!#REF!="Muy Alta",'Mapa final'!#REF!="Catastrófico"),CONCATENATE("R9C",'Mapa final'!#REF!),"")</f>
        <v>#REF!</v>
      </c>
      <c r="AK20" s="14" t="e">
        <f>IF(AND('Mapa final'!#REF!="Muy Alta",'Mapa final'!#REF!="Catastrófico"),CONCATENATE("R9C",'Mapa final'!#REF!),"")</f>
        <v>#REF!</v>
      </c>
      <c r="AL20" s="14" t="e">
        <f>IF(AND('Mapa final'!#REF!="Muy Alta",'Mapa final'!#REF!="Catastrófico"),CONCATENATE("R9C",'Mapa final'!#REF!),"")</f>
        <v>#REF!</v>
      </c>
      <c r="AM20" s="15" t="e">
        <f>IF(AND('Mapa final'!#REF!="Muy Alta",'Mapa final'!#REF!="Catastrófico"),CONCATENATE("R9C",'Mapa final'!#REF!),"")</f>
        <v>#REF!</v>
      </c>
      <c r="AN20" s="41"/>
      <c r="AO20" s="784"/>
      <c r="AP20" s="785"/>
      <c r="AQ20" s="785"/>
      <c r="AR20" s="785"/>
      <c r="AS20" s="785"/>
      <c r="AT20" s="786"/>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row>
    <row r="21" spans="1:76" ht="15.75" customHeight="1" thickBot="1" x14ac:dyDescent="0.3">
      <c r="A21" s="41"/>
      <c r="B21" s="679"/>
      <c r="C21" s="679"/>
      <c r="D21" s="680"/>
      <c r="E21" s="779"/>
      <c r="F21" s="780"/>
      <c r="G21" s="780"/>
      <c r="H21" s="780"/>
      <c r="I21" s="794"/>
      <c r="J21" s="16" t="e">
        <f>IF(AND('Mapa final'!#REF!="Muy Alta",'Mapa final'!#REF!="Leve"),CONCATENATE("R10C",'Mapa final'!#REF!),"")</f>
        <v>#REF!</v>
      </c>
      <c r="K21" s="17" t="e">
        <f>IF(AND('Mapa final'!#REF!="Muy Alta",'Mapa final'!#REF!="Leve"),CONCATENATE("R10C",'Mapa final'!#REF!),"")</f>
        <v>#REF!</v>
      </c>
      <c r="L21" s="17" t="e">
        <f>IF(AND('Mapa final'!#REF!="Muy Alta",'Mapa final'!#REF!="Leve"),CONCATENATE("R10C",'Mapa final'!#REF!),"")</f>
        <v>#REF!</v>
      </c>
      <c r="M21" s="17" t="e">
        <f>IF(AND('Mapa final'!#REF!="Muy Alta",'Mapa final'!#REF!="Leve"),CONCATENATE("R10C",'Mapa final'!#REF!),"")</f>
        <v>#REF!</v>
      </c>
      <c r="N21" s="17" t="e">
        <f>IF(AND('Mapa final'!#REF!="Muy Alta",'Mapa final'!#REF!="Leve"),CONCATENATE("R10C",'Mapa final'!#REF!),"")</f>
        <v>#REF!</v>
      </c>
      <c r="O21" s="18" t="e">
        <f>IF(AND('Mapa final'!#REF!="Muy Alta",'Mapa final'!#REF!="Leve"),CONCATENATE("R10C",'Mapa final'!#REF!),"")</f>
        <v>#REF!</v>
      </c>
      <c r="P21" s="10" t="e">
        <f>IF(AND('Mapa final'!#REF!="Muy Alta",'Mapa final'!#REF!="Menor"),CONCATENATE("R10C",'Mapa final'!#REF!),"")</f>
        <v>#REF!</v>
      </c>
      <c r="Q21" s="11" t="e">
        <f>IF(AND('Mapa final'!#REF!="Muy Alta",'Mapa final'!#REF!="Menor"),CONCATENATE("R10C",'Mapa final'!#REF!),"")</f>
        <v>#REF!</v>
      </c>
      <c r="R21" s="11" t="e">
        <f>IF(AND('Mapa final'!#REF!="Muy Alta",'Mapa final'!#REF!="Menor"),CONCATENATE("R10C",'Mapa final'!#REF!),"")</f>
        <v>#REF!</v>
      </c>
      <c r="S21" s="11" t="e">
        <f>IF(AND('Mapa final'!#REF!="Muy Alta",'Mapa final'!#REF!="Menor"),CONCATENATE("R10C",'Mapa final'!#REF!),"")</f>
        <v>#REF!</v>
      </c>
      <c r="T21" s="11" t="e">
        <f>IF(AND('Mapa final'!#REF!="Muy Alta",'Mapa final'!#REF!="Menor"),CONCATENATE("R10C",'Mapa final'!#REF!),"")</f>
        <v>#REF!</v>
      </c>
      <c r="U21" s="12" t="e">
        <f>IF(AND('Mapa final'!#REF!="Muy Alta",'Mapa final'!#REF!="Menor"),CONCATENATE("R10C",'Mapa final'!#REF!),"")</f>
        <v>#REF!</v>
      </c>
      <c r="V21" s="16" t="e">
        <f>IF(AND('Mapa final'!#REF!="Muy Alta",'Mapa final'!#REF!="Moderado"),CONCATENATE("R10C",'Mapa final'!#REF!),"")</f>
        <v>#REF!</v>
      </c>
      <c r="W21" s="17" t="e">
        <f>IF(AND('Mapa final'!#REF!="Muy Alta",'Mapa final'!#REF!="Moderado"),CONCATENATE("R10C",'Mapa final'!#REF!),"")</f>
        <v>#REF!</v>
      </c>
      <c r="X21" s="17" t="e">
        <f>IF(AND('Mapa final'!#REF!="Muy Alta",'Mapa final'!#REF!="Moderado"),CONCATENATE("R10C",'Mapa final'!#REF!),"")</f>
        <v>#REF!</v>
      </c>
      <c r="Y21" s="17" t="e">
        <f>IF(AND('Mapa final'!#REF!="Muy Alta",'Mapa final'!#REF!="Moderado"),CONCATENATE("R10C",'Mapa final'!#REF!),"")</f>
        <v>#REF!</v>
      </c>
      <c r="Z21" s="17" t="e">
        <f>IF(AND('Mapa final'!#REF!="Muy Alta",'Mapa final'!#REF!="Moderado"),CONCATENATE("R10C",'Mapa final'!#REF!),"")</f>
        <v>#REF!</v>
      </c>
      <c r="AA21" s="18" t="e">
        <f>IF(AND('Mapa final'!#REF!="Muy Alta",'Mapa final'!#REF!="Moderado"),CONCATENATE("R10C",'Mapa final'!#REF!),"")</f>
        <v>#REF!</v>
      </c>
      <c r="AB21" s="10" t="e">
        <f>IF(AND('Mapa final'!#REF!="Muy Alta",'Mapa final'!#REF!="Mayor"),CONCATENATE("R10C",'Mapa final'!#REF!),"")</f>
        <v>#REF!</v>
      </c>
      <c r="AC21" s="11" t="e">
        <f>IF(AND('Mapa final'!#REF!="Muy Alta",'Mapa final'!#REF!="Mayor"),CONCATENATE("R10C",'Mapa final'!#REF!),"")</f>
        <v>#REF!</v>
      </c>
      <c r="AD21" s="11" t="e">
        <f>IF(AND('Mapa final'!#REF!="Muy Alta",'Mapa final'!#REF!="Mayor"),CONCATENATE("R10C",'Mapa final'!#REF!),"")</f>
        <v>#REF!</v>
      </c>
      <c r="AE21" s="11" t="e">
        <f>IF(AND('Mapa final'!#REF!="Muy Alta",'Mapa final'!#REF!="Mayor"),CONCATENATE("R10C",'Mapa final'!#REF!),"")</f>
        <v>#REF!</v>
      </c>
      <c r="AF21" s="11" t="e">
        <f>IF(AND('Mapa final'!#REF!="Muy Alta",'Mapa final'!#REF!="Mayor"),CONCATENATE("R10C",'Mapa final'!#REF!),"")</f>
        <v>#REF!</v>
      </c>
      <c r="AG21" s="12" t="e">
        <f>IF(AND('Mapa final'!#REF!="Muy Alta",'Mapa final'!#REF!="Mayor"),CONCATENATE("R10C",'Mapa final'!#REF!),"")</f>
        <v>#REF!</v>
      </c>
      <c r="AH21" s="19" t="e">
        <f>IF(AND('Mapa final'!#REF!="Muy Alta",'Mapa final'!#REF!="Catastrófico"),CONCATENATE("R10C",'Mapa final'!#REF!),"")</f>
        <v>#REF!</v>
      </c>
      <c r="AI21" s="20" t="e">
        <f>IF(AND('Mapa final'!#REF!="Muy Alta",'Mapa final'!#REF!="Catastrófico"),CONCATENATE("R10C",'Mapa final'!#REF!),"")</f>
        <v>#REF!</v>
      </c>
      <c r="AJ21" s="20" t="e">
        <f>IF(AND('Mapa final'!#REF!="Muy Alta",'Mapa final'!#REF!="Catastrófico"),CONCATENATE("R10C",'Mapa final'!#REF!),"")</f>
        <v>#REF!</v>
      </c>
      <c r="AK21" s="20" t="e">
        <f>IF(AND('Mapa final'!#REF!="Muy Alta",'Mapa final'!#REF!="Catastrófico"),CONCATENATE("R10C",'Mapa final'!#REF!),"")</f>
        <v>#REF!</v>
      </c>
      <c r="AL21" s="20" t="e">
        <f>IF(AND('Mapa final'!#REF!="Muy Alta",'Mapa final'!#REF!="Catastrófico"),CONCATENATE("R10C",'Mapa final'!#REF!),"")</f>
        <v>#REF!</v>
      </c>
      <c r="AM21" s="21" t="e">
        <f>IF(AND('Mapa final'!#REF!="Muy Alta",'Mapa final'!#REF!="Catastrófico"),CONCATENATE("R10C",'Mapa final'!#REF!),"")</f>
        <v>#REF!</v>
      </c>
      <c r="AN21" s="41"/>
      <c r="AO21" s="787"/>
      <c r="AP21" s="788"/>
      <c r="AQ21" s="788"/>
      <c r="AR21" s="788"/>
      <c r="AS21" s="788"/>
      <c r="AT21" s="789"/>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row>
    <row r="22" spans="1:76" ht="15" customHeight="1" x14ac:dyDescent="0.25">
      <c r="A22" s="41"/>
      <c r="B22" s="679"/>
      <c r="C22" s="679"/>
      <c r="D22" s="680"/>
      <c r="E22" s="774" t="s">
        <v>286</v>
      </c>
      <c r="F22" s="775"/>
      <c r="G22" s="775"/>
      <c r="H22" s="775"/>
      <c r="I22" s="775"/>
      <c r="J22" s="22" t="e">
        <f>IF(AND('Mapa final'!#REF!="Alta",'Mapa final'!#REF!="Leve"),CONCATENATE("R1C",'Mapa final'!$Q$14),"")</f>
        <v>#REF!</v>
      </c>
      <c r="K22" s="23" t="e">
        <f>IF(AND('Mapa final'!#REF!="Alta",'Mapa final'!#REF!="Leve"),CONCATENATE("R1C",'Mapa final'!#REF!),"")</f>
        <v>#REF!</v>
      </c>
      <c r="L22" s="23" t="e">
        <f>IF(AND('Mapa final'!#REF!="Alta",'Mapa final'!#REF!="Leve"),CONCATENATE("R1C",'Mapa final'!#REF!),"")</f>
        <v>#REF!</v>
      </c>
      <c r="M22" s="23" t="e">
        <f>IF(AND('Mapa final'!#REF!="Alta",'Mapa final'!#REF!="Leve"),CONCATENATE("R1C",'Mapa final'!#REF!),"")</f>
        <v>#REF!</v>
      </c>
      <c r="N22" s="23" t="e">
        <f>IF(AND('Mapa final'!#REF!="Alta",'Mapa final'!#REF!="Leve"),CONCATENATE("R1C",'Mapa final'!#REF!),"")</f>
        <v>#REF!</v>
      </c>
      <c r="O22" s="24" t="e">
        <f>IF(AND('Mapa final'!#REF!="Alta",'Mapa final'!#REF!="Leve"),CONCATENATE("R1C",'Mapa final'!#REF!),"")</f>
        <v>#REF!</v>
      </c>
      <c r="P22" s="22" t="e">
        <f>IF(AND('Mapa final'!#REF!="Alta",'Mapa final'!#REF!="Menor"),CONCATENATE("R1C",'Mapa final'!$Q$14),"")</f>
        <v>#REF!</v>
      </c>
      <c r="Q22" s="23" t="e">
        <f>IF(AND('Mapa final'!#REF!="Alta",'Mapa final'!#REF!="Menor"),CONCATENATE("R1C",'Mapa final'!#REF!),"")</f>
        <v>#REF!</v>
      </c>
      <c r="R22" s="23" t="e">
        <f>IF(AND('Mapa final'!#REF!="Alta",'Mapa final'!#REF!="Menor"),CONCATENATE("R1C",'Mapa final'!#REF!),"")</f>
        <v>#REF!</v>
      </c>
      <c r="S22" s="23" t="e">
        <f>IF(AND('Mapa final'!#REF!="Alta",'Mapa final'!#REF!="Menor"),CONCATENATE("R1C",'Mapa final'!#REF!),"")</f>
        <v>#REF!</v>
      </c>
      <c r="T22" s="23" t="e">
        <f>IF(AND('Mapa final'!#REF!="Alta",'Mapa final'!#REF!="Menor"),CONCATENATE("R1C",'Mapa final'!#REF!),"")</f>
        <v>#REF!</v>
      </c>
      <c r="U22" s="24" t="e">
        <f>IF(AND('Mapa final'!#REF!="Alta",'Mapa final'!#REF!="Menor"),CONCATENATE("R1C",'Mapa final'!#REF!),"")</f>
        <v>#REF!</v>
      </c>
      <c r="V22" s="4" t="e">
        <f>IF(AND('Mapa final'!#REF!="Alta",'Mapa final'!#REF!="Moderado"),CONCATENATE("R1C",'Mapa final'!$Q$14),"")</f>
        <v>#REF!</v>
      </c>
      <c r="W22" s="5" t="e">
        <f>IF(AND('Mapa final'!#REF!="Alta",'Mapa final'!#REF!="Moderado"),CONCATENATE("R1C",'Mapa final'!#REF!),"")</f>
        <v>#REF!</v>
      </c>
      <c r="X22" s="5" t="e">
        <f>IF(AND('Mapa final'!#REF!="Alta",'Mapa final'!#REF!="Moderado"),CONCATENATE("R1C",'Mapa final'!#REF!),"")</f>
        <v>#REF!</v>
      </c>
      <c r="Y22" s="5" t="e">
        <f>IF(AND('Mapa final'!#REF!="Alta",'Mapa final'!#REF!="Moderado"),CONCATENATE("R1C",'Mapa final'!#REF!),"")</f>
        <v>#REF!</v>
      </c>
      <c r="Z22" s="5" t="e">
        <f>IF(AND('Mapa final'!#REF!="Alta",'Mapa final'!#REF!="Moderado"),CONCATENATE("R1C",'Mapa final'!#REF!),"")</f>
        <v>#REF!</v>
      </c>
      <c r="AA22" s="6" t="e">
        <f>IF(AND('Mapa final'!#REF!="Alta",'Mapa final'!#REF!="Moderado"),CONCATENATE("R1C",'Mapa final'!#REF!),"")</f>
        <v>#REF!</v>
      </c>
      <c r="AB22" s="4" t="e">
        <f>IF(AND('Mapa final'!#REF!="Alta",'Mapa final'!#REF!="Mayor"),CONCATENATE("R1C",'Mapa final'!$Q$14),"")</f>
        <v>#REF!</v>
      </c>
      <c r="AC22" s="5" t="e">
        <f>IF(AND('Mapa final'!#REF!="Alta",'Mapa final'!#REF!="Mayor"),CONCATENATE("R1C",'Mapa final'!#REF!),"")</f>
        <v>#REF!</v>
      </c>
      <c r="AD22" s="5" t="e">
        <f>IF(AND('Mapa final'!#REF!="Alta",'Mapa final'!#REF!="Mayor"),CONCATENATE("R1C",'Mapa final'!#REF!),"")</f>
        <v>#REF!</v>
      </c>
      <c r="AE22" s="5" t="e">
        <f>IF(AND('Mapa final'!#REF!="Alta",'Mapa final'!#REF!="Mayor"),CONCATENATE("R1C",'Mapa final'!#REF!),"")</f>
        <v>#REF!</v>
      </c>
      <c r="AF22" s="5" t="e">
        <f>IF(AND('Mapa final'!#REF!="Alta",'Mapa final'!#REF!="Mayor"),CONCATENATE("R1C",'Mapa final'!#REF!),"")</f>
        <v>#REF!</v>
      </c>
      <c r="AG22" s="6" t="e">
        <f>IF(AND('Mapa final'!#REF!="Alta",'Mapa final'!#REF!="Mayor"),CONCATENATE("R1C",'Mapa final'!#REF!),"")</f>
        <v>#REF!</v>
      </c>
      <c r="AH22" s="7" t="e">
        <f>IF(AND('Mapa final'!#REF!="Alta",'Mapa final'!#REF!="Catastrófico"),CONCATENATE("R1C",'Mapa final'!$Q$14),"")</f>
        <v>#REF!</v>
      </c>
      <c r="AI22" s="8" t="e">
        <f>IF(AND('Mapa final'!#REF!="Alta",'Mapa final'!#REF!="Catastrófico"),CONCATENATE("R1C",'Mapa final'!#REF!),"")</f>
        <v>#REF!</v>
      </c>
      <c r="AJ22" s="8" t="e">
        <f>IF(AND('Mapa final'!#REF!="Alta",'Mapa final'!#REF!="Catastrófico"),CONCATENATE("R1C",'Mapa final'!#REF!),"")</f>
        <v>#REF!</v>
      </c>
      <c r="AK22" s="8" t="e">
        <f>IF(AND('Mapa final'!#REF!="Alta",'Mapa final'!#REF!="Catastrófico"),CONCATENATE("R1C",'Mapa final'!#REF!),"")</f>
        <v>#REF!</v>
      </c>
      <c r="AL22" s="8" t="e">
        <f>IF(AND('Mapa final'!#REF!="Alta",'Mapa final'!#REF!="Catastrófico"),CONCATENATE("R1C",'Mapa final'!#REF!),"")</f>
        <v>#REF!</v>
      </c>
      <c r="AM22" s="9" t="e">
        <f>IF(AND('Mapa final'!#REF!="Alta",'Mapa final'!#REF!="Catastrófico"),CONCATENATE("R1C",'Mapa final'!#REF!),"")</f>
        <v>#REF!</v>
      </c>
      <c r="AN22" s="41"/>
      <c r="AO22" s="765" t="s">
        <v>287</v>
      </c>
      <c r="AP22" s="766"/>
      <c r="AQ22" s="766"/>
      <c r="AR22" s="766"/>
      <c r="AS22" s="766"/>
      <c r="AT22" s="767"/>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row>
    <row r="23" spans="1:76" ht="15" customHeight="1" x14ac:dyDescent="0.25">
      <c r="A23" s="41"/>
      <c r="B23" s="679"/>
      <c r="C23" s="679"/>
      <c r="D23" s="680"/>
      <c r="E23" s="776"/>
      <c r="F23" s="777"/>
      <c r="G23" s="777"/>
      <c r="H23" s="777"/>
      <c r="I23" s="777"/>
      <c r="J23" s="25" t="e">
        <f>IF(AND('Mapa final'!#REF!="Alta",'Mapa final'!#REF!="Leve"),CONCATENATE("R2C",'Mapa final'!#REF!),"")</f>
        <v>#REF!</v>
      </c>
      <c r="K23" s="26" t="e">
        <f>IF(AND('Mapa final'!#REF!="Alta",'Mapa final'!#REF!="Leve"),CONCATENATE("R2C",'Mapa final'!#REF!),"")</f>
        <v>#REF!</v>
      </c>
      <c r="L23" s="26" t="e">
        <f>IF(AND('Mapa final'!#REF!="Alta",'Mapa final'!#REF!="Leve"),CONCATENATE("R2C",'Mapa final'!#REF!),"")</f>
        <v>#REF!</v>
      </c>
      <c r="M23" s="26" t="e">
        <f>IF(AND('Mapa final'!#REF!="Alta",'Mapa final'!#REF!="Leve"),CONCATENATE("R2C",'Mapa final'!#REF!),"")</f>
        <v>#REF!</v>
      </c>
      <c r="N23" s="26" t="e">
        <f>IF(AND('Mapa final'!#REF!="Alta",'Mapa final'!#REF!="Leve"),CONCATENATE("R2C",'Mapa final'!#REF!),"")</f>
        <v>#REF!</v>
      </c>
      <c r="O23" s="27" t="e">
        <f>IF(AND('Mapa final'!#REF!="Alta",'Mapa final'!#REF!="Leve"),CONCATENATE("R2C",'Mapa final'!#REF!),"")</f>
        <v>#REF!</v>
      </c>
      <c r="P23" s="25" t="e">
        <f>IF(AND('Mapa final'!#REF!="Alta",'Mapa final'!#REF!="Menor"),CONCATENATE("R2C",'Mapa final'!#REF!),"")</f>
        <v>#REF!</v>
      </c>
      <c r="Q23" s="26" t="e">
        <f>IF(AND('Mapa final'!#REF!="Alta",'Mapa final'!#REF!="Menor"),CONCATENATE("R2C",'Mapa final'!#REF!),"")</f>
        <v>#REF!</v>
      </c>
      <c r="R23" s="26" t="e">
        <f>IF(AND('Mapa final'!#REF!="Alta",'Mapa final'!#REF!="Menor"),CONCATENATE("R2C",'Mapa final'!#REF!),"")</f>
        <v>#REF!</v>
      </c>
      <c r="S23" s="26" t="e">
        <f>IF(AND('Mapa final'!#REF!="Alta",'Mapa final'!#REF!="Menor"),CONCATENATE("R2C",'Mapa final'!#REF!),"")</f>
        <v>#REF!</v>
      </c>
      <c r="T23" s="26" t="e">
        <f>IF(AND('Mapa final'!#REF!="Alta",'Mapa final'!#REF!="Menor"),CONCATENATE("R2C",'Mapa final'!#REF!),"")</f>
        <v>#REF!</v>
      </c>
      <c r="U23" s="27" t="e">
        <f>IF(AND('Mapa final'!#REF!="Alta",'Mapa final'!#REF!="Menor"),CONCATENATE("R2C",'Mapa final'!#REF!),"")</f>
        <v>#REF!</v>
      </c>
      <c r="V23" s="10" t="e">
        <f>IF(AND('Mapa final'!#REF!="Alta",'Mapa final'!#REF!="Moderado"),CONCATENATE("R2C",'Mapa final'!#REF!),"")</f>
        <v>#REF!</v>
      </c>
      <c r="W23" s="11" t="e">
        <f>IF(AND('Mapa final'!#REF!="Alta",'Mapa final'!#REF!="Moderado"),CONCATENATE("R2C",'Mapa final'!#REF!),"")</f>
        <v>#REF!</v>
      </c>
      <c r="X23" s="11" t="e">
        <f>IF(AND('Mapa final'!#REF!="Alta",'Mapa final'!#REF!="Moderado"),CONCATENATE("R2C",'Mapa final'!#REF!),"")</f>
        <v>#REF!</v>
      </c>
      <c r="Y23" s="11" t="e">
        <f>IF(AND('Mapa final'!#REF!="Alta",'Mapa final'!#REF!="Moderado"),CONCATENATE("R2C",'Mapa final'!#REF!),"")</f>
        <v>#REF!</v>
      </c>
      <c r="Z23" s="11" t="e">
        <f>IF(AND('Mapa final'!#REF!="Alta",'Mapa final'!#REF!="Moderado"),CONCATENATE("R2C",'Mapa final'!#REF!),"")</f>
        <v>#REF!</v>
      </c>
      <c r="AA23" s="12" t="e">
        <f>IF(AND('Mapa final'!#REF!="Alta",'Mapa final'!#REF!="Moderado"),CONCATENATE("R2C",'Mapa final'!#REF!),"")</f>
        <v>#REF!</v>
      </c>
      <c r="AB23" s="10" t="e">
        <f>IF(AND('Mapa final'!#REF!="Alta",'Mapa final'!#REF!="Mayor"),CONCATENATE("R2C",'Mapa final'!#REF!),"")</f>
        <v>#REF!</v>
      </c>
      <c r="AC23" s="11" t="e">
        <f>IF(AND('Mapa final'!#REF!="Alta",'Mapa final'!#REF!="Mayor"),CONCATENATE("R2C",'Mapa final'!#REF!),"")</f>
        <v>#REF!</v>
      </c>
      <c r="AD23" s="11" t="e">
        <f>IF(AND('Mapa final'!#REF!="Alta",'Mapa final'!#REF!="Mayor"),CONCATENATE("R2C",'Mapa final'!#REF!),"")</f>
        <v>#REF!</v>
      </c>
      <c r="AE23" s="11" t="e">
        <f>IF(AND('Mapa final'!#REF!="Alta",'Mapa final'!#REF!="Mayor"),CONCATENATE("R2C",'Mapa final'!#REF!),"")</f>
        <v>#REF!</v>
      </c>
      <c r="AF23" s="11" t="e">
        <f>IF(AND('Mapa final'!#REF!="Alta",'Mapa final'!#REF!="Mayor"),CONCATENATE("R2C",'Mapa final'!#REF!),"")</f>
        <v>#REF!</v>
      </c>
      <c r="AG23" s="12" t="e">
        <f>IF(AND('Mapa final'!#REF!="Alta",'Mapa final'!#REF!="Mayor"),CONCATENATE("R2C",'Mapa final'!#REF!),"")</f>
        <v>#REF!</v>
      </c>
      <c r="AH23" s="13" t="e">
        <f>IF(AND('Mapa final'!#REF!="Alta",'Mapa final'!#REF!="Catastrófico"),CONCATENATE("R2C",'Mapa final'!#REF!),"")</f>
        <v>#REF!</v>
      </c>
      <c r="AI23" s="14" t="e">
        <f>IF(AND('Mapa final'!#REF!="Alta",'Mapa final'!#REF!="Catastrófico"),CONCATENATE("R2C",'Mapa final'!#REF!),"")</f>
        <v>#REF!</v>
      </c>
      <c r="AJ23" s="14" t="e">
        <f>IF(AND('Mapa final'!#REF!="Alta",'Mapa final'!#REF!="Catastrófico"),CONCATENATE("R2C",'Mapa final'!#REF!),"")</f>
        <v>#REF!</v>
      </c>
      <c r="AK23" s="14" t="e">
        <f>IF(AND('Mapa final'!#REF!="Alta",'Mapa final'!#REF!="Catastrófico"),CONCATENATE("R2C",'Mapa final'!#REF!),"")</f>
        <v>#REF!</v>
      </c>
      <c r="AL23" s="14" t="e">
        <f>IF(AND('Mapa final'!#REF!="Alta",'Mapa final'!#REF!="Catastrófico"),CONCATENATE("R2C",'Mapa final'!#REF!),"")</f>
        <v>#REF!</v>
      </c>
      <c r="AM23" s="15" t="e">
        <f>IF(AND('Mapa final'!#REF!="Alta",'Mapa final'!#REF!="Catastrófico"),CONCATENATE("R2C",'Mapa final'!#REF!),"")</f>
        <v>#REF!</v>
      </c>
      <c r="AN23" s="41"/>
      <c r="AO23" s="768"/>
      <c r="AP23" s="769"/>
      <c r="AQ23" s="769"/>
      <c r="AR23" s="769"/>
      <c r="AS23" s="769"/>
      <c r="AT23" s="770"/>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row>
    <row r="24" spans="1:76" ht="15" customHeight="1" x14ac:dyDescent="0.25">
      <c r="A24" s="41"/>
      <c r="B24" s="679"/>
      <c r="C24" s="679"/>
      <c r="D24" s="680"/>
      <c r="E24" s="778"/>
      <c r="F24" s="777"/>
      <c r="G24" s="777"/>
      <c r="H24" s="777"/>
      <c r="I24" s="777"/>
      <c r="J24" s="25" t="e">
        <f>IF(AND('Mapa final'!#REF!="Alta",'Mapa final'!#REF!="Leve"),CONCATENATE("R3C",'Mapa final'!#REF!),"")</f>
        <v>#REF!</v>
      </c>
      <c r="K24" s="26" t="e">
        <f>IF(AND('Mapa final'!#REF!="Alta",'Mapa final'!#REF!="Leve"),CONCATENATE("R3C",'Mapa final'!#REF!),"")</f>
        <v>#REF!</v>
      </c>
      <c r="L24" s="26" t="e">
        <f>IF(AND('Mapa final'!#REF!="Alta",'Mapa final'!#REF!="Leve"),CONCATENATE("R3C",'Mapa final'!#REF!),"")</f>
        <v>#REF!</v>
      </c>
      <c r="M24" s="26" t="e">
        <f>IF(AND('Mapa final'!#REF!="Alta",'Mapa final'!#REF!="Leve"),CONCATENATE("R3C",'Mapa final'!#REF!),"")</f>
        <v>#REF!</v>
      </c>
      <c r="N24" s="26" t="e">
        <f>IF(AND('Mapa final'!#REF!="Alta",'Mapa final'!#REF!="Leve"),CONCATENATE("R3C",'Mapa final'!#REF!),"")</f>
        <v>#REF!</v>
      </c>
      <c r="O24" s="27" t="e">
        <f>IF(AND('Mapa final'!#REF!="Alta",'Mapa final'!#REF!="Leve"),CONCATENATE("R3C",'Mapa final'!#REF!),"")</f>
        <v>#REF!</v>
      </c>
      <c r="P24" s="25" t="e">
        <f>IF(AND('Mapa final'!#REF!="Alta",'Mapa final'!#REF!="Menor"),CONCATENATE("R3C",'Mapa final'!#REF!),"")</f>
        <v>#REF!</v>
      </c>
      <c r="Q24" s="26" t="e">
        <f>IF(AND('Mapa final'!#REF!="Alta",'Mapa final'!#REF!="Menor"),CONCATENATE("R3C",'Mapa final'!#REF!),"")</f>
        <v>#REF!</v>
      </c>
      <c r="R24" s="26" t="e">
        <f>IF(AND('Mapa final'!#REF!="Alta",'Mapa final'!#REF!="Menor"),CONCATENATE("R3C",'Mapa final'!#REF!),"")</f>
        <v>#REF!</v>
      </c>
      <c r="S24" s="26" t="e">
        <f>IF(AND('Mapa final'!#REF!="Alta",'Mapa final'!#REF!="Menor"),CONCATENATE("R3C",'Mapa final'!#REF!),"")</f>
        <v>#REF!</v>
      </c>
      <c r="T24" s="26" t="e">
        <f>IF(AND('Mapa final'!#REF!="Alta",'Mapa final'!#REF!="Menor"),CONCATENATE("R3C",'Mapa final'!#REF!),"")</f>
        <v>#REF!</v>
      </c>
      <c r="U24" s="27" t="e">
        <f>IF(AND('Mapa final'!#REF!="Alta",'Mapa final'!#REF!="Menor"),CONCATENATE("R3C",'Mapa final'!#REF!),"")</f>
        <v>#REF!</v>
      </c>
      <c r="V24" s="10" t="e">
        <f>IF(AND('Mapa final'!#REF!="Alta",'Mapa final'!#REF!="Moderado"),CONCATENATE("R3C",'Mapa final'!#REF!),"")</f>
        <v>#REF!</v>
      </c>
      <c r="W24" s="11" t="e">
        <f>IF(AND('Mapa final'!#REF!="Alta",'Mapa final'!#REF!="Moderado"),CONCATENATE("R3C",'Mapa final'!#REF!),"")</f>
        <v>#REF!</v>
      </c>
      <c r="X24" s="11" t="e">
        <f>IF(AND('Mapa final'!#REF!="Alta",'Mapa final'!#REF!="Moderado"),CONCATENATE("R3C",'Mapa final'!#REF!),"")</f>
        <v>#REF!</v>
      </c>
      <c r="Y24" s="11" t="e">
        <f>IF(AND('Mapa final'!#REF!="Alta",'Mapa final'!#REF!="Moderado"),CONCATENATE("R3C",'Mapa final'!#REF!),"")</f>
        <v>#REF!</v>
      </c>
      <c r="Z24" s="11" t="e">
        <f>IF(AND('Mapa final'!#REF!="Alta",'Mapa final'!#REF!="Moderado"),CONCATENATE("R3C",'Mapa final'!#REF!),"")</f>
        <v>#REF!</v>
      </c>
      <c r="AA24" s="12" t="e">
        <f>IF(AND('Mapa final'!#REF!="Alta",'Mapa final'!#REF!="Moderado"),CONCATENATE("R3C",'Mapa final'!#REF!),"")</f>
        <v>#REF!</v>
      </c>
      <c r="AB24" s="10" t="e">
        <f>IF(AND('Mapa final'!#REF!="Alta",'Mapa final'!#REF!="Mayor"),CONCATENATE("R3C",'Mapa final'!#REF!),"")</f>
        <v>#REF!</v>
      </c>
      <c r="AC24" s="11" t="e">
        <f>IF(AND('Mapa final'!#REF!="Alta",'Mapa final'!#REF!="Mayor"),CONCATENATE("R3C",'Mapa final'!#REF!),"")</f>
        <v>#REF!</v>
      </c>
      <c r="AD24" s="11" t="e">
        <f>IF(AND('Mapa final'!#REF!="Alta",'Mapa final'!#REF!="Mayor"),CONCATENATE("R3C",'Mapa final'!#REF!),"")</f>
        <v>#REF!</v>
      </c>
      <c r="AE24" s="11" t="e">
        <f>IF(AND('Mapa final'!#REF!="Alta",'Mapa final'!#REF!="Mayor"),CONCATENATE("R3C",'Mapa final'!#REF!),"")</f>
        <v>#REF!</v>
      </c>
      <c r="AF24" s="11" t="e">
        <f>IF(AND('Mapa final'!#REF!="Alta",'Mapa final'!#REF!="Mayor"),CONCATENATE("R3C",'Mapa final'!#REF!),"")</f>
        <v>#REF!</v>
      </c>
      <c r="AG24" s="12" t="e">
        <f>IF(AND('Mapa final'!#REF!="Alta",'Mapa final'!#REF!="Mayor"),CONCATENATE("R3C",'Mapa final'!#REF!),"")</f>
        <v>#REF!</v>
      </c>
      <c r="AH24" s="13" t="e">
        <f>IF(AND('Mapa final'!#REF!="Alta",'Mapa final'!#REF!="Catastrófico"),CONCATENATE("R3C",'Mapa final'!#REF!),"")</f>
        <v>#REF!</v>
      </c>
      <c r="AI24" s="14" t="e">
        <f>IF(AND('Mapa final'!#REF!="Alta",'Mapa final'!#REF!="Catastrófico"),CONCATENATE("R3C",'Mapa final'!#REF!),"")</f>
        <v>#REF!</v>
      </c>
      <c r="AJ24" s="14" t="e">
        <f>IF(AND('Mapa final'!#REF!="Alta",'Mapa final'!#REF!="Catastrófico"),CONCATENATE("R3C",'Mapa final'!#REF!),"")</f>
        <v>#REF!</v>
      </c>
      <c r="AK24" s="14" t="e">
        <f>IF(AND('Mapa final'!#REF!="Alta",'Mapa final'!#REF!="Catastrófico"),CONCATENATE("R3C",'Mapa final'!#REF!),"")</f>
        <v>#REF!</v>
      </c>
      <c r="AL24" s="14" t="e">
        <f>IF(AND('Mapa final'!#REF!="Alta",'Mapa final'!#REF!="Catastrófico"),CONCATENATE("R3C",'Mapa final'!#REF!),"")</f>
        <v>#REF!</v>
      </c>
      <c r="AM24" s="15" t="e">
        <f>IF(AND('Mapa final'!#REF!="Alta",'Mapa final'!#REF!="Catastrófico"),CONCATENATE("R3C",'Mapa final'!#REF!),"")</f>
        <v>#REF!</v>
      </c>
      <c r="AN24" s="41"/>
      <c r="AO24" s="768"/>
      <c r="AP24" s="769"/>
      <c r="AQ24" s="769"/>
      <c r="AR24" s="769"/>
      <c r="AS24" s="769"/>
      <c r="AT24" s="770"/>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row>
    <row r="25" spans="1:76" ht="15" customHeight="1" x14ac:dyDescent="0.25">
      <c r="A25" s="41"/>
      <c r="B25" s="679"/>
      <c r="C25" s="679"/>
      <c r="D25" s="680"/>
      <c r="E25" s="778"/>
      <c r="F25" s="777"/>
      <c r="G25" s="777"/>
      <c r="H25" s="777"/>
      <c r="I25" s="777"/>
      <c r="J25" s="25" t="e">
        <f>IF(AND('Mapa final'!#REF!="Alta",'Mapa final'!#REF!="Leve"),CONCATENATE("R4C",'Mapa final'!#REF!),"")</f>
        <v>#REF!</v>
      </c>
      <c r="K25" s="26" t="e">
        <f>IF(AND('Mapa final'!#REF!="Alta",'Mapa final'!#REF!="Leve"),CONCATENATE("R4C",'Mapa final'!#REF!),"")</f>
        <v>#REF!</v>
      </c>
      <c r="L25" s="26" t="e">
        <f>IF(AND('Mapa final'!#REF!="Alta",'Mapa final'!#REF!="Leve"),CONCATENATE("R4C",'Mapa final'!#REF!),"")</f>
        <v>#REF!</v>
      </c>
      <c r="M25" s="26" t="e">
        <f>IF(AND('Mapa final'!#REF!="Alta",'Mapa final'!#REF!="Leve"),CONCATENATE("R4C",'Mapa final'!#REF!),"")</f>
        <v>#REF!</v>
      </c>
      <c r="N25" s="26" t="e">
        <f>IF(AND('Mapa final'!#REF!="Alta",'Mapa final'!#REF!="Leve"),CONCATENATE("R4C",'Mapa final'!#REF!),"")</f>
        <v>#REF!</v>
      </c>
      <c r="O25" s="27" t="e">
        <f>IF(AND('Mapa final'!#REF!="Alta",'Mapa final'!#REF!="Leve"),CONCATENATE("R4C",'Mapa final'!#REF!),"")</f>
        <v>#REF!</v>
      </c>
      <c r="P25" s="25" t="e">
        <f>IF(AND('Mapa final'!#REF!="Alta",'Mapa final'!#REF!="Menor"),CONCATENATE("R4C",'Mapa final'!#REF!),"")</f>
        <v>#REF!</v>
      </c>
      <c r="Q25" s="26" t="e">
        <f>IF(AND('Mapa final'!#REF!="Alta",'Mapa final'!#REF!="Menor"),CONCATENATE("R4C",'Mapa final'!#REF!),"")</f>
        <v>#REF!</v>
      </c>
      <c r="R25" s="26" t="e">
        <f>IF(AND('Mapa final'!#REF!="Alta",'Mapa final'!#REF!="Menor"),CONCATENATE("R4C",'Mapa final'!#REF!),"")</f>
        <v>#REF!</v>
      </c>
      <c r="S25" s="26" t="e">
        <f>IF(AND('Mapa final'!#REF!="Alta",'Mapa final'!#REF!="Menor"),CONCATENATE("R4C",'Mapa final'!#REF!),"")</f>
        <v>#REF!</v>
      </c>
      <c r="T25" s="26" t="e">
        <f>IF(AND('Mapa final'!#REF!="Alta",'Mapa final'!#REF!="Menor"),CONCATENATE("R4C",'Mapa final'!#REF!),"")</f>
        <v>#REF!</v>
      </c>
      <c r="U25" s="27" t="e">
        <f>IF(AND('Mapa final'!#REF!="Alta",'Mapa final'!#REF!="Menor"),CONCATENATE("R4C",'Mapa final'!#REF!),"")</f>
        <v>#REF!</v>
      </c>
      <c r="V25" s="10" t="e">
        <f>IF(AND('Mapa final'!#REF!="Alta",'Mapa final'!#REF!="Moderado"),CONCATENATE("R4C",'Mapa final'!#REF!),"")</f>
        <v>#REF!</v>
      </c>
      <c r="W25" s="11" t="e">
        <f>IF(AND('Mapa final'!#REF!="Alta",'Mapa final'!#REF!="Moderado"),CONCATENATE("R4C",'Mapa final'!#REF!),"")</f>
        <v>#REF!</v>
      </c>
      <c r="X25" s="11" t="e">
        <f>IF(AND('Mapa final'!#REF!="Alta",'Mapa final'!#REF!="Moderado"),CONCATENATE("R4C",'Mapa final'!#REF!),"")</f>
        <v>#REF!</v>
      </c>
      <c r="Y25" s="11" t="e">
        <f>IF(AND('Mapa final'!#REF!="Alta",'Mapa final'!#REF!="Moderado"),CONCATENATE("R4C",'Mapa final'!#REF!),"")</f>
        <v>#REF!</v>
      </c>
      <c r="Z25" s="11" t="e">
        <f>IF(AND('Mapa final'!#REF!="Alta",'Mapa final'!#REF!="Moderado"),CONCATENATE("R4C",'Mapa final'!#REF!),"")</f>
        <v>#REF!</v>
      </c>
      <c r="AA25" s="12" t="e">
        <f>IF(AND('Mapa final'!#REF!="Alta",'Mapa final'!#REF!="Moderado"),CONCATENATE("R4C",'Mapa final'!#REF!),"")</f>
        <v>#REF!</v>
      </c>
      <c r="AB25" s="10" t="e">
        <f>IF(AND('Mapa final'!#REF!="Alta",'Mapa final'!#REF!="Mayor"),CONCATENATE("R4C",'Mapa final'!#REF!),"")</f>
        <v>#REF!</v>
      </c>
      <c r="AC25" s="11" t="e">
        <f>IF(AND('Mapa final'!#REF!="Alta",'Mapa final'!#REF!="Mayor"),CONCATENATE("R4C",'Mapa final'!#REF!),"")</f>
        <v>#REF!</v>
      </c>
      <c r="AD25" s="11" t="e">
        <f>IF(AND('Mapa final'!#REF!="Alta",'Mapa final'!#REF!="Mayor"),CONCATENATE("R4C",'Mapa final'!#REF!),"")</f>
        <v>#REF!</v>
      </c>
      <c r="AE25" s="11" t="e">
        <f>IF(AND('Mapa final'!#REF!="Alta",'Mapa final'!#REF!="Mayor"),CONCATENATE("R4C",'Mapa final'!#REF!),"")</f>
        <v>#REF!</v>
      </c>
      <c r="AF25" s="11" t="e">
        <f>IF(AND('Mapa final'!#REF!="Alta",'Mapa final'!#REF!="Mayor"),CONCATENATE("R4C",'Mapa final'!#REF!),"")</f>
        <v>#REF!</v>
      </c>
      <c r="AG25" s="12" t="e">
        <f>IF(AND('Mapa final'!#REF!="Alta",'Mapa final'!#REF!="Mayor"),CONCATENATE("R4C",'Mapa final'!#REF!),"")</f>
        <v>#REF!</v>
      </c>
      <c r="AH25" s="13" t="e">
        <f>IF(AND('Mapa final'!#REF!="Alta",'Mapa final'!#REF!="Catastrófico"),CONCATENATE("R4C",'Mapa final'!#REF!),"")</f>
        <v>#REF!</v>
      </c>
      <c r="AI25" s="14" t="e">
        <f>IF(AND('Mapa final'!#REF!="Alta",'Mapa final'!#REF!="Catastrófico"),CONCATENATE("R4C",'Mapa final'!#REF!),"")</f>
        <v>#REF!</v>
      </c>
      <c r="AJ25" s="14" t="e">
        <f>IF(AND('Mapa final'!#REF!="Alta",'Mapa final'!#REF!="Catastrófico"),CONCATENATE("R4C",'Mapa final'!#REF!),"")</f>
        <v>#REF!</v>
      </c>
      <c r="AK25" s="14" t="e">
        <f>IF(AND('Mapa final'!#REF!="Alta",'Mapa final'!#REF!="Catastrófico"),CONCATENATE("R4C",'Mapa final'!#REF!),"")</f>
        <v>#REF!</v>
      </c>
      <c r="AL25" s="14" t="e">
        <f>IF(AND('Mapa final'!#REF!="Alta",'Mapa final'!#REF!="Catastrófico"),CONCATENATE("R4C",'Mapa final'!#REF!),"")</f>
        <v>#REF!</v>
      </c>
      <c r="AM25" s="15" t="e">
        <f>IF(AND('Mapa final'!#REF!="Alta",'Mapa final'!#REF!="Catastrófico"),CONCATENATE("R4C",'Mapa final'!#REF!),"")</f>
        <v>#REF!</v>
      </c>
      <c r="AN25" s="41"/>
      <c r="AO25" s="768"/>
      <c r="AP25" s="769"/>
      <c r="AQ25" s="769"/>
      <c r="AR25" s="769"/>
      <c r="AS25" s="769"/>
      <c r="AT25" s="770"/>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row>
    <row r="26" spans="1:76" ht="15" customHeight="1" x14ac:dyDescent="0.25">
      <c r="A26" s="41"/>
      <c r="B26" s="679"/>
      <c r="C26" s="679"/>
      <c r="D26" s="680"/>
      <c r="E26" s="778"/>
      <c r="F26" s="777"/>
      <c r="G26" s="777"/>
      <c r="H26" s="777"/>
      <c r="I26" s="777"/>
      <c r="J26" s="25" t="e">
        <f>IF(AND('Mapa final'!#REF!="Alta",'Mapa final'!#REF!="Leve"),CONCATENATE("R5C",'Mapa final'!#REF!),"")</f>
        <v>#REF!</v>
      </c>
      <c r="K26" s="26" t="e">
        <f>IF(AND('Mapa final'!#REF!="Alta",'Mapa final'!#REF!="Leve"),CONCATENATE("R5C",'Mapa final'!#REF!),"")</f>
        <v>#REF!</v>
      </c>
      <c r="L26" s="26" t="e">
        <f>IF(AND('Mapa final'!#REF!="Alta",'Mapa final'!#REF!="Leve"),CONCATENATE("R5C",'Mapa final'!#REF!),"")</f>
        <v>#REF!</v>
      </c>
      <c r="M26" s="26" t="e">
        <f>IF(AND('Mapa final'!#REF!="Alta",'Mapa final'!#REF!="Leve"),CONCATENATE("R5C",'Mapa final'!#REF!),"")</f>
        <v>#REF!</v>
      </c>
      <c r="N26" s="26" t="e">
        <f>IF(AND('Mapa final'!#REF!="Alta",'Mapa final'!#REF!="Leve"),CONCATENATE("R5C",'Mapa final'!#REF!),"")</f>
        <v>#REF!</v>
      </c>
      <c r="O26" s="27" t="e">
        <f>IF(AND('Mapa final'!#REF!="Alta",'Mapa final'!#REF!="Leve"),CONCATENATE("R5C",'Mapa final'!#REF!),"")</f>
        <v>#REF!</v>
      </c>
      <c r="P26" s="25" t="e">
        <f>IF(AND('Mapa final'!#REF!="Alta",'Mapa final'!#REF!="Menor"),CONCATENATE("R5C",'Mapa final'!#REF!),"")</f>
        <v>#REF!</v>
      </c>
      <c r="Q26" s="26" t="e">
        <f>IF(AND('Mapa final'!#REF!="Alta",'Mapa final'!#REF!="Menor"),CONCATENATE("R5C",'Mapa final'!#REF!),"")</f>
        <v>#REF!</v>
      </c>
      <c r="R26" s="26" t="e">
        <f>IF(AND('Mapa final'!#REF!="Alta",'Mapa final'!#REF!="Menor"),CONCATENATE("R5C",'Mapa final'!#REF!),"")</f>
        <v>#REF!</v>
      </c>
      <c r="S26" s="26" t="e">
        <f>IF(AND('Mapa final'!#REF!="Alta",'Mapa final'!#REF!="Menor"),CONCATENATE("R5C",'Mapa final'!#REF!),"")</f>
        <v>#REF!</v>
      </c>
      <c r="T26" s="26" t="e">
        <f>IF(AND('Mapa final'!#REF!="Alta",'Mapa final'!#REF!="Menor"),CONCATENATE("R5C",'Mapa final'!#REF!),"")</f>
        <v>#REF!</v>
      </c>
      <c r="U26" s="27" t="e">
        <f>IF(AND('Mapa final'!#REF!="Alta",'Mapa final'!#REF!="Menor"),CONCATENATE("R5C",'Mapa final'!#REF!),"")</f>
        <v>#REF!</v>
      </c>
      <c r="V26" s="10" t="e">
        <f>IF(AND('Mapa final'!#REF!="Alta",'Mapa final'!#REF!="Moderado"),CONCATENATE("R5C",'Mapa final'!#REF!),"")</f>
        <v>#REF!</v>
      </c>
      <c r="W26" s="11" t="e">
        <f>IF(AND('Mapa final'!#REF!="Alta",'Mapa final'!#REF!="Moderado"),CONCATENATE("R5C",'Mapa final'!#REF!),"")</f>
        <v>#REF!</v>
      </c>
      <c r="X26" s="11" t="e">
        <f>IF(AND('Mapa final'!#REF!="Alta",'Mapa final'!#REF!="Moderado"),CONCATENATE("R5C",'Mapa final'!#REF!),"")</f>
        <v>#REF!</v>
      </c>
      <c r="Y26" s="11" t="e">
        <f>IF(AND('Mapa final'!#REF!="Alta",'Mapa final'!#REF!="Moderado"),CONCATENATE("R5C",'Mapa final'!#REF!),"")</f>
        <v>#REF!</v>
      </c>
      <c r="Z26" s="11" t="e">
        <f>IF(AND('Mapa final'!#REF!="Alta",'Mapa final'!#REF!="Moderado"),CONCATENATE("R5C",'Mapa final'!#REF!),"")</f>
        <v>#REF!</v>
      </c>
      <c r="AA26" s="12" t="e">
        <f>IF(AND('Mapa final'!#REF!="Alta",'Mapa final'!#REF!="Moderado"),CONCATENATE("R5C",'Mapa final'!#REF!),"")</f>
        <v>#REF!</v>
      </c>
      <c r="AB26" s="10" t="e">
        <f>IF(AND('Mapa final'!#REF!="Alta",'Mapa final'!#REF!="Mayor"),CONCATENATE("R5C",'Mapa final'!#REF!),"")</f>
        <v>#REF!</v>
      </c>
      <c r="AC26" s="11" t="e">
        <f>IF(AND('Mapa final'!#REF!="Alta",'Mapa final'!#REF!="Mayor"),CONCATENATE("R5C",'Mapa final'!#REF!),"")</f>
        <v>#REF!</v>
      </c>
      <c r="AD26" s="11" t="e">
        <f>IF(AND('Mapa final'!#REF!="Alta",'Mapa final'!#REF!="Mayor"),CONCATENATE("R5C",'Mapa final'!#REF!),"")</f>
        <v>#REF!</v>
      </c>
      <c r="AE26" s="11" t="e">
        <f>IF(AND('Mapa final'!#REF!="Alta",'Mapa final'!#REF!="Mayor"),CONCATENATE("R5C",'Mapa final'!#REF!),"")</f>
        <v>#REF!</v>
      </c>
      <c r="AF26" s="11" t="e">
        <f>IF(AND('Mapa final'!#REF!="Alta",'Mapa final'!#REF!="Mayor"),CONCATENATE("R5C",'Mapa final'!#REF!),"")</f>
        <v>#REF!</v>
      </c>
      <c r="AG26" s="12" t="e">
        <f>IF(AND('Mapa final'!#REF!="Alta",'Mapa final'!#REF!="Mayor"),CONCATENATE("R5C",'Mapa final'!#REF!),"")</f>
        <v>#REF!</v>
      </c>
      <c r="AH26" s="13" t="e">
        <f>IF(AND('Mapa final'!#REF!="Alta",'Mapa final'!#REF!="Catastrófico"),CONCATENATE("R5C",'Mapa final'!#REF!),"")</f>
        <v>#REF!</v>
      </c>
      <c r="AI26" s="14" t="e">
        <f>IF(AND('Mapa final'!#REF!="Alta",'Mapa final'!#REF!="Catastrófico"),CONCATENATE("R5C",'Mapa final'!#REF!),"")</f>
        <v>#REF!</v>
      </c>
      <c r="AJ26" s="14" t="e">
        <f>IF(AND('Mapa final'!#REF!="Alta",'Mapa final'!#REF!="Catastrófico"),CONCATENATE("R5C",'Mapa final'!#REF!),"")</f>
        <v>#REF!</v>
      </c>
      <c r="AK26" s="14" t="e">
        <f>IF(AND('Mapa final'!#REF!="Alta",'Mapa final'!#REF!="Catastrófico"),CONCATENATE("R5C",'Mapa final'!#REF!),"")</f>
        <v>#REF!</v>
      </c>
      <c r="AL26" s="14" t="e">
        <f>IF(AND('Mapa final'!#REF!="Alta",'Mapa final'!#REF!="Catastrófico"),CONCATENATE("R5C",'Mapa final'!#REF!),"")</f>
        <v>#REF!</v>
      </c>
      <c r="AM26" s="15" t="e">
        <f>IF(AND('Mapa final'!#REF!="Alta",'Mapa final'!#REF!="Catastrófico"),CONCATENATE("R5C",'Mapa final'!#REF!),"")</f>
        <v>#REF!</v>
      </c>
      <c r="AN26" s="41"/>
      <c r="AO26" s="768"/>
      <c r="AP26" s="769"/>
      <c r="AQ26" s="769"/>
      <c r="AR26" s="769"/>
      <c r="AS26" s="769"/>
      <c r="AT26" s="770"/>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row>
    <row r="27" spans="1:76" ht="15" customHeight="1" x14ac:dyDescent="0.25">
      <c r="A27" s="41"/>
      <c r="B27" s="679"/>
      <c r="C27" s="679"/>
      <c r="D27" s="680"/>
      <c r="E27" s="778"/>
      <c r="F27" s="777"/>
      <c r="G27" s="777"/>
      <c r="H27" s="777"/>
      <c r="I27" s="777"/>
      <c r="J27" s="25" t="e">
        <f>IF(AND('Mapa final'!#REF!="Alta",'Mapa final'!#REF!="Leve"),CONCATENATE("R6C",'Mapa final'!#REF!),"")</f>
        <v>#REF!</v>
      </c>
      <c r="K27" s="26" t="e">
        <f>IF(AND('Mapa final'!#REF!="Alta",'Mapa final'!#REF!="Leve"),CONCATENATE("R6C",'Mapa final'!#REF!),"")</f>
        <v>#REF!</v>
      </c>
      <c r="L27" s="26" t="e">
        <f>IF(AND('Mapa final'!#REF!="Alta",'Mapa final'!#REF!="Leve"),CONCATENATE("R6C",'Mapa final'!#REF!),"")</f>
        <v>#REF!</v>
      </c>
      <c r="M27" s="26" t="e">
        <f>IF(AND('Mapa final'!#REF!="Alta",'Mapa final'!#REF!="Leve"),CONCATENATE("R6C",'Mapa final'!#REF!),"")</f>
        <v>#REF!</v>
      </c>
      <c r="N27" s="26" t="e">
        <f>IF(AND('Mapa final'!#REF!="Alta",'Mapa final'!#REF!="Leve"),CONCATENATE("R6C",'Mapa final'!#REF!),"")</f>
        <v>#REF!</v>
      </c>
      <c r="O27" s="27" t="e">
        <f>IF(AND('Mapa final'!#REF!="Alta",'Mapa final'!#REF!="Leve"),CONCATENATE("R6C",'Mapa final'!#REF!),"")</f>
        <v>#REF!</v>
      </c>
      <c r="P27" s="25" t="e">
        <f>IF(AND('Mapa final'!#REF!="Alta",'Mapa final'!#REF!="Menor"),CONCATENATE("R6C",'Mapa final'!#REF!),"")</f>
        <v>#REF!</v>
      </c>
      <c r="Q27" s="26" t="e">
        <f>IF(AND('Mapa final'!#REF!="Alta",'Mapa final'!#REF!="Menor"),CONCATENATE("R6C",'Mapa final'!#REF!),"")</f>
        <v>#REF!</v>
      </c>
      <c r="R27" s="26" t="e">
        <f>IF(AND('Mapa final'!#REF!="Alta",'Mapa final'!#REF!="Menor"),CONCATENATE("R6C",'Mapa final'!#REF!),"")</f>
        <v>#REF!</v>
      </c>
      <c r="S27" s="26" t="e">
        <f>IF(AND('Mapa final'!#REF!="Alta",'Mapa final'!#REF!="Menor"),CONCATENATE("R6C",'Mapa final'!#REF!),"")</f>
        <v>#REF!</v>
      </c>
      <c r="T27" s="26" t="e">
        <f>IF(AND('Mapa final'!#REF!="Alta",'Mapa final'!#REF!="Menor"),CONCATENATE("R6C",'Mapa final'!#REF!),"")</f>
        <v>#REF!</v>
      </c>
      <c r="U27" s="27" t="e">
        <f>IF(AND('Mapa final'!#REF!="Alta",'Mapa final'!#REF!="Menor"),CONCATENATE("R6C",'Mapa final'!#REF!),"")</f>
        <v>#REF!</v>
      </c>
      <c r="V27" s="10" t="e">
        <f>IF(AND('Mapa final'!#REF!="Alta",'Mapa final'!#REF!="Moderado"),CONCATENATE("R6C",'Mapa final'!#REF!),"")</f>
        <v>#REF!</v>
      </c>
      <c r="W27" s="11" t="e">
        <f>IF(AND('Mapa final'!#REF!="Alta",'Mapa final'!#REF!="Moderado"),CONCATENATE("R6C",'Mapa final'!#REF!),"")</f>
        <v>#REF!</v>
      </c>
      <c r="X27" s="11" t="e">
        <f>IF(AND('Mapa final'!#REF!="Alta",'Mapa final'!#REF!="Moderado"),CONCATENATE("R6C",'Mapa final'!#REF!),"")</f>
        <v>#REF!</v>
      </c>
      <c r="Y27" s="11" t="e">
        <f>IF(AND('Mapa final'!#REF!="Alta",'Mapa final'!#REF!="Moderado"),CONCATENATE("R6C",'Mapa final'!#REF!),"")</f>
        <v>#REF!</v>
      </c>
      <c r="Z27" s="11" t="e">
        <f>IF(AND('Mapa final'!#REF!="Alta",'Mapa final'!#REF!="Moderado"),CONCATENATE("R6C",'Mapa final'!#REF!),"")</f>
        <v>#REF!</v>
      </c>
      <c r="AA27" s="12" t="e">
        <f>IF(AND('Mapa final'!#REF!="Alta",'Mapa final'!#REF!="Moderado"),CONCATENATE("R6C",'Mapa final'!#REF!),"")</f>
        <v>#REF!</v>
      </c>
      <c r="AB27" s="10" t="e">
        <f>IF(AND('Mapa final'!#REF!="Alta",'Mapa final'!#REF!="Mayor"),CONCATENATE("R6C",'Mapa final'!#REF!),"")</f>
        <v>#REF!</v>
      </c>
      <c r="AC27" s="11" t="e">
        <f>IF(AND('Mapa final'!#REF!="Alta",'Mapa final'!#REF!="Mayor"),CONCATENATE("R6C",'Mapa final'!#REF!),"")</f>
        <v>#REF!</v>
      </c>
      <c r="AD27" s="11" t="e">
        <f>IF(AND('Mapa final'!#REF!="Alta",'Mapa final'!#REF!="Mayor"),CONCATENATE("R6C",'Mapa final'!#REF!),"")</f>
        <v>#REF!</v>
      </c>
      <c r="AE27" s="11" t="e">
        <f>IF(AND('Mapa final'!#REF!="Alta",'Mapa final'!#REF!="Mayor"),CONCATENATE("R6C",'Mapa final'!#REF!),"")</f>
        <v>#REF!</v>
      </c>
      <c r="AF27" s="11" t="e">
        <f>IF(AND('Mapa final'!#REF!="Alta",'Mapa final'!#REF!="Mayor"),CONCATENATE("R6C",'Mapa final'!#REF!),"")</f>
        <v>#REF!</v>
      </c>
      <c r="AG27" s="12" t="e">
        <f>IF(AND('Mapa final'!#REF!="Alta",'Mapa final'!#REF!="Mayor"),CONCATENATE("R6C",'Mapa final'!#REF!),"")</f>
        <v>#REF!</v>
      </c>
      <c r="AH27" s="13" t="e">
        <f>IF(AND('Mapa final'!#REF!="Alta",'Mapa final'!#REF!="Catastrófico"),CONCATENATE("R6C",'Mapa final'!#REF!),"")</f>
        <v>#REF!</v>
      </c>
      <c r="AI27" s="14" t="e">
        <f>IF(AND('Mapa final'!#REF!="Alta",'Mapa final'!#REF!="Catastrófico"),CONCATENATE("R6C",'Mapa final'!#REF!),"")</f>
        <v>#REF!</v>
      </c>
      <c r="AJ27" s="14" t="e">
        <f>IF(AND('Mapa final'!#REF!="Alta",'Mapa final'!#REF!="Catastrófico"),CONCATENATE("R6C",'Mapa final'!#REF!),"")</f>
        <v>#REF!</v>
      </c>
      <c r="AK27" s="14" t="e">
        <f>IF(AND('Mapa final'!#REF!="Alta",'Mapa final'!#REF!="Catastrófico"),CONCATENATE("R6C",'Mapa final'!#REF!),"")</f>
        <v>#REF!</v>
      </c>
      <c r="AL27" s="14" t="e">
        <f>IF(AND('Mapa final'!#REF!="Alta",'Mapa final'!#REF!="Catastrófico"),CONCATENATE("R6C",'Mapa final'!#REF!),"")</f>
        <v>#REF!</v>
      </c>
      <c r="AM27" s="15" t="e">
        <f>IF(AND('Mapa final'!#REF!="Alta",'Mapa final'!#REF!="Catastrófico"),CONCATENATE("R6C",'Mapa final'!#REF!),"")</f>
        <v>#REF!</v>
      </c>
      <c r="AN27" s="41"/>
      <c r="AO27" s="768"/>
      <c r="AP27" s="769"/>
      <c r="AQ27" s="769"/>
      <c r="AR27" s="769"/>
      <c r="AS27" s="769"/>
      <c r="AT27" s="770"/>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row>
    <row r="28" spans="1:76" ht="15" customHeight="1" x14ac:dyDescent="0.25">
      <c r="A28" s="41"/>
      <c r="B28" s="679"/>
      <c r="C28" s="679"/>
      <c r="D28" s="680"/>
      <c r="E28" s="778"/>
      <c r="F28" s="777"/>
      <c r="G28" s="777"/>
      <c r="H28" s="777"/>
      <c r="I28" s="777"/>
      <c r="J28" s="25" t="e">
        <f>IF(AND('Mapa final'!#REF!="Alta",'Mapa final'!#REF!="Leve"),CONCATENATE("R7C",'Mapa final'!#REF!),"")</f>
        <v>#REF!</v>
      </c>
      <c r="K28" s="26" t="e">
        <f>IF(AND('Mapa final'!#REF!="Alta",'Mapa final'!#REF!="Leve"),CONCATENATE("R7C",'Mapa final'!#REF!),"")</f>
        <v>#REF!</v>
      </c>
      <c r="L28" s="26" t="e">
        <f>IF(AND('Mapa final'!#REF!="Alta",'Mapa final'!#REF!="Leve"),CONCATENATE("R7C",'Mapa final'!#REF!),"")</f>
        <v>#REF!</v>
      </c>
      <c r="M28" s="26" t="e">
        <f>IF(AND('Mapa final'!#REF!="Alta",'Mapa final'!#REF!="Leve"),CONCATENATE("R7C",'Mapa final'!#REF!),"")</f>
        <v>#REF!</v>
      </c>
      <c r="N28" s="26" t="e">
        <f>IF(AND('Mapa final'!#REF!="Alta",'Mapa final'!#REF!="Leve"),CONCATENATE("R7C",'Mapa final'!#REF!),"")</f>
        <v>#REF!</v>
      </c>
      <c r="O28" s="27" t="e">
        <f>IF(AND('Mapa final'!#REF!="Alta",'Mapa final'!#REF!="Leve"),CONCATENATE("R7C",'Mapa final'!#REF!),"")</f>
        <v>#REF!</v>
      </c>
      <c r="P28" s="25" t="e">
        <f>IF(AND('Mapa final'!#REF!="Alta",'Mapa final'!#REF!="Menor"),CONCATENATE("R7C",'Mapa final'!#REF!),"")</f>
        <v>#REF!</v>
      </c>
      <c r="Q28" s="26" t="e">
        <f>IF(AND('Mapa final'!#REF!="Alta",'Mapa final'!#REF!="Menor"),CONCATENATE("R7C",'Mapa final'!#REF!),"")</f>
        <v>#REF!</v>
      </c>
      <c r="R28" s="26" t="e">
        <f>IF(AND('Mapa final'!#REF!="Alta",'Mapa final'!#REF!="Menor"),CONCATENATE("R7C",'Mapa final'!#REF!),"")</f>
        <v>#REF!</v>
      </c>
      <c r="S28" s="26" t="e">
        <f>IF(AND('Mapa final'!#REF!="Alta",'Mapa final'!#REF!="Menor"),CONCATENATE("R7C",'Mapa final'!#REF!),"")</f>
        <v>#REF!</v>
      </c>
      <c r="T28" s="26" t="e">
        <f>IF(AND('Mapa final'!#REF!="Alta",'Mapa final'!#REF!="Menor"),CONCATENATE("R7C",'Mapa final'!#REF!),"")</f>
        <v>#REF!</v>
      </c>
      <c r="U28" s="27" t="e">
        <f>IF(AND('Mapa final'!#REF!="Alta",'Mapa final'!#REF!="Menor"),CONCATENATE("R7C",'Mapa final'!#REF!),"")</f>
        <v>#REF!</v>
      </c>
      <c r="V28" s="10" t="e">
        <f>IF(AND('Mapa final'!#REF!="Alta",'Mapa final'!#REF!="Moderado"),CONCATENATE("R7C",'Mapa final'!#REF!),"")</f>
        <v>#REF!</v>
      </c>
      <c r="W28" s="11" t="e">
        <f>IF(AND('Mapa final'!#REF!="Alta",'Mapa final'!#REF!="Moderado"),CONCATENATE("R7C",'Mapa final'!#REF!),"")</f>
        <v>#REF!</v>
      </c>
      <c r="X28" s="11" t="e">
        <f>IF(AND('Mapa final'!#REF!="Alta",'Mapa final'!#REF!="Moderado"),CONCATENATE("R7C",'Mapa final'!#REF!),"")</f>
        <v>#REF!</v>
      </c>
      <c r="Y28" s="11" t="e">
        <f>IF(AND('Mapa final'!#REF!="Alta",'Mapa final'!#REF!="Moderado"),CONCATENATE("R7C",'Mapa final'!#REF!),"")</f>
        <v>#REF!</v>
      </c>
      <c r="Z28" s="11" t="e">
        <f>IF(AND('Mapa final'!#REF!="Alta",'Mapa final'!#REF!="Moderado"),CONCATENATE("R7C",'Mapa final'!#REF!),"")</f>
        <v>#REF!</v>
      </c>
      <c r="AA28" s="12" t="e">
        <f>IF(AND('Mapa final'!#REF!="Alta",'Mapa final'!#REF!="Moderado"),CONCATENATE("R7C",'Mapa final'!#REF!),"")</f>
        <v>#REF!</v>
      </c>
      <c r="AB28" s="10" t="e">
        <f>IF(AND('Mapa final'!#REF!="Alta",'Mapa final'!#REF!="Mayor"),CONCATENATE("R7C",'Mapa final'!#REF!),"")</f>
        <v>#REF!</v>
      </c>
      <c r="AC28" s="11" t="e">
        <f>IF(AND('Mapa final'!#REF!="Alta",'Mapa final'!#REF!="Mayor"),CONCATENATE("R7C",'Mapa final'!#REF!),"")</f>
        <v>#REF!</v>
      </c>
      <c r="AD28" s="11" t="e">
        <f>IF(AND('Mapa final'!#REF!="Alta",'Mapa final'!#REF!="Mayor"),CONCATENATE("R7C",'Mapa final'!#REF!),"")</f>
        <v>#REF!</v>
      </c>
      <c r="AE28" s="11" t="e">
        <f>IF(AND('Mapa final'!#REF!="Alta",'Mapa final'!#REF!="Mayor"),CONCATENATE("R7C",'Mapa final'!#REF!),"")</f>
        <v>#REF!</v>
      </c>
      <c r="AF28" s="11" t="e">
        <f>IF(AND('Mapa final'!#REF!="Alta",'Mapa final'!#REF!="Mayor"),CONCATENATE("R7C",'Mapa final'!#REF!),"")</f>
        <v>#REF!</v>
      </c>
      <c r="AG28" s="12" t="e">
        <f>IF(AND('Mapa final'!#REF!="Alta",'Mapa final'!#REF!="Mayor"),CONCATENATE("R7C",'Mapa final'!#REF!),"")</f>
        <v>#REF!</v>
      </c>
      <c r="AH28" s="13" t="e">
        <f>IF(AND('Mapa final'!#REF!="Alta",'Mapa final'!#REF!="Catastrófico"),CONCATENATE("R7C",'Mapa final'!#REF!),"")</f>
        <v>#REF!</v>
      </c>
      <c r="AI28" s="14" t="e">
        <f>IF(AND('Mapa final'!#REF!="Alta",'Mapa final'!#REF!="Catastrófico"),CONCATENATE("R7C",'Mapa final'!#REF!),"")</f>
        <v>#REF!</v>
      </c>
      <c r="AJ28" s="14" t="e">
        <f>IF(AND('Mapa final'!#REF!="Alta",'Mapa final'!#REF!="Catastrófico"),CONCATENATE("R7C",'Mapa final'!#REF!),"")</f>
        <v>#REF!</v>
      </c>
      <c r="AK28" s="14" t="e">
        <f>IF(AND('Mapa final'!#REF!="Alta",'Mapa final'!#REF!="Catastrófico"),CONCATENATE("R7C",'Mapa final'!#REF!),"")</f>
        <v>#REF!</v>
      </c>
      <c r="AL28" s="14" t="e">
        <f>IF(AND('Mapa final'!#REF!="Alta",'Mapa final'!#REF!="Catastrófico"),CONCATENATE("R7C",'Mapa final'!#REF!),"")</f>
        <v>#REF!</v>
      </c>
      <c r="AM28" s="15" t="e">
        <f>IF(AND('Mapa final'!#REF!="Alta",'Mapa final'!#REF!="Catastrófico"),CONCATENATE("R7C",'Mapa final'!#REF!),"")</f>
        <v>#REF!</v>
      </c>
      <c r="AN28" s="41"/>
      <c r="AO28" s="768"/>
      <c r="AP28" s="769"/>
      <c r="AQ28" s="769"/>
      <c r="AR28" s="769"/>
      <c r="AS28" s="769"/>
      <c r="AT28" s="770"/>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row>
    <row r="29" spans="1:76" ht="15" customHeight="1" x14ac:dyDescent="0.25">
      <c r="A29" s="41"/>
      <c r="B29" s="679"/>
      <c r="C29" s="679"/>
      <c r="D29" s="680"/>
      <c r="E29" s="778"/>
      <c r="F29" s="777"/>
      <c r="G29" s="777"/>
      <c r="H29" s="777"/>
      <c r="I29" s="777"/>
      <c r="J29" s="25" t="e">
        <f>IF(AND('Mapa final'!#REF!="Alta",'Mapa final'!#REF!="Leve"),CONCATENATE("R8C",'Mapa final'!#REF!),"")</f>
        <v>#REF!</v>
      </c>
      <c r="K29" s="26" t="e">
        <f>IF(AND('Mapa final'!#REF!="Alta",'Mapa final'!#REF!="Leve"),CONCATENATE("R8C",'Mapa final'!#REF!),"")</f>
        <v>#REF!</v>
      </c>
      <c r="L29" s="26" t="e">
        <f>IF(AND('Mapa final'!#REF!="Alta",'Mapa final'!#REF!="Leve"),CONCATENATE("R8C",'Mapa final'!#REF!),"")</f>
        <v>#REF!</v>
      </c>
      <c r="M29" s="26" t="e">
        <f>IF(AND('Mapa final'!#REF!="Alta",'Mapa final'!#REF!="Leve"),CONCATENATE("R8C",'Mapa final'!#REF!),"")</f>
        <v>#REF!</v>
      </c>
      <c r="N29" s="26" t="e">
        <f>IF(AND('Mapa final'!#REF!="Alta",'Mapa final'!#REF!="Leve"),CONCATENATE("R8C",'Mapa final'!#REF!),"")</f>
        <v>#REF!</v>
      </c>
      <c r="O29" s="27" t="e">
        <f>IF(AND('Mapa final'!#REF!="Alta",'Mapa final'!#REF!="Leve"),CONCATENATE("R8C",'Mapa final'!#REF!),"")</f>
        <v>#REF!</v>
      </c>
      <c r="P29" s="25" t="e">
        <f>IF(AND('Mapa final'!#REF!="Alta",'Mapa final'!#REF!="Menor"),CONCATENATE("R8C",'Mapa final'!#REF!),"")</f>
        <v>#REF!</v>
      </c>
      <c r="Q29" s="26" t="e">
        <f>IF(AND('Mapa final'!#REF!="Alta",'Mapa final'!#REF!="Menor"),CONCATENATE("R8C",'Mapa final'!#REF!),"")</f>
        <v>#REF!</v>
      </c>
      <c r="R29" s="26" t="e">
        <f>IF(AND('Mapa final'!#REF!="Alta",'Mapa final'!#REF!="Menor"),CONCATENATE("R8C",'Mapa final'!#REF!),"")</f>
        <v>#REF!</v>
      </c>
      <c r="S29" s="26" t="e">
        <f>IF(AND('Mapa final'!#REF!="Alta",'Mapa final'!#REF!="Menor"),CONCATENATE("R8C",'Mapa final'!#REF!),"")</f>
        <v>#REF!</v>
      </c>
      <c r="T29" s="26" t="e">
        <f>IF(AND('Mapa final'!#REF!="Alta",'Mapa final'!#REF!="Menor"),CONCATENATE("R8C",'Mapa final'!#REF!),"")</f>
        <v>#REF!</v>
      </c>
      <c r="U29" s="27" t="e">
        <f>IF(AND('Mapa final'!#REF!="Alta",'Mapa final'!#REF!="Menor"),CONCATENATE("R8C",'Mapa final'!#REF!),"")</f>
        <v>#REF!</v>
      </c>
      <c r="V29" s="10" t="e">
        <f>IF(AND('Mapa final'!#REF!="Alta",'Mapa final'!#REF!="Moderado"),CONCATENATE("R8C",'Mapa final'!#REF!),"")</f>
        <v>#REF!</v>
      </c>
      <c r="W29" s="11" t="e">
        <f>IF(AND('Mapa final'!#REF!="Alta",'Mapa final'!#REF!="Moderado"),CONCATENATE("R8C",'Mapa final'!#REF!),"")</f>
        <v>#REF!</v>
      </c>
      <c r="X29" s="11" t="e">
        <f>IF(AND('Mapa final'!#REF!="Alta",'Mapa final'!#REF!="Moderado"),CONCATENATE("R8C",'Mapa final'!#REF!),"")</f>
        <v>#REF!</v>
      </c>
      <c r="Y29" s="11" t="e">
        <f>IF(AND('Mapa final'!#REF!="Alta",'Mapa final'!#REF!="Moderado"),CONCATENATE("R8C",'Mapa final'!#REF!),"")</f>
        <v>#REF!</v>
      </c>
      <c r="Z29" s="11" t="e">
        <f>IF(AND('Mapa final'!#REF!="Alta",'Mapa final'!#REF!="Moderado"),CONCATENATE("R8C",'Mapa final'!#REF!),"")</f>
        <v>#REF!</v>
      </c>
      <c r="AA29" s="12" t="e">
        <f>IF(AND('Mapa final'!#REF!="Alta",'Mapa final'!#REF!="Moderado"),CONCATENATE("R8C",'Mapa final'!#REF!),"")</f>
        <v>#REF!</v>
      </c>
      <c r="AB29" s="10" t="e">
        <f>IF(AND('Mapa final'!#REF!="Alta",'Mapa final'!#REF!="Mayor"),CONCATENATE("R8C",'Mapa final'!#REF!),"")</f>
        <v>#REF!</v>
      </c>
      <c r="AC29" s="11" t="e">
        <f>IF(AND('Mapa final'!#REF!="Alta",'Mapa final'!#REF!="Mayor"),CONCATENATE("R8C",'Mapa final'!#REF!),"")</f>
        <v>#REF!</v>
      </c>
      <c r="AD29" s="11" t="e">
        <f>IF(AND('Mapa final'!#REF!="Alta",'Mapa final'!#REF!="Mayor"),CONCATENATE("R8C",'Mapa final'!#REF!),"")</f>
        <v>#REF!</v>
      </c>
      <c r="AE29" s="11" t="e">
        <f>IF(AND('Mapa final'!#REF!="Alta",'Mapa final'!#REF!="Mayor"),CONCATENATE("R8C",'Mapa final'!#REF!),"")</f>
        <v>#REF!</v>
      </c>
      <c r="AF29" s="11" t="e">
        <f>IF(AND('Mapa final'!#REF!="Alta",'Mapa final'!#REF!="Mayor"),CONCATENATE("R8C",'Mapa final'!#REF!),"")</f>
        <v>#REF!</v>
      </c>
      <c r="AG29" s="12" t="e">
        <f>IF(AND('Mapa final'!#REF!="Alta",'Mapa final'!#REF!="Mayor"),CONCATENATE("R8C",'Mapa final'!#REF!),"")</f>
        <v>#REF!</v>
      </c>
      <c r="AH29" s="13" t="e">
        <f>IF(AND('Mapa final'!#REF!="Alta",'Mapa final'!#REF!="Catastrófico"),CONCATENATE("R8C",'Mapa final'!#REF!),"")</f>
        <v>#REF!</v>
      </c>
      <c r="AI29" s="14" t="e">
        <f>IF(AND('Mapa final'!#REF!="Alta",'Mapa final'!#REF!="Catastrófico"),CONCATENATE("R8C",'Mapa final'!#REF!),"")</f>
        <v>#REF!</v>
      </c>
      <c r="AJ29" s="14" t="e">
        <f>IF(AND('Mapa final'!#REF!="Alta",'Mapa final'!#REF!="Catastrófico"),CONCATENATE("R8C",'Mapa final'!#REF!),"")</f>
        <v>#REF!</v>
      </c>
      <c r="AK29" s="14" t="e">
        <f>IF(AND('Mapa final'!#REF!="Alta",'Mapa final'!#REF!="Catastrófico"),CONCATENATE("R8C",'Mapa final'!#REF!),"")</f>
        <v>#REF!</v>
      </c>
      <c r="AL29" s="14" t="e">
        <f>IF(AND('Mapa final'!#REF!="Alta",'Mapa final'!#REF!="Catastrófico"),CONCATENATE("R8C",'Mapa final'!#REF!),"")</f>
        <v>#REF!</v>
      </c>
      <c r="AM29" s="15" t="e">
        <f>IF(AND('Mapa final'!#REF!="Alta",'Mapa final'!#REF!="Catastrófico"),CONCATENATE("R8C",'Mapa final'!#REF!),"")</f>
        <v>#REF!</v>
      </c>
      <c r="AN29" s="41"/>
      <c r="AO29" s="768"/>
      <c r="AP29" s="769"/>
      <c r="AQ29" s="769"/>
      <c r="AR29" s="769"/>
      <c r="AS29" s="769"/>
      <c r="AT29" s="770"/>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row>
    <row r="30" spans="1:76" ht="15" customHeight="1" x14ac:dyDescent="0.25">
      <c r="A30" s="41"/>
      <c r="B30" s="679"/>
      <c r="C30" s="679"/>
      <c r="D30" s="680"/>
      <c r="E30" s="778"/>
      <c r="F30" s="777"/>
      <c r="G30" s="777"/>
      <c r="H30" s="777"/>
      <c r="I30" s="777"/>
      <c r="J30" s="25" t="e">
        <f>IF(AND('Mapa final'!#REF!="Alta",'Mapa final'!#REF!="Leve"),CONCATENATE("R9C",'Mapa final'!#REF!),"")</f>
        <v>#REF!</v>
      </c>
      <c r="K30" s="26" t="e">
        <f>IF(AND('Mapa final'!#REF!="Alta",'Mapa final'!#REF!="Leve"),CONCATENATE("R9C",'Mapa final'!#REF!),"")</f>
        <v>#REF!</v>
      </c>
      <c r="L30" s="26" t="e">
        <f>IF(AND('Mapa final'!#REF!="Alta",'Mapa final'!#REF!="Leve"),CONCATENATE("R9C",'Mapa final'!#REF!),"")</f>
        <v>#REF!</v>
      </c>
      <c r="M30" s="26" t="e">
        <f>IF(AND('Mapa final'!#REF!="Alta",'Mapa final'!#REF!="Leve"),CONCATENATE("R9C",'Mapa final'!#REF!),"")</f>
        <v>#REF!</v>
      </c>
      <c r="N30" s="26" t="e">
        <f>IF(AND('Mapa final'!#REF!="Alta",'Mapa final'!#REF!="Leve"),CONCATENATE("R9C",'Mapa final'!#REF!),"")</f>
        <v>#REF!</v>
      </c>
      <c r="O30" s="27" t="e">
        <f>IF(AND('Mapa final'!#REF!="Alta",'Mapa final'!#REF!="Leve"),CONCATENATE("R9C",'Mapa final'!#REF!),"")</f>
        <v>#REF!</v>
      </c>
      <c r="P30" s="25" t="e">
        <f>IF(AND('Mapa final'!#REF!="Alta",'Mapa final'!#REF!="Menor"),CONCATENATE("R9C",'Mapa final'!#REF!),"")</f>
        <v>#REF!</v>
      </c>
      <c r="Q30" s="26" t="e">
        <f>IF(AND('Mapa final'!#REF!="Alta",'Mapa final'!#REF!="Menor"),CONCATENATE("R9C",'Mapa final'!#REF!),"")</f>
        <v>#REF!</v>
      </c>
      <c r="R30" s="26" t="e">
        <f>IF(AND('Mapa final'!#REF!="Alta",'Mapa final'!#REF!="Menor"),CONCATENATE("R9C",'Mapa final'!#REF!),"")</f>
        <v>#REF!</v>
      </c>
      <c r="S30" s="26" t="e">
        <f>IF(AND('Mapa final'!#REF!="Alta",'Mapa final'!#REF!="Menor"),CONCATENATE("R9C",'Mapa final'!#REF!),"")</f>
        <v>#REF!</v>
      </c>
      <c r="T30" s="26" t="e">
        <f>IF(AND('Mapa final'!#REF!="Alta",'Mapa final'!#REF!="Menor"),CONCATENATE("R9C",'Mapa final'!#REF!),"")</f>
        <v>#REF!</v>
      </c>
      <c r="U30" s="27" t="e">
        <f>IF(AND('Mapa final'!#REF!="Alta",'Mapa final'!#REF!="Menor"),CONCATENATE("R9C",'Mapa final'!#REF!),"")</f>
        <v>#REF!</v>
      </c>
      <c r="V30" s="10" t="e">
        <f>IF(AND('Mapa final'!#REF!="Alta",'Mapa final'!#REF!="Moderado"),CONCATENATE("R9C",'Mapa final'!#REF!),"")</f>
        <v>#REF!</v>
      </c>
      <c r="W30" s="11" t="e">
        <f>IF(AND('Mapa final'!#REF!="Alta",'Mapa final'!#REF!="Moderado"),CONCATENATE("R9C",'Mapa final'!#REF!),"")</f>
        <v>#REF!</v>
      </c>
      <c r="X30" s="11" t="e">
        <f>IF(AND('Mapa final'!#REF!="Alta",'Mapa final'!#REF!="Moderado"),CONCATENATE("R9C",'Mapa final'!#REF!),"")</f>
        <v>#REF!</v>
      </c>
      <c r="Y30" s="11" t="e">
        <f>IF(AND('Mapa final'!#REF!="Alta",'Mapa final'!#REF!="Moderado"),CONCATENATE("R9C",'Mapa final'!#REF!),"")</f>
        <v>#REF!</v>
      </c>
      <c r="Z30" s="11" t="e">
        <f>IF(AND('Mapa final'!#REF!="Alta",'Mapa final'!#REF!="Moderado"),CONCATENATE("R9C",'Mapa final'!#REF!),"")</f>
        <v>#REF!</v>
      </c>
      <c r="AA30" s="12" t="e">
        <f>IF(AND('Mapa final'!#REF!="Alta",'Mapa final'!#REF!="Moderado"),CONCATENATE("R9C",'Mapa final'!#REF!),"")</f>
        <v>#REF!</v>
      </c>
      <c r="AB30" s="10" t="e">
        <f>IF(AND('Mapa final'!#REF!="Alta",'Mapa final'!#REF!="Mayor"),CONCATENATE("R9C",'Mapa final'!#REF!),"")</f>
        <v>#REF!</v>
      </c>
      <c r="AC30" s="11" t="e">
        <f>IF(AND('Mapa final'!#REF!="Alta",'Mapa final'!#REF!="Mayor"),CONCATENATE("R9C",'Mapa final'!#REF!),"")</f>
        <v>#REF!</v>
      </c>
      <c r="AD30" s="11" t="e">
        <f>IF(AND('Mapa final'!#REF!="Alta",'Mapa final'!#REF!="Mayor"),CONCATENATE("R9C",'Mapa final'!#REF!),"")</f>
        <v>#REF!</v>
      </c>
      <c r="AE30" s="11" t="e">
        <f>IF(AND('Mapa final'!#REF!="Alta",'Mapa final'!#REF!="Mayor"),CONCATENATE("R9C",'Mapa final'!#REF!),"")</f>
        <v>#REF!</v>
      </c>
      <c r="AF30" s="11" t="e">
        <f>IF(AND('Mapa final'!#REF!="Alta",'Mapa final'!#REF!="Mayor"),CONCATENATE("R9C",'Mapa final'!#REF!),"")</f>
        <v>#REF!</v>
      </c>
      <c r="AG30" s="12" t="e">
        <f>IF(AND('Mapa final'!#REF!="Alta",'Mapa final'!#REF!="Mayor"),CONCATENATE("R9C",'Mapa final'!#REF!),"")</f>
        <v>#REF!</v>
      </c>
      <c r="AH30" s="13" t="e">
        <f>IF(AND('Mapa final'!#REF!="Alta",'Mapa final'!#REF!="Catastrófico"),CONCATENATE("R9C",'Mapa final'!#REF!),"")</f>
        <v>#REF!</v>
      </c>
      <c r="AI30" s="14" t="e">
        <f>IF(AND('Mapa final'!#REF!="Alta",'Mapa final'!#REF!="Catastrófico"),CONCATENATE("R9C",'Mapa final'!#REF!),"")</f>
        <v>#REF!</v>
      </c>
      <c r="AJ30" s="14" t="e">
        <f>IF(AND('Mapa final'!#REF!="Alta",'Mapa final'!#REF!="Catastrófico"),CONCATENATE("R9C",'Mapa final'!#REF!),"")</f>
        <v>#REF!</v>
      </c>
      <c r="AK30" s="14" t="e">
        <f>IF(AND('Mapa final'!#REF!="Alta",'Mapa final'!#REF!="Catastrófico"),CONCATENATE("R9C",'Mapa final'!#REF!),"")</f>
        <v>#REF!</v>
      </c>
      <c r="AL30" s="14" t="e">
        <f>IF(AND('Mapa final'!#REF!="Alta",'Mapa final'!#REF!="Catastrófico"),CONCATENATE("R9C",'Mapa final'!#REF!),"")</f>
        <v>#REF!</v>
      </c>
      <c r="AM30" s="15" t="e">
        <f>IF(AND('Mapa final'!#REF!="Alta",'Mapa final'!#REF!="Catastrófico"),CONCATENATE("R9C",'Mapa final'!#REF!),"")</f>
        <v>#REF!</v>
      </c>
      <c r="AN30" s="41"/>
      <c r="AO30" s="768"/>
      <c r="AP30" s="769"/>
      <c r="AQ30" s="769"/>
      <c r="AR30" s="769"/>
      <c r="AS30" s="769"/>
      <c r="AT30" s="770"/>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row>
    <row r="31" spans="1:76" ht="15.75" customHeight="1" thickBot="1" x14ac:dyDescent="0.3">
      <c r="A31" s="41"/>
      <c r="B31" s="679"/>
      <c r="C31" s="679"/>
      <c r="D31" s="680"/>
      <c r="E31" s="779"/>
      <c r="F31" s="780"/>
      <c r="G31" s="780"/>
      <c r="H31" s="780"/>
      <c r="I31" s="780"/>
      <c r="J31" s="28" t="e">
        <f>IF(AND('Mapa final'!#REF!="Alta",'Mapa final'!#REF!="Leve"),CONCATENATE("R10C",'Mapa final'!#REF!),"")</f>
        <v>#REF!</v>
      </c>
      <c r="K31" s="29" t="e">
        <f>IF(AND('Mapa final'!#REF!="Alta",'Mapa final'!#REF!="Leve"),CONCATENATE("R10C",'Mapa final'!#REF!),"")</f>
        <v>#REF!</v>
      </c>
      <c r="L31" s="29" t="e">
        <f>IF(AND('Mapa final'!#REF!="Alta",'Mapa final'!#REF!="Leve"),CONCATENATE("R10C",'Mapa final'!#REF!),"")</f>
        <v>#REF!</v>
      </c>
      <c r="M31" s="29" t="e">
        <f>IF(AND('Mapa final'!#REF!="Alta",'Mapa final'!#REF!="Leve"),CONCATENATE("R10C",'Mapa final'!#REF!),"")</f>
        <v>#REF!</v>
      </c>
      <c r="N31" s="29" t="e">
        <f>IF(AND('Mapa final'!#REF!="Alta",'Mapa final'!#REF!="Leve"),CONCATENATE("R10C",'Mapa final'!#REF!),"")</f>
        <v>#REF!</v>
      </c>
      <c r="O31" s="30" t="e">
        <f>IF(AND('Mapa final'!#REF!="Alta",'Mapa final'!#REF!="Leve"),CONCATENATE("R10C",'Mapa final'!#REF!),"")</f>
        <v>#REF!</v>
      </c>
      <c r="P31" s="28" t="e">
        <f>IF(AND('Mapa final'!#REF!="Alta",'Mapa final'!#REF!="Menor"),CONCATENATE("R10C",'Mapa final'!#REF!),"")</f>
        <v>#REF!</v>
      </c>
      <c r="Q31" s="29" t="e">
        <f>IF(AND('Mapa final'!#REF!="Alta",'Mapa final'!#REF!="Menor"),CONCATENATE("R10C",'Mapa final'!#REF!),"")</f>
        <v>#REF!</v>
      </c>
      <c r="R31" s="29" t="e">
        <f>IF(AND('Mapa final'!#REF!="Alta",'Mapa final'!#REF!="Menor"),CONCATENATE("R10C",'Mapa final'!#REF!),"")</f>
        <v>#REF!</v>
      </c>
      <c r="S31" s="29" t="e">
        <f>IF(AND('Mapa final'!#REF!="Alta",'Mapa final'!#REF!="Menor"),CONCATENATE("R10C",'Mapa final'!#REF!),"")</f>
        <v>#REF!</v>
      </c>
      <c r="T31" s="29" t="e">
        <f>IF(AND('Mapa final'!#REF!="Alta",'Mapa final'!#REF!="Menor"),CONCATENATE("R10C",'Mapa final'!#REF!),"")</f>
        <v>#REF!</v>
      </c>
      <c r="U31" s="30" t="e">
        <f>IF(AND('Mapa final'!#REF!="Alta",'Mapa final'!#REF!="Menor"),CONCATENATE("R10C",'Mapa final'!#REF!),"")</f>
        <v>#REF!</v>
      </c>
      <c r="V31" s="16" t="e">
        <f>IF(AND('Mapa final'!#REF!="Alta",'Mapa final'!#REF!="Moderado"),CONCATENATE("R10C",'Mapa final'!#REF!),"")</f>
        <v>#REF!</v>
      </c>
      <c r="W31" s="17" t="e">
        <f>IF(AND('Mapa final'!#REF!="Alta",'Mapa final'!#REF!="Moderado"),CONCATENATE("R10C",'Mapa final'!#REF!),"")</f>
        <v>#REF!</v>
      </c>
      <c r="X31" s="17" t="e">
        <f>IF(AND('Mapa final'!#REF!="Alta",'Mapa final'!#REF!="Moderado"),CONCATENATE("R10C",'Mapa final'!#REF!),"")</f>
        <v>#REF!</v>
      </c>
      <c r="Y31" s="17" t="e">
        <f>IF(AND('Mapa final'!#REF!="Alta",'Mapa final'!#REF!="Moderado"),CONCATENATE("R10C",'Mapa final'!#REF!),"")</f>
        <v>#REF!</v>
      </c>
      <c r="Z31" s="17" t="e">
        <f>IF(AND('Mapa final'!#REF!="Alta",'Mapa final'!#REF!="Moderado"),CONCATENATE("R10C",'Mapa final'!#REF!),"")</f>
        <v>#REF!</v>
      </c>
      <c r="AA31" s="18" t="e">
        <f>IF(AND('Mapa final'!#REF!="Alta",'Mapa final'!#REF!="Moderado"),CONCATENATE("R10C",'Mapa final'!#REF!),"")</f>
        <v>#REF!</v>
      </c>
      <c r="AB31" s="16" t="e">
        <f>IF(AND('Mapa final'!#REF!="Alta",'Mapa final'!#REF!="Mayor"),CONCATENATE("R10C",'Mapa final'!#REF!),"")</f>
        <v>#REF!</v>
      </c>
      <c r="AC31" s="17" t="e">
        <f>IF(AND('Mapa final'!#REF!="Alta",'Mapa final'!#REF!="Mayor"),CONCATENATE("R10C",'Mapa final'!#REF!),"")</f>
        <v>#REF!</v>
      </c>
      <c r="AD31" s="17" t="e">
        <f>IF(AND('Mapa final'!#REF!="Alta",'Mapa final'!#REF!="Mayor"),CONCATENATE("R10C",'Mapa final'!#REF!),"")</f>
        <v>#REF!</v>
      </c>
      <c r="AE31" s="17" t="e">
        <f>IF(AND('Mapa final'!#REF!="Alta",'Mapa final'!#REF!="Mayor"),CONCATENATE("R10C",'Mapa final'!#REF!),"")</f>
        <v>#REF!</v>
      </c>
      <c r="AF31" s="17" t="e">
        <f>IF(AND('Mapa final'!#REF!="Alta",'Mapa final'!#REF!="Mayor"),CONCATENATE("R10C",'Mapa final'!#REF!),"")</f>
        <v>#REF!</v>
      </c>
      <c r="AG31" s="18" t="e">
        <f>IF(AND('Mapa final'!#REF!="Alta",'Mapa final'!#REF!="Mayor"),CONCATENATE("R10C",'Mapa final'!#REF!),"")</f>
        <v>#REF!</v>
      </c>
      <c r="AH31" s="19" t="e">
        <f>IF(AND('Mapa final'!#REF!="Alta",'Mapa final'!#REF!="Catastrófico"),CONCATENATE("R10C",'Mapa final'!#REF!),"")</f>
        <v>#REF!</v>
      </c>
      <c r="AI31" s="20" t="e">
        <f>IF(AND('Mapa final'!#REF!="Alta",'Mapa final'!#REF!="Catastrófico"),CONCATENATE("R10C",'Mapa final'!#REF!),"")</f>
        <v>#REF!</v>
      </c>
      <c r="AJ31" s="20" t="e">
        <f>IF(AND('Mapa final'!#REF!="Alta",'Mapa final'!#REF!="Catastrófico"),CONCATENATE("R10C",'Mapa final'!#REF!),"")</f>
        <v>#REF!</v>
      </c>
      <c r="AK31" s="20" t="e">
        <f>IF(AND('Mapa final'!#REF!="Alta",'Mapa final'!#REF!="Catastrófico"),CONCATENATE("R10C",'Mapa final'!#REF!),"")</f>
        <v>#REF!</v>
      </c>
      <c r="AL31" s="20" t="e">
        <f>IF(AND('Mapa final'!#REF!="Alta",'Mapa final'!#REF!="Catastrófico"),CONCATENATE("R10C",'Mapa final'!#REF!),"")</f>
        <v>#REF!</v>
      </c>
      <c r="AM31" s="21" t="e">
        <f>IF(AND('Mapa final'!#REF!="Alta",'Mapa final'!#REF!="Catastrófico"),CONCATENATE("R10C",'Mapa final'!#REF!),"")</f>
        <v>#REF!</v>
      </c>
      <c r="AN31" s="41"/>
      <c r="AO31" s="771"/>
      <c r="AP31" s="772"/>
      <c r="AQ31" s="772"/>
      <c r="AR31" s="772"/>
      <c r="AS31" s="772"/>
      <c r="AT31" s="773"/>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row>
    <row r="32" spans="1:76" ht="15" customHeight="1" x14ac:dyDescent="0.25">
      <c r="A32" s="41"/>
      <c r="B32" s="679"/>
      <c r="C32" s="679"/>
      <c r="D32" s="680"/>
      <c r="E32" s="774" t="s">
        <v>288</v>
      </c>
      <c r="F32" s="775"/>
      <c r="G32" s="775"/>
      <c r="H32" s="775"/>
      <c r="I32" s="792"/>
      <c r="J32" s="22" t="e">
        <f>IF(AND('Mapa final'!#REF!="Media",'Mapa final'!#REF!="Leve"),CONCATENATE("R1C",'Mapa final'!$Q$14),"")</f>
        <v>#REF!</v>
      </c>
      <c r="K32" s="23" t="e">
        <f>IF(AND('Mapa final'!#REF!="Media",'Mapa final'!#REF!="Leve"),CONCATENATE("R1C",'Mapa final'!#REF!),"")</f>
        <v>#REF!</v>
      </c>
      <c r="L32" s="23" t="e">
        <f>IF(AND('Mapa final'!#REF!="Media",'Mapa final'!#REF!="Leve"),CONCATENATE("R1C",'Mapa final'!#REF!),"")</f>
        <v>#REF!</v>
      </c>
      <c r="M32" s="23" t="e">
        <f>IF(AND('Mapa final'!#REF!="Media",'Mapa final'!#REF!="Leve"),CONCATENATE("R1C",'Mapa final'!#REF!),"")</f>
        <v>#REF!</v>
      </c>
      <c r="N32" s="23" t="e">
        <f>IF(AND('Mapa final'!#REF!="Media",'Mapa final'!#REF!="Leve"),CONCATENATE("R1C",'Mapa final'!#REF!),"")</f>
        <v>#REF!</v>
      </c>
      <c r="O32" s="24" t="e">
        <f>IF(AND('Mapa final'!#REF!="Media",'Mapa final'!#REF!="Leve"),CONCATENATE("R1C",'Mapa final'!#REF!),"")</f>
        <v>#REF!</v>
      </c>
      <c r="P32" s="22" t="e">
        <f>IF(AND('Mapa final'!#REF!="Media",'Mapa final'!#REF!="Menor"),CONCATENATE("R1C",'Mapa final'!$Q$14),"")</f>
        <v>#REF!</v>
      </c>
      <c r="Q32" s="23" t="e">
        <f>IF(AND('Mapa final'!#REF!="Media",'Mapa final'!#REF!="Menor"),CONCATENATE("R1C",'Mapa final'!#REF!),"")</f>
        <v>#REF!</v>
      </c>
      <c r="R32" s="23" t="e">
        <f>IF(AND('Mapa final'!#REF!="Media",'Mapa final'!#REF!="Menor"),CONCATENATE("R1C",'Mapa final'!#REF!),"")</f>
        <v>#REF!</v>
      </c>
      <c r="S32" s="23" t="e">
        <f>IF(AND('Mapa final'!#REF!="Media",'Mapa final'!#REF!="Menor"),CONCATENATE("R1C",'Mapa final'!#REF!),"")</f>
        <v>#REF!</v>
      </c>
      <c r="T32" s="23" t="e">
        <f>IF(AND('Mapa final'!#REF!="Media",'Mapa final'!#REF!="Menor"),CONCATENATE("R1C",'Mapa final'!#REF!),"")</f>
        <v>#REF!</v>
      </c>
      <c r="U32" s="24" t="e">
        <f>IF(AND('Mapa final'!#REF!="Media",'Mapa final'!#REF!="Menor"),CONCATENATE("R1C",'Mapa final'!#REF!),"")</f>
        <v>#REF!</v>
      </c>
      <c r="V32" s="22" t="e">
        <f>IF(AND('Mapa final'!#REF!="Media",'Mapa final'!#REF!="Moderado"),CONCATENATE("R1C",'Mapa final'!$Q$14),"")</f>
        <v>#REF!</v>
      </c>
      <c r="W32" s="23" t="e">
        <f>IF(AND('Mapa final'!#REF!="Media",'Mapa final'!#REF!="Moderado"),CONCATENATE("R1C",'Mapa final'!#REF!),"")</f>
        <v>#REF!</v>
      </c>
      <c r="X32" s="23" t="e">
        <f>IF(AND('Mapa final'!#REF!="Media",'Mapa final'!#REF!="Moderado"),CONCATENATE("R1C",'Mapa final'!#REF!),"")</f>
        <v>#REF!</v>
      </c>
      <c r="Y32" s="23" t="e">
        <f>IF(AND('Mapa final'!#REF!="Media",'Mapa final'!#REF!="Moderado"),CONCATENATE("R1C",'Mapa final'!#REF!),"")</f>
        <v>#REF!</v>
      </c>
      <c r="Z32" s="23" t="e">
        <f>IF(AND('Mapa final'!#REF!="Media",'Mapa final'!#REF!="Moderado"),CONCATENATE("R1C",'Mapa final'!#REF!),"")</f>
        <v>#REF!</v>
      </c>
      <c r="AA32" s="24" t="e">
        <f>IF(AND('Mapa final'!#REF!="Media",'Mapa final'!#REF!="Moderado"),CONCATENATE("R1C",'Mapa final'!#REF!),"")</f>
        <v>#REF!</v>
      </c>
      <c r="AB32" s="4" t="e">
        <f>IF(AND('Mapa final'!#REF!="Media",'Mapa final'!#REF!="Mayor"),CONCATENATE("R1C",'Mapa final'!$Q$14),"")</f>
        <v>#REF!</v>
      </c>
      <c r="AC32" s="5" t="e">
        <f>IF(AND('Mapa final'!#REF!="Media",'Mapa final'!#REF!="Mayor"),CONCATENATE("R1C",'Mapa final'!#REF!),"")</f>
        <v>#REF!</v>
      </c>
      <c r="AD32" s="5" t="e">
        <f>IF(AND('Mapa final'!#REF!="Media",'Mapa final'!#REF!="Mayor"),CONCATENATE("R1C",'Mapa final'!#REF!),"")</f>
        <v>#REF!</v>
      </c>
      <c r="AE32" s="5" t="e">
        <f>IF(AND('Mapa final'!#REF!="Media",'Mapa final'!#REF!="Mayor"),CONCATENATE("R1C",'Mapa final'!#REF!),"")</f>
        <v>#REF!</v>
      </c>
      <c r="AF32" s="5" t="e">
        <f>IF(AND('Mapa final'!#REF!="Media",'Mapa final'!#REF!="Mayor"),CONCATENATE("R1C",'Mapa final'!#REF!),"")</f>
        <v>#REF!</v>
      </c>
      <c r="AG32" s="6" t="e">
        <f>IF(AND('Mapa final'!#REF!="Media",'Mapa final'!#REF!="Mayor"),CONCATENATE("R1C",'Mapa final'!#REF!),"")</f>
        <v>#REF!</v>
      </c>
      <c r="AH32" s="7" t="e">
        <f>IF(AND('Mapa final'!#REF!="Media",'Mapa final'!#REF!="Catastrófico"),CONCATENATE("R1C",'Mapa final'!$Q$14),"")</f>
        <v>#REF!</v>
      </c>
      <c r="AI32" s="8" t="e">
        <f>IF(AND('Mapa final'!#REF!="Media",'Mapa final'!#REF!="Catastrófico"),CONCATENATE("R1C",'Mapa final'!#REF!),"")</f>
        <v>#REF!</v>
      </c>
      <c r="AJ32" s="8" t="e">
        <f>IF(AND('Mapa final'!#REF!="Media",'Mapa final'!#REF!="Catastrófico"),CONCATENATE("R1C",'Mapa final'!#REF!),"")</f>
        <v>#REF!</v>
      </c>
      <c r="AK32" s="8" t="e">
        <f>IF(AND('Mapa final'!#REF!="Media",'Mapa final'!#REF!="Catastrófico"),CONCATENATE("R1C",'Mapa final'!#REF!),"")</f>
        <v>#REF!</v>
      </c>
      <c r="AL32" s="8" t="e">
        <f>IF(AND('Mapa final'!#REF!="Media",'Mapa final'!#REF!="Catastrófico"),CONCATENATE("R1C",'Mapa final'!#REF!),"")</f>
        <v>#REF!</v>
      </c>
      <c r="AM32" s="9" t="e">
        <f>IF(AND('Mapa final'!#REF!="Media",'Mapa final'!#REF!="Catastrófico"),CONCATENATE("R1C",'Mapa final'!#REF!),"")</f>
        <v>#REF!</v>
      </c>
      <c r="AN32" s="41"/>
      <c r="AO32" s="804" t="s">
        <v>209</v>
      </c>
      <c r="AP32" s="805"/>
      <c r="AQ32" s="805"/>
      <c r="AR32" s="805"/>
      <c r="AS32" s="805"/>
      <c r="AT32" s="806"/>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row>
    <row r="33" spans="1:76" ht="15" customHeight="1" x14ac:dyDescent="0.25">
      <c r="A33" s="41"/>
      <c r="B33" s="679"/>
      <c r="C33" s="679"/>
      <c r="D33" s="680"/>
      <c r="E33" s="776"/>
      <c r="F33" s="777"/>
      <c r="G33" s="777"/>
      <c r="H33" s="777"/>
      <c r="I33" s="793"/>
      <c r="J33" s="25" t="e">
        <f>IF(AND('Mapa final'!#REF!="Media",'Mapa final'!#REF!="Leve"),CONCATENATE("R2C",'Mapa final'!#REF!),"")</f>
        <v>#REF!</v>
      </c>
      <c r="K33" s="26" t="e">
        <f>IF(AND('Mapa final'!#REF!="Media",'Mapa final'!#REF!="Leve"),CONCATENATE("R2C",'Mapa final'!#REF!),"")</f>
        <v>#REF!</v>
      </c>
      <c r="L33" s="26" t="e">
        <f>IF(AND('Mapa final'!#REF!="Media",'Mapa final'!#REF!="Leve"),CONCATENATE("R2C",'Mapa final'!#REF!),"")</f>
        <v>#REF!</v>
      </c>
      <c r="M33" s="26" t="e">
        <f>IF(AND('Mapa final'!#REF!="Media",'Mapa final'!#REF!="Leve"),CONCATENATE("R2C",'Mapa final'!#REF!),"")</f>
        <v>#REF!</v>
      </c>
      <c r="N33" s="26" t="e">
        <f>IF(AND('Mapa final'!#REF!="Media",'Mapa final'!#REF!="Leve"),CONCATENATE("R2C",'Mapa final'!#REF!),"")</f>
        <v>#REF!</v>
      </c>
      <c r="O33" s="27" t="e">
        <f>IF(AND('Mapa final'!#REF!="Media",'Mapa final'!#REF!="Leve"),CONCATENATE("R2C",'Mapa final'!#REF!),"")</f>
        <v>#REF!</v>
      </c>
      <c r="P33" s="25" t="e">
        <f>IF(AND('Mapa final'!#REF!="Media",'Mapa final'!#REF!="Menor"),CONCATENATE("R2C",'Mapa final'!#REF!),"")</f>
        <v>#REF!</v>
      </c>
      <c r="Q33" s="26" t="e">
        <f>IF(AND('Mapa final'!#REF!="Media",'Mapa final'!#REF!="Menor"),CONCATENATE("R2C",'Mapa final'!#REF!),"")</f>
        <v>#REF!</v>
      </c>
      <c r="R33" s="26" t="e">
        <f>IF(AND('Mapa final'!#REF!="Media",'Mapa final'!#REF!="Menor"),CONCATENATE("R2C",'Mapa final'!#REF!),"")</f>
        <v>#REF!</v>
      </c>
      <c r="S33" s="26" t="e">
        <f>IF(AND('Mapa final'!#REF!="Media",'Mapa final'!#REF!="Menor"),CONCATENATE("R2C",'Mapa final'!#REF!),"")</f>
        <v>#REF!</v>
      </c>
      <c r="T33" s="26" t="e">
        <f>IF(AND('Mapa final'!#REF!="Media",'Mapa final'!#REF!="Menor"),CONCATENATE("R2C",'Mapa final'!#REF!),"")</f>
        <v>#REF!</v>
      </c>
      <c r="U33" s="27" t="e">
        <f>IF(AND('Mapa final'!#REF!="Media",'Mapa final'!#REF!="Menor"),CONCATENATE("R2C",'Mapa final'!#REF!),"")</f>
        <v>#REF!</v>
      </c>
      <c r="V33" s="25" t="e">
        <f>IF(AND('Mapa final'!#REF!="Media",'Mapa final'!#REF!="Moderado"),CONCATENATE("R2C",'Mapa final'!#REF!),"")</f>
        <v>#REF!</v>
      </c>
      <c r="W33" s="26" t="e">
        <f>IF(AND('Mapa final'!#REF!="Media",'Mapa final'!#REF!="Moderado"),CONCATENATE("R2C",'Mapa final'!#REF!),"")</f>
        <v>#REF!</v>
      </c>
      <c r="X33" s="26" t="e">
        <f>IF(AND('Mapa final'!#REF!="Media",'Mapa final'!#REF!="Moderado"),CONCATENATE("R2C",'Mapa final'!#REF!),"")</f>
        <v>#REF!</v>
      </c>
      <c r="Y33" s="26" t="e">
        <f>IF(AND('Mapa final'!#REF!="Media",'Mapa final'!#REF!="Moderado"),CONCATENATE("R2C",'Mapa final'!#REF!),"")</f>
        <v>#REF!</v>
      </c>
      <c r="Z33" s="26" t="e">
        <f>IF(AND('Mapa final'!#REF!="Media",'Mapa final'!#REF!="Moderado"),CONCATENATE("R2C",'Mapa final'!#REF!),"")</f>
        <v>#REF!</v>
      </c>
      <c r="AA33" s="27" t="e">
        <f>IF(AND('Mapa final'!#REF!="Media",'Mapa final'!#REF!="Moderado"),CONCATENATE("R2C",'Mapa final'!#REF!),"")</f>
        <v>#REF!</v>
      </c>
      <c r="AB33" s="10" t="e">
        <f>IF(AND('Mapa final'!#REF!="Media",'Mapa final'!#REF!="Mayor"),CONCATENATE("R2C",'Mapa final'!#REF!),"")</f>
        <v>#REF!</v>
      </c>
      <c r="AC33" s="11" t="e">
        <f>IF(AND('Mapa final'!#REF!="Media",'Mapa final'!#REF!="Mayor"),CONCATENATE("R2C",'Mapa final'!#REF!),"")</f>
        <v>#REF!</v>
      </c>
      <c r="AD33" s="11" t="e">
        <f>IF(AND('Mapa final'!#REF!="Media",'Mapa final'!#REF!="Mayor"),CONCATENATE("R2C",'Mapa final'!#REF!),"")</f>
        <v>#REF!</v>
      </c>
      <c r="AE33" s="11" t="e">
        <f>IF(AND('Mapa final'!#REF!="Media",'Mapa final'!#REF!="Mayor"),CONCATENATE("R2C",'Mapa final'!#REF!),"")</f>
        <v>#REF!</v>
      </c>
      <c r="AF33" s="11" t="e">
        <f>IF(AND('Mapa final'!#REF!="Media",'Mapa final'!#REF!="Mayor"),CONCATENATE("R2C",'Mapa final'!#REF!),"")</f>
        <v>#REF!</v>
      </c>
      <c r="AG33" s="12" t="e">
        <f>IF(AND('Mapa final'!#REF!="Media",'Mapa final'!#REF!="Mayor"),CONCATENATE("R2C",'Mapa final'!#REF!),"")</f>
        <v>#REF!</v>
      </c>
      <c r="AH33" s="13" t="e">
        <f>IF(AND('Mapa final'!#REF!="Media",'Mapa final'!#REF!="Catastrófico"),CONCATENATE("R2C",'Mapa final'!#REF!),"")</f>
        <v>#REF!</v>
      </c>
      <c r="AI33" s="14" t="e">
        <f>IF(AND('Mapa final'!#REF!="Media",'Mapa final'!#REF!="Catastrófico"),CONCATENATE("R2C",'Mapa final'!#REF!),"")</f>
        <v>#REF!</v>
      </c>
      <c r="AJ33" s="14" t="e">
        <f>IF(AND('Mapa final'!#REF!="Media",'Mapa final'!#REF!="Catastrófico"),CONCATENATE("R2C",'Mapa final'!#REF!),"")</f>
        <v>#REF!</v>
      </c>
      <c r="AK33" s="14" t="e">
        <f>IF(AND('Mapa final'!#REF!="Media",'Mapa final'!#REF!="Catastrófico"),CONCATENATE("R2C",'Mapa final'!#REF!),"")</f>
        <v>#REF!</v>
      </c>
      <c r="AL33" s="14" t="e">
        <f>IF(AND('Mapa final'!#REF!="Media",'Mapa final'!#REF!="Catastrófico"),CONCATENATE("R2C",'Mapa final'!#REF!),"")</f>
        <v>#REF!</v>
      </c>
      <c r="AM33" s="15" t="e">
        <f>IF(AND('Mapa final'!#REF!="Media",'Mapa final'!#REF!="Catastrófico"),CONCATENATE("R2C",'Mapa final'!#REF!),"")</f>
        <v>#REF!</v>
      </c>
      <c r="AN33" s="41"/>
      <c r="AO33" s="807"/>
      <c r="AP33" s="808"/>
      <c r="AQ33" s="808"/>
      <c r="AR33" s="808"/>
      <c r="AS33" s="808"/>
      <c r="AT33" s="809"/>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row>
    <row r="34" spans="1:76" ht="15" customHeight="1" x14ac:dyDescent="0.25">
      <c r="A34" s="41"/>
      <c r="B34" s="679"/>
      <c r="C34" s="679"/>
      <c r="D34" s="680"/>
      <c r="E34" s="778"/>
      <c r="F34" s="777"/>
      <c r="G34" s="777"/>
      <c r="H34" s="777"/>
      <c r="I34" s="793"/>
      <c r="J34" s="25" t="e">
        <f>IF(AND('Mapa final'!#REF!="Media",'Mapa final'!#REF!="Leve"),CONCATENATE("R3C",'Mapa final'!#REF!),"")</f>
        <v>#REF!</v>
      </c>
      <c r="K34" s="26" t="e">
        <f>IF(AND('Mapa final'!#REF!="Media",'Mapa final'!#REF!="Leve"),CONCATENATE("R3C",'Mapa final'!#REF!),"")</f>
        <v>#REF!</v>
      </c>
      <c r="L34" s="26" t="e">
        <f>IF(AND('Mapa final'!#REF!="Media",'Mapa final'!#REF!="Leve"),CONCATENATE("R3C",'Mapa final'!#REF!),"")</f>
        <v>#REF!</v>
      </c>
      <c r="M34" s="26" t="e">
        <f>IF(AND('Mapa final'!#REF!="Media",'Mapa final'!#REF!="Leve"),CONCATENATE("R3C",'Mapa final'!#REF!),"")</f>
        <v>#REF!</v>
      </c>
      <c r="N34" s="26" t="e">
        <f>IF(AND('Mapa final'!#REF!="Media",'Mapa final'!#REF!="Leve"),CONCATENATE("R3C",'Mapa final'!#REF!),"")</f>
        <v>#REF!</v>
      </c>
      <c r="O34" s="27" t="e">
        <f>IF(AND('Mapa final'!#REF!="Media",'Mapa final'!#REF!="Leve"),CONCATENATE("R3C",'Mapa final'!#REF!),"")</f>
        <v>#REF!</v>
      </c>
      <c r="P34" s="25" t="e">
        <f>IF(AND('Mapa final'!#REF!="Media",'Mapa final'!#REF!="Menor"),CONCATENATE("R3C",'Mapa final'!#REF!),"")</f>
        <v>#REF!</v>
      </c>
      <c r="Q34" s="26" t="e">
        <f>IF(AND('Mapa final'!#REF!="Media",'Mapa final'!#REF!="Menor"),CONCATENATE("R3C",'Mapa final'!#REF!),"")</f>
        <v>#REF!</v>
      </c>
      <c r="R34" s="26" t="e">
        <f>IF(AND('Mapa final'!#REF!="Media",'Mapa final'!#REF!="Menor"),CONCATENATE("R3C",'Mapa final'!#REF!),"")</f>
        <v>#REF!</v>
      </c>
      <c r="S34" s="26" t="e">
        <f>IF(AND('Mapa final'!#REF!="Media",'Mapa final'!#REF!="Menor"),CONCATENATE("R3C",'Mapa final'!#REF!),"")</f>
        <v>#REF!</v>
      </c>
      <c r="T34" s="26" t="e">
        <f>IF(AND('Mapa final'!#REF!="Media",'Mapa final'!#REF!="Menor"),CONCATENATE("R3C",'Mapa final'!#REF!),"")</f>
        <v>#REF!</v>
      </c>
      <c r="U34" s="27" t="e">
        <f>IF(AND('Mapa final'!#REF!="Media",'Mapa final'!#REF!="Menor"),CONCATENATE("R3C",'Mapa final'!#REF!),"")</f>
        <v>#REF!</v>
      </c>
      <c r="V34" s="25" t="e">
        <f>IF(AND('Mapa final'!#REF!="Media",'Mapa final'!#REF!="Moderado"),CONCATENATE("R3C",'Mapa final'!#REF!),"")</f>
        <v>#REF!</v>
      </c>
      <c r="W34" s="26" t="e">
        <f>IF(AND('Mapa final'!#REF!="Media",'Mapa final'!#REF!="Moderado"),CONCATENATE("R3C",'Mapa final'!#REF!),"")</f>
        <v>#REF!</v>
      </c>
      <c r="X34" s="26" t="e">
        <f>IF(AND('Mapa final'!#REF!="Media",'Mapa final'!#REF!="Moderado"),CONCATENATE("R3C",'Mapa final'!#REF!),"")</f>
        <v>#REF!</v>
      </c>
      <c r="Y34" s="26" t="e">
        <f>IF(AND('Mapa final'!#REF!="Media",'Mapa final'!#REF!="Moderado"),CONCATENATE("R3C",'Mapa final'!#REF!),"")</f>
        <v>#REF!</v>
      </c>
      <c r="Z34" s="26" t="e">
        <f>IF(AND('Mapa final'!#REF!="Media",'Mapa final'!#REF!="Moderado"),CONCATENATE("R3C",'Mapa final'!#REF!),"")</f>
        <v>#REF!</v>
      </c>
      <c r="AA34" s="27" t="e">
        <f>IF(AND('Mapa final'!#REF!="Media",'Mapa final'!#REF!="Moderado"),CONCATENATE("R3C",'Mapa final'!#REF!),"")</f>
        <v>#REF!</v>
      </c>
      <c r="AB34" s="10" t="e">
        <f>IF(AND('Mapa final'!#REF!="Media",'Mapa final'!#REF!="Mayor"),CONCATENATE("R3C",'Mapa final'!#REF!),"")</f>
        <v>#REF!</v>
      </c>
      <c r="AC34" s="11" t="e">
        <f>IF(AND('Mapa final'!#REF!="Media",'Mapa final'!#REF!="Mayor"),CONCATENATE("R3C",'Mapa final'!#REF!),"")</f>
        <v>#REF!</v>
      </c>
      <c r="AD34" s="11" t="e">
        <f>IF(AND('Mapa final'!#REF!="Media",'Mapa final'!#REF!="Mayor"),CONCATENATE("R3C",'Mapa final'!#REF!),"")</f>
        <v>#REF!</v>
      </c>
      <c r="AE34" s="11" t="e">
        <f>IF(AND('Mapa final'!#REF!="Media",'Mapa final'!#REF!="Mayor"),CONCATENATE("R3C",'Mapa final'!#REF!),"")</f>
        <v>#REF!</v>
      </c>
      <c r="AF34" s="11" t="e">
        <f>IF(AND('Mapa final'!#REF!="Media",'Mapa final'!#REF!="Mayor"),CONCATENATE("R3C",'Mapa final'!#REF!),"")</f>
        <v>#REF!</v>
      </c>
      <c r="AG34" s="12" t="e">
        <f>IF(AND('Mapa final'!#REF!="Media",'Mapa final'!#REF!="Mayor"),CONCATENATE("R3C",'Mapa final'!#REF!),"")</f>
        <v>#REF!</v>
      </c>
      <c r="AH34" s="13" t="e">
        <f>IF(AND('Mapa final'!#REF!="Media",'Mapa final'!#REF!="Catastrófico"),CONCATENATE("R3C",'Mapa final'!#REF!),"")</f>
        <v>#REF!</v>
      </c>
      <c r="AI34" s="14" t="e">
        <f>IF(AND('Mapa final'!#REF!="Media",'Mapa final'!#REF!="Catastrófico"),CONCATENATE("R3C",'Mapa final'!#REF!),"")</f>
        <v>#REF!</v>
      </c>
      <c r="AJ34" s="14" t="e">
        <f>IF(AND('Mapa final'!#REF!="Media",'Mapa final'!#REF!="Catastrófico"),CONCATENATE("R3C",'Mapa final'!#REF!),"")</f>
        <v>#REF!</v>
      </c>
      <c r="AK34" s="14" t="e">
        <f>IF(AND('Mapa final'!#REF!="Media",'Mapa final'!#REF!="Catastrófico"),CONCATENATE("R3C",'Mapa final'!#REF!),"")</f>
        <v>#REF!</v>
      </c>
      <c r="AL34" s="14" t="e">
        <f>IF(AND('Mapa final'!#REF!="Media",'Mapa final'!#REF!="Catastrófico"),CONCATENATE("R3C",'Mapa final'!#REF!),"")</f>
        <v>#REF!</v>
      </c>
      <c r="AM34" s="15" t="e">
        <f>IF(AND('Mapa final'!#REF!="Media",'Mapa final'!#REF!="Catastrófico"),CONCATENATE("R3C",'Mapa final'!#REF!),"")</f>
        <v>#REF!</v>
      </c>
      <c r="AN34" s="41"/>
      <c r="AO34" s="807"/>
      <c r="AP34" s="808"/>
      <c r="AQ34" s="808"/>
      <c r="AR34" s="808"/>
      <c r="AS34" s="808"/>
      <c r="AT34" s="809"/>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row>
    <row r="35" spans="1:76" ht="15" customHeight="1" x14ac:dyDescent="0.25">
      <c r="A35" s="41"/>
      <c r="B35" s="679"/>
      <c r="C35" s="679"/>
      <c r="D35" s="680"/>
      <c r="E35" s="778"/>
      <c r="F35" s="777"/>
      <c r="G35" s="777"/>
      <c r="H35" s="777"/>
      <c r="I35" s="793"/>
      <c r="J35" s="25" t="e">
        <f>IF(AND('Mapa final'!#REF!="Media",'Mapa final'!#REF!="Leve"),CONCATENATE("R4C",'Mapa final'!#REF!),"")</f>
        <v>#REF!</v>
      </c>
      <c r="K35" s="26" t="e">
        <f>IF(AND('Mapa final'!#REF!="Media",'Mapa final'!#REF!="Leve"),CONCATENATE("R4C",'Mapa final'!#REF!),"")</f>
        <v>#REF!</v>
      </c>
      <c r="L35" s="26" t="e">
        <f>IF(AND('Mapa final'!#REF!="Media",'Mapa final'!#REF!="Leve"),CONCATENATE("R4C",'Mapa final'!#REF!),"")</f>
        <v>#REF!</v>
      </c>
      <c r="M35" s="26" t="e">
        <f>IF(AND('Mapa final'!#REF!="Media",'Mapa final'!#REF!="Leve"),CONCATENATE("R4C",'Mapa final'!#REF!),"")</f>
        <v>#REF!</v>
      </c>
      <c r="N35" s="26" t="e">
        <f>IF(AND('Mapa final'!#REF!="Media",'Mapa final'!#REF!="Leve"),CONCATENATE("R4C",'Mapa final'!#REF!),"")</f>
        <v>#REF!</v>
      </c>
      <c r="O35" s="27" t="e">
        <f>IF(AND('Mapa final'!#REF!="Media",'Mapa final'!#REF!="Leve"),CONCATENATE("R4C",'Mapa final'!#REF!),"")</f>
        <v>#REF!</v>
      </c>
      <c r="P35" s="25" t="e">
        <f>IF(AND('Mapa final'!#REF!="Media",'Mapa final'!#REF!="Menor"),CONCATENATE("R4C",'Mapa final'!#REF!),"")</f>
        <v>#REF!</v>
      </c>
      <c r="Q35" s="26" t="e">
        <f>IF(AND('Mapa final'!#REF!="Media",'Mapa final'!#REF!="Menor"),CONCATENATE("R4C",'Mapa final'!#REF!),"")</f>
        <v>#REF!</v>
      </c>
      <c r="R35" s="26" t="e">
        <f>IF(AND('Mapa final'!#REF!="Media",'Mapa final'!#REF!="Menor"),CONCATENATE("R4C",'Mapa final'!#REF!),"")</f>
        <v>#REF!</v>
      </c>
      <c r="S35" s="26" t="e">
        <f>IF(AND('Mapa final'!#REF!="Media",'Mapa final'!#REF!="Menor"),CONCATENATE("R4C",'Mapa final'!#REF!),"")</f>
        <v>#REF!</v>
      </c>
      <c r="T35" s="26" t="e">
        <f>IF(AND('Mapa final'!#REF!="Media",'Mapa final'!#REF!="Menor"),CONCATENATE("R4C",'Mapa final'!#REF!),"")</f>
        <v>#REF!</v>
      </c>
      <c r="U35" s="27" t="e">
        <f>IF(AND('Mapa final'!#REF!="Media",'Mapa final'!#REF!="Menor"),CONCATENATE("R4C",'Mapa final'!#REF!),"")</f>
        <v>#REF!</v>
      </c>
      <c r="V35" s="25" t="e">
        <f>IF(AND('Mapa final'!#REF!="Media",'Mapa final'!#REF!="Moderado"),CONCATENATE("R4C",'Mapa final'!#REF!),"")</f>
        <v>#REF!</v>
      </c>
      <c r="W35" s="26" t="e">
        <f>IF(AND('Mapa final'!#REF!="Media",'Mapa final'!#REF!="Moderado"),CONCATENATE("R4C",'Mapa final'!#REF!),"")</f>
        <v>#REF!</v>
      </c>
      <c r="X35" s="26" t="e">
        <f>IF(AND('Mapa final'!#REF!="Media",'Mapa final'!#REF!="Moderado"),CONCATENATE("R4C",'Mapa final'!#REF!),"")</f>
        <v>#REF!</v>
      </c>
      <c r="Y35" s="26" t="e">
        <f>IF(AND('Mapa final'!#REF!="Media",'Mapa final'!#REF!="Moderado"),CONCATENATE("R4C",'Mapa final'!#REF!),"")</f>
        <v>#REF!</v>
      </c>
      <c r="Z35" s="26" t="e">
        <f>IF(AND('Mapa final'!#REF!="Media",'Mapa final'!#REF!="Moderado"),CONCATENATE("R4C",'Mapa final'!#REF!),"")</f>
        <v>#REF!</v>
      </c>
      <c r="AA35" s="27" t="e">
        <f>IF(AND('Mapa final'!#REF!="Media",'Mapa final'!#REF!="Moderado"),CONCATENATE("R4C",'Mapa final'!#REF!),"")</f>
        <v>#REF!</v>
      </c>
      <c r="AB35" s="10" t="e">
        <f>IF(AND('Mapa final'!#REF!="Media",'Mapa final'!#REF!="Mayor"),CONCATENATE("R4C",'Mapa final'!#REF!),"")</f>
        <v>#REF!</v>
      </c>
      <c r="AC35" s="11" t="e">
        <f>IF(AND('Mapa final'!#REF!="Media",'Mapa final'!#REF!="Mayor"),CONCATENATE("R4C",'Mapa final'!#REF!),"")</f>
        <v>#REF!</v>
      </c>
      <c r="AD35" s="11" t="e">
        <f>IF(AND('Mapa final'!#REF!="Media",'Mapa final'!#REF!="Mayor"),CONCATENATE("R4C",'Mapa final'!#REF!),"")</f>
        <v>#REF!</v>
      </c>
      <c r="AE35" s="11" t="e">
        <f>IF(AND('Mapa final'!#REF!="Media",'Mapa final'!#REF!="Mayor"),CONCATENATE("R4C",'Mapa final'!#REF!),"")</f>
        <v>#REF!</v>
      </c>
      <c r="AF35" s="11" t="e">
        <f>IF(AND('Mapa final'!#REF!="Media",'Mapa final'!#REF!="Mayor"),CONCATENATE("R4C",'Mapa final'!#REF!),"")</f>
        <v>#REF!</v>
      </c>
      <c r="AG35" s="12" t="e">
        <f>IF(AND('Mapa final'!#REF!="Media",'Mapa final'!#REF!="Mayor"),CONCATENATE("R4C",'Mapa final'!#REF!),"")</f>
        <v>#REF!</v>
      </c>
      <c r="AH35" s="13" t="e">
        <f>IF(AND('Mapa final'!#REF!="Media",'Mapa final'!#REF!="Catastrófico"),CONCATENATE("R4C",'Mapa final'!#REF!),"")</f>
        <v>#REF!</v>
      </c>
      <c r="AI35" s="14" t="e">
        <f>IF(AND('Mapa final'!#REF!="Media",'Mapa final'!#REF!="Catastrófico"),CONCATENATE("R4C",'Mapa final'!#REF!),"")</f>
        <v>#REF!</v>
      </c>
      <c r="AJ35" s="14" t="e">
        <f>IF(AND('Mapa final'!#REF!="Media",'Mapa final'!#REF!="Catastrófico"),CONCATENATE("R4C",'Mapa final'!#REF!),"")</f>
        <v>#REF!</v>
      </c>
      <c r="AK35" s="14" t="e">
        <f>IF(AND('Mapa final'!#REF!="Media",'Mapa final'!#REF!="Catastrófico"),CONCATENATE("R4C",'Mapa final'!#REF!),"")</f>
        <v>#REF!</v>
      </c>
      <c r="AL35" s="14" t="e">
        <f>IF(AND('Mapa final'!#REF!="Media",'Mapa final'!#REF!="Catastrófico"),CONCATENATE("R4C",'Mapa final'!#REF!),"")</f>
        <v>#REF!</v>
      </c>
      <c r="AM35" s="15" t="e">
        <f>IF(AND('Mapa final'!#REF!="Media",'Mapa final'!#REF!="Catastrófico"),CONCATENATE("R4C",'Mapa final'!#REF!),"")</f>
        <v>#REF!</v>
      </c>
      <c r="AN35" s="41"/>
      <c r="AO35" s="807"/>
      <c r="AP35" s="808"/>
      <c r="AQ35" s="808"/>
      <c r="AR35" s="808"/>
      <c r="AS35" s="808"/>
      <c r="AT35" s="809"/>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row>
    <row r="36" spans="1:76" ht="15" customHeight="1" x14ac:dyDescent="0.25">
      <c r="A36" s="41"/>
      <c r="B36" s="679"/>
      <c r="C36" s="679"/>
      <c r="D36" s="680"/>
      <c r="E36" s="778"/>
      <c r="F36" s="777"/>
      <c r="G36" s="777"/>
      <c r="H36" s="777"/>
      <c r="I36" s="793"/>
      <c r="J36" s="25" t="e">
        <f>IF(AND('Mapa final'!#REF!="Media",'Mapa final'!#REF!="Leve"),CONCATENATE("R5C",'Mapa final'!#REF!),"")</f>
        <v>#REF!</v>
      </c>
      <c r="K36" s="26" t="e">
        <f>IF(AND('Mapa final'!#REF!="Media",'Mapa final'!#REF!="Leve"),CONCATENATE("R5C",'Mapa final'!#REF!),"")</f>
        <v>#REF!</v>
      </c>
      <c r="L36" s="26" t="e">
        <f>IF(AND('Mapa final'!#REF!="Media",'Mapa final'!#REF!="Leve"),CONCATENATE("R5C",'Mapa final'!#REF!),"")</f>
        <v>#REF!</v>
      </c>
      <c r="M36" s="26" t="e">
        <f>IF(AND('Mapa final'!#REF!="Media",'Mapa final'!#REF!="Leve"),CONCATENATE("R5C",'Mapa final'!#REF!),"")</f>
        <v>#REF!</v>
      </c>
      <c r="N36" s="26" t="e">
        <f>IF(AND('Mapa final'!#REF!="Media",'Mapa final'!#REF!="Leve"),CONCATENATE("R5C",'Mapa final'!#REF!),"")</f>
        <v>#REF!</v>
      </c>
      <c r="O36" s="27" t="e">
        <f>IF(AND('Mapa final'!#REF!="Media",'Mapa final'!#REF!="Leve"),CONCATENATE("R5C",'Mapa final'!#REF!),"")</f>
        <v>#REF!</v>
      </c>
      <c r="P36" s="25" t="e">
        <f>IF(AND('Mapa final'!#REF!="Media",'Mapa final'!#REF!="Menor"),CONCATENATE("R5C",'Mapa final'!#REF!),"")</f>
        <v>#REF!</v>
      </c>
      <c r="Q36" s="26" t="e">
        <f>IF(AND('Mapa final'!#REF!="Media",'Mapa final'!#REF!="Menor"),CONCATENATE("R5C",'Mapa final'!#REF!),"")</f>
        <v>#REF!</v>
      </c>
      <c r="R36" s="26" t="e">
        <f>IF(AND('Mapa final'!#REF!="Media",'Mapa final'!#REF!="Menor"),CONCATENATE("R5C",'Mapa final'!#REF!),"")</f>
        <v>#REF!</v>
      </c>
      <c r="S36" s="26" t="e">
        <f>IF(AND('Mapa final'!#REF!="Media",'Mapa final'!#REF!="Menor"),CONCATENATE("R5C",'Mapa final'!#REF!),"")</f>
        <v>#REF!</v>
      </c>
      <c r="T36" s="26" t="e">
        <f>IF(AND('Mapa final'!#REF!="Media",'Mapa final'!#REF!="Menor"),CONCATENATE("R5C",'Mapa final'!#REF!),"")</f>
        <v>#REF!</v>
      </c>
      <c r="U36" s="27" t="e">
        <f>IF(AND('Mapa final'!#REF!="Media",'Mapa final'!#REF!="Menor"),CONCATENATE("R5C",'Mapa final'!#REF!),"")</f>
        <v>#REF!</v>
      </c>
      <c r="V36" s="25" t="e">
        <f>IF(AND('Mapa final'!#REF!="Media",'Mapa final'!#REF!="Moderado"),CONCATENATE("R5C",'Mapa final'!#REF!),"")</f>
        <v>#REF!</v>
      </c>
      <c r="W36" s="26" t="e">
        <f>IF(AND('Mapa final'!#REF!="Media",'Mapa final'!#REF!="Moderado"),CONCATENATE("R5C",'Mapa final'!#REF!),"")</f>
        <v>#REF!</v>
      </c>
      <c r="X36" s="26" t="e">
        <f>IF(AND('Mapa final'!#REF!="Media",'Mapa final'!#REF!="Moderado"),CONCATENATE("R5C",'Mapa final'!#REF!),"")</f>
        <v>#REF!</v>
      </c>
      <c r="Y36" s="26" t="e">
        <f>IF(AND('Mapa final'!#REF!="Media",'Mapa final'!#REF!="Moderado"),CONCATENATE("R5C",'Mapa final'!#REF!),"")</f>
        <v>#REF!</v>
      </c>
      <c r="Z36" s="26" t="e">
        <f>IF(AND('Mapa final'!#REF!="Media",'Mapa final'!#REF!="Moderado"),CONCATENATE("R5C",'Mapa final'!#REF!),"")</f>
        <v>#REF!</v>
      </c>
      <c r="AA36" s="27" t="e">
        <f>IF(AND('Mapa final'!#REF!="Media",'Mapa final'!#REF!="Moderado"),CONCATENATE("R5C",'Mapa final'!#REF!),"")</f>
        <v>#REF!</v>
      </c>
      <c r="AB36" s="10" t="e">
        <f>IF(AND('Mapa final'!#REF!="Media",'Mapa final'!#REF!="Mayor"),CONCATENATE("R5C",'Mapa final'!#REF!),"")</f>
        <v>#REF!</v>
      </c>
      <c r="AC36" s="11" t="e">
        <f>IF(AND('Mapa final'!#REF!="Media",'Mapa final'!#REF!="Mayor"),CONCATENATE("R5C",'Mapa final'!#REF!),"")</f>
        <v>#REF!</v>
      </c>
      <c r="AD36" s="11" t="e">
        <f>IF(AND('Mapa final'!#REF!="Media",'Mapa final'!#REF!="Mayor"),CONCATENATE("R5C",'Mapa final'!#REF!),"")</f>
        <v>#REF!</v>
      </c>
      <c r="AE36" s="11" t="e">
        <f>IF(AND('Mapa final'!#REF!="Media",'Mapa final'!#REF!="Mayor"),CONCATENATE("R5C",'Mapa final'!#REF!),"")</f>
        <v>#REF!</v>
      </c>
      <c r="AF36" s="11" t="e">
        <f>IF(AND('Mapa final'!#REF!="Media",'Mapa final'!#REF!="Mayor"),CONCATENATE("R5C",'Mapa final'!#REF!),"")</f>
        <v>#REF!</v>
      </c>
      <c r="AG36" s="12" t="e">
        <f>IF(AND('Mapa final'!#REF!="Media",'Mapa final'!#REF!="Mayor"),CONCATENATE("R5C",'Mapa final'!#REF!),"")</f>
        <v>#REF!</v>
      </c>
      <c r="AH36" s="13" t="e">
        <f>IF(AND('Mapa final'!#REF!="Media",'Mapa final'!#REF!="Catastrófico"),CONCATENATE("R5C",'Mapa final'!#REF!),"")</f>
        <v>#REF!</v>
      </c>
      <c r="AI36" s="14" t="e">
        <f>IF(AND('Mapa final'!#REF!="Media",'Mapa final'!#REF!="Catastrófico"),CONCATENATE("R5C",'Mapa final'!#REF!),"")</f>
        <v>#REF!</v>
      </c>
      <c r="AJ36" s="14" t="e">
        <f>IF(AND('Mapa final'!#REF!="Media",'Mapa final'!#REF!="Catastrófico"),CONCATENATE("R5C",'Mapa final'!#REF!),"")</f>
        <v>#REF!</v>
      </c>
      <c r="AK36" s="14" t="e">
        <f>IF(AND('Mapa final'!#REF!="Media",'Mapa final'!#REF!="Catastrófico"),CONCATENATE("R5C",'Mapa final'!#REF!),"")</f>
        <v>#REF!</v>
      </c>
      <c r="AL36" s="14" t="e">
        <f>IF(AND('Mapa final'!#REF!="Media",'Mapa final'!#REF!="Catastrófico"),CONCATENATE("R5C",'Mapa final'!#REF!),"")</f>
        <v>#REF!</v>
      </c>
      <c r="AM36" s="15" t="e">
        <f>IF(AND('Mapa final'!#REF!="Media",'Mapa final'!#REF!="Catastrófico"),CONCATENATE("R5C",'Mapa final'!#REF!),"")</f>
        <v>#REF!</v>
      </c>
      <c r="AN36" s="41"/>
      <c r="AO36" s="807"/>
      <c r="AP36" s="808"/>
      <c r="AQ36" s="808"/>
      <c r="AR36" s="808"/>
      <c r="AS36" s="808"/>
      <c r="AT36" s="809"/>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row>
    <row r="37" spans="1:76" ht="15" customHeight="1" x14ac:dyDescent="0.25">
      <c r="A37" s="41"/>
      <c r="B37" s="679"/>
      <c r="C37" s="679"/>
      <c r="D37" s="680"/>
      <c r="E37" s="778"/>
      <c r="F37" s="777"/>
      <c r="G37" s="777"/>
      <c r="H37" s="777"/>
      <c r="I37" s="793"/>
      <c r="J37" s="25" t="e">
        <f>IF(AND('Mapa final'!#REF!="Media",'Mapa final'!#REF!="Leve"),CONCATENATE("R6C",'Mapa final'!#REF!),"")</f>
        <v>#REF!</v>
      </c>
      <c r="K37" s="26" t="e">
        <f>IF(AND('Mapa final'!#REF!="Media",'Mapa final'!#REF!="Leve"),CONCATENATE("R6C",'Mapa final'!#REF!),"")</f>
        <v>#REF!</v>
      </c>
      <c r="L37" s="26" t="e">
        <f>IF(AND('Mapa final'!#REF!="Media",'Mapa final'!#REF!="Leve"),CONCATENATE("R6C",'Mapa final'!#REF!),"")</f>
        <v>#REF!</v>
      </c>
      <c r="M37" s="26" t="e">
        <f>IF(AND('Mapa final'!#REF!="Media",'Mapa final'!#REF!="Leve"),CONCATENATE("R6C",'Mapa final'!#REF!),"")</f>
        <v>#REF!</v>
      </c>
      <c r="N37" s="26" t="e">
        <f>IF(AND('Mapa final'!#REF!="Media",'Mapa final'!#REF!="Leve"),CONCATENATE("R6C",'Mapa final'!#REF!),"")</f>
        <v>#REF!</v>
      </c>
      <c r="O37" s="27" t="e">
        <f>IF(AND('Mapa final'!#REF!="Media",'Mapa final'!#REF!="Leve"),CONCATENATE("R6C",'Mapa final'!#REF!),"")</f>
        <v>#REF!</v>
      </c>
      <c r="P37" s="25" t="e">
        <f>IF(AND('Mapa final'!#REF!="Media",'Mapa final'!#REF!="Menor"),CONCATENATE("R6C",'Mapa final'!#REF!),"")</f>
        <v>#REF!</v>
      </c>
      <c r="Q37" s="26" t="e">
        <f>IF(AND('Mapa final'!#REF!="Media",'Mapa final'!#REF!="Menor"),CONCATENATE("R6C",'Mapa final'!#REF!),"")</f>
        <v>#REF!</v>
      </c>
      <c r="R37" s="26" t="e">
        <f>IF(AND('Mapa final'!#REF!="Media",'Mapa final'!#REF!="Menor"),CONCATENATE("R6C",'Mapa final'!#REF!),"")</f>
        <v>#REF!</v>
      </c>
      <c r="S37" s="26" t="e">
        <f>IF(AND('Mapa final'!#REF!="Media",'Mapa final'!#REF!="Menor"),CONCATENATE("R6C",'Mapa final'!#REF!),"")</f>
        <v>#REF!</v>
      </c>
      <c r="T37" s="26" t="e">
        <f>IF(AND('Mapa final'!#REF!="Media",'Mapa final'!#REF!="Menor"),CONCATENATE("R6C",'Mapa final'!#REF!),"")</f>
        <v>#REF!</v>
      </c>
      <c r="U37" s="27" t="e">
        <f>IF(AND('Mapa final'!#REF!="Media",'Mapa final'!#REF!="Menor"),CONCATENATE("R6C",'Mapa final'!#REF!),"")</f>
        <v>#REF!</v>
      </c>
      <c r="V37" s="25" t="e">
        <f>IF(AND('Mapa final'!#REF!="Media",'Mapa final'!#REF!="Moderado"),CONCATENATE("R6C",'Mapa final'!#REF!),"")</f>
        <v>#REF!</v>
      </c>
      <c r="W37" s="26" t="e">
        <f>IF(AND('Mapa final'!#REF!="Media",'Mapa final'!#REF!="Moderado"),CONCATENATE("R6C",'Mapa final'!#REF!),"")</f>
        <v>#REF!</v>
      </c>
      <c r="X37" s="26" t="e">
        <f>IF(AND('Mapa final'!#REF!="Media",'Mapa final'!#REF!="Moderado"),CONCATENATE("R6C",'Mapa final'!#REF!),"")</f>
        <v>#REF!</v>
      </c>
      <c r="Y37" s="26" t="e">
        <f>IF(AND('Mapa final'!#REF!="Media",'Mapa final'!#REF!="Moderado"),CONCATENATE("R6C",'Mapa final'!#REF!),"")</f>
        <v>#REF!</v>
      </c>
      <c r="Z37" s="26" t="e">
        <f>IF(AND('Mapa final'!#REF!="Media",'Mapa final'!#REF!="Moderado"),CONCATENATE("R6C",'Mapa final'!#REF!),"")</f>
        <v>#REF!</v>
      </c>
      <c r="AA37" s="27" t="e">
        <f>IF(AND('Mapa final'!#REF!="Media",'Mapa final'!#REF!="Moderado"),CONCATENATE("R6C",'Mapa final'!#REF!),"")</f>
        <v>#REF!</v>
      </c>
      <c r="AB37" s="10" t="e">
        <f>IF(AND('Mapa final'!#REF!="Media",'Mapa final'!#REF!="Mayor"),CONCATENATE("R6C",'Mapa final'!#REF!),"")</f>
        <v>#REF!</v>
      </c>
      <c r="AC37" s="11" t="e">
        <f>IF(AND('Mapa final'!#REF!="Media",'Mapa final'!#REF!="Mayor"),CONCATENATE("R6C",'Mapa final'!#REF!),"")</f>
        <v>#REF!</v>
      </c>
      <c r="AD37" s="11" t="e">
        <f>IF(AND('Mapa final'!#REF!="Media",'Mapa final'!#REF!="Mayor"),CONCATENATE("R6C",'Mapa final'!#REF!),"")</f>
        <v>#REF!</v>
      </c>
      <c r="AE37" s="11" t="e">
        <f>IF(AND('Mapa final'!#REF!="Media",'Mapa final'!#REF!="Mayor"),CONCATENATE("R6C",'Mapa final'!#REF!),"")</f>
        <v>#REF!</v>
      </c>
      <c r="AF37" s="11" t="e">
        <f>IF(AND('Mapa final'!#REF!="Media",'Mapa final'!#REF!="Mayor"),CONCATENATE("R6C",'Mapa final'!#REF!),"")</f>
        <v>#REF!</v>
      </c>
      <c r="AG37" s="12" t="e">
        <f>IF(AND('Mapa final'!#REF!="Media",'Mapa final'!#REF!="Mayor"),CONCATENATE("R6C",'Mapa final'!#REF!),"")</f>
        <v>#REF!</v>
      </c>
      <c r="AH37" s="13" t="e">
        <f>IF(AND('Mapa final'!#REF!="Media",'Mapa final'!#REF!="Catastrófico"),CONCATENATE("R6C",'Mapa final'!#REF!),"")</f>
        <v>#REF!</v>
      </c>
      <c r="AI37" s="14" t="e">
        <f>IF(AND('Mapa final'!#REF!="Media",'Mapa final'!#REF!="Catastrófico"),CONCATENATE("R6C",'Mapa final'!#REF!),"")</f>
        <v>#REF!</v>
      </c>
      <c r="AJ37" s="14" t="e">
        <f>IF(AND('Mapa final'!#REF!="Media",'Mapa final'!#REF!="Catastrófico"),CONCATENATE("R6C",'Mapa final'!#REF!),"")</f>
        <v>#REF!</v>
      </c>
      <c r="AK37" s="14" t="e">
        <f>IF(AND('Mapa final'!#REF!="Media",'Mapa final'!#REF!="Catastrófico"),CONCATENATE("R6C",'Mapa final'!#REF!),"")</f>
        <v>#REF!</v>
      </c>
      <c r="AL37" s="14" t="e">
        <f>IF(AND('Mapa final'!#REF!="Media",'Mapa final'!#REF!="Catastrófico"),CONCATENATE("R6C",'Mapa final'!#REF!),"")</f>
        <v>#REF!</v>
      </c>
      <c r="AM37" s="15" t="e">
        <f>IF(AND('Mapa final'!#REF!="Media",'Mapa final'!#REF!="Catastrófico"),CONCATENATE("R6C",'Mapa final'!#REF!),"")</f>
        <v>#REF!</v>
      </c>
      <c r="AN37" s="41"/>
      <c r="AO37" s="807"/>
      <c r="AP37" s="808"/>
      <c r="AQ37" s="808"/>
      <c r="AR37" s="808"/>
      <c r="AS37" s="808"/>
      <c r="AT37" s="809"/>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row>
    <row r="38" spans="1:76" ht="15" customHeight="1" x14ac:dyDescent="0.25">
      <c r="A38" s="41"/>
      <c r="B38" s="679"/>
      <c r="C38" s="679"/>
      <c r="D38" s="680"/>
      <c r="E38" s="778"/>
      <c r="F38" s="777"/>
      <c r="G38" s="777"/>
      <c r="H38" s="777"/>
      <c r="I38" s="793"/>
      <c r="J38" s="25" t="e">
        <f>IF(AND('Mapa final'!#REF!="Media",'Mapa final'!#REF!="Leve"),CONCATENATE("R7C",'Mapa final'!#REF!),"")</f>
        <v>#REF!</v>
      </c>
      <c r="K38" s="26" t="e">
        <f>IF(AND('Mapa final'!#REF!="Media",'Mapa final'!#REF!="Leve"),CONCATENATE("R7C",'Mapa final'!#REF!),"")</f>
        <v>#REF!</v>
      </c>
      <c r="L38" s="26" t="e">
        <f>IF(AND('Mapa final'!#REF!="Media",'Mapa final'!#REF!="Leve"),CONCATENATE("R7C",'Mapa final'!#REF!),"")</f>
        <v>#REF!</v>
      </c>
      <c r="M38" s="26" t="e">
        <f>IF(AND('Mapa final'!#REF!="Media",'Mapa final'!#REF!="Leve"),CONCATENATE("R7C",'Mapa final'!#REF!),"")</f>
        <v>#REF!</v>
      </c>
      <c r="N38" s="26" t="e">
        <f>IF(AND('Mapa final'!#REF!="Media",'Mapa final'!#REF!="Leve"),CONCATENATE("R7C",'Mapa final'!#REF!),"")</f>
        <v>#REF!</v>
      </c>
      <c r="O38" s="27" t="e">
        <f>IF(AND('Mapa final'!#REF!="Media",'Mapa final'!#REF!="Leve"),CONCATENATE("R7C",'Mapa final'!#REF!),"")</f>
        <v>#REF!</v>
      </c>
      <c r="P38" s="25" t="e">
        <f>IF(AND('Mapa final'!#REF!="Media",'Mapa final'!#REF!="Menor"),CONCATENATE("R7C",'Mapa final'!#REF!),"")</f>
        <v>#REF!</v>
      </c>
      <c r="Q38" s="26" t="e">
        <f>IF(AND('Mapa final'!#REF!="Media",'Mapa final'!#REF!="Menor"),CONCATENATE("R7C",'Mapa final'!#REF!),"")</f>
        <v>#REF!</v>
      </c>
      <c r="R38" s="26" t="e">
        <f>IF(AND('Mapa final'!#REF!="Media",'Mapa final'!#REF!="Menor"),CONCATENATE("R7C",'Mapa final'!#REF!),"")</f>
        <v>#REF!</v>
      </c>
      <c r="S38" s="26" t="e">
        <f>IF(AND('Mapa final'!#REF!="Media",'Mapa final'!#REF!="Menor"),CONCATENATE("R7C",'Mapa final'!#REF!),"")</f>
        <v>#REF!</v>
      </c>
      <c r="T38" s="26" t="e">
        <f>IF(AND('Mapa final'!#REF!="Media",'Mapa final'!#REF!="Menor"),CONCATENATE("R7C",'Mapa final'!#REF!),"")</f>
        <v>#REF!</v>
      </c>
      <c r="U38" s="27" t="e">
        <f>IF(AND('Mapa final'!#REF!="Media",'Mapa final'!#REF!="Menor"),CONCATENATE("R7C",'Mapa final'!#REF!),"")</f>
        <v>#REF!</v>
      </c>
      <c r="V38" s="25" t="e">
        <f>IF(AND('Mapa final'!#REF!="Media",'Mapa final'!#REF!="Moderado"),CONCATENATE("R7C",'Mapa final'!#REF!),"")</f>
        <v>#REF!</v>
      </c>
      <c r="W38" s="26" t="e">
        <f>IF(AND('Mapa final'!#REF!="Media",'Mapa final'!#REF!="Moderado"),CONCATENATE("R7C",'Mapa final'!#REF!),"")</f>
        <v>#REF!</v>
      </c>
      <c r="X38" s="26" t="e">
        <f>IF(AND('Mapa final'!#REF!="Media",'Mapa final'!#REF!="Moderado"),CONCATENATE("R7C",'Mapa final'!#REF!),"")</f>
        <v>#REF!</v>
      </c>
      <c r="Y38" s="26" t="e">
        <f>IF(AND('Mapa final'!#REF!="Media",'Mapa final'!#REF!="Moderado"),CONCATENATE("R7C",'Mapa final'!#REF!),"")</f>
        <v>#REF!</v>
      </c>
      <c r="Z38" s="26" t="e">
        <f>IF(AND('Mapa final'!#REF!="Media",'Mapa final'!#REF!="Moderado"),CONCATENATE("R7C",'Mapa final'!#REF!),"")</f>
        <v>#REF!</v>
      </c>
      <c r="AA38" s="27" t="e">
        <f>IF(AND('Mapa final'!#REF!="Media",'Mapa final'!#REF!="Moderado"),CONCATENATE("R7C",'Mapa final'!#REF!),"")</f>
        <v>#REF!</v>
      </c>
      <c r="AB38" s="10" t="e">
        <f>IF(AND('Mapa final'!#REF!="Media",'Mapa final'!#REF!="Mayor"),CONCATENATE("R7C",'Mapa final'!#REF!),"")</f>
        <v>#REF!</v>
      </c>
      <c r="AC38" s="11" t="e">
        <f>IF(AND('Mapa final'!#REF!="Media",'Mapa final'!#REF!="Mayor"),CONCATENATE("R7C",'Mapa final'!#REF!),"")</f>
        <v>#REF!</v>
      </c>
      <c r="AD38" s="11" t="e">
        <f>IF(AND('Mapa final'!#REF!="Media",'Mapa final'!#REF!="Mayor"),CONCATENATE("R7C",'Mapa final'!#REF!),"")</f>
        <v>#REF!</v>
      </c>
      <c r="AE38" s="11" t="e">
        <f>IF(AND('Mapa final'!#REF!="Media",'Mapa final'!#REF!="Mayor"),CONCATENATE("R7C",'Mapa final'!#REF!),"")</f>
        <v>#REF!</v>
      </c>
      <c r="AF38" s="11" t="e">
        <f>IF(AND('Mapa final'!#REF!="Media",'Mapa final'!#REF!="Mayor"),CONCATENATE("R7C",'Mapa final'!#REF!),"")</f>
        <v>#REF!</v>
      </c>
      <c r="AG38" s="12" t="e">
        <f>IF(AND('Mapa final'!#REF!="Media",'Mapa final'!#REF!="Mayor"),CONCATENATE("R7C",'Mapa final'!#REF!),"")</f>
        <v>#REF!</v>
      </c>
      <c r="AH38" s="13" t="e">
        <f>IF(AND('Mapa final'!#REF!="Media",'Mapa final'!#REF!="Catastrófico"),CONCATENATE("R7C",'Mapa final'!#REF!),"")</f>
        <v>#REF!</v>
      </c>
      <c r="AI38" s="14" t="e">
        <f>IF(AND('Mapa final'!#REF!="Media",'Mapa final'!#REF!="Catastrófico"),CONCATENATE("R7C",'Mapa final'!#REF!),"")</f>
        <v>#REF!</v>
      </c>
      <c r="AJ38" s="14" t="e">
        <f>IF(AND('Mapa final'!#REF!="Media",'Mapa final'!#REF!="Catastrófico"),CONCATENATE("R7C",'Mapa final'!#REF!),"")</f>
        <v>#REF!</v>
      </c>
      <c r="AK38" s="14" t="e">
        <f>IF(AND('Mapa final'!#REF!="Media",'Mapa final'!#REF!="Catastrófico"),CONCATENATE("R7C",'Mapa final'!#REF!),"")</f>
        <v>#REF!</v>
      </c>
      <c r="AL38" s="14" t="e">
        <f>IF(AND('Mapa final'!#REF!="Media",'Mapa final'!#REF!="Catastrófico"),CONCATENATE("R7C",'Mapa final'!#REF!),"")</f>
        <v>#REF!</v>
      </c>
      <c r="AM38" s="15" t="e">
        <f>IF(AND('Mapa final'!#REF!="Media",'Mapa final'!#REF!="Catastrófico"),CONCATENATE("R7C",'Mapa final'!#REF!),"")</f>
        <v>#REF!</v>
      </c>
      <c r="AN38" s="41"/>
      <c r="AO38" s="807"/>
      <c r="AP38" s="808"/>
      <c r="AQ38" s="808"/>
      <c r="AR38" s="808"/>
      <c r="AS38" s="808"/>
      <c r="AT38" s="809"/>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row>
    <row r="39" spans="1:76" ht="15" customHeight="1" x14ac:dyDescent="0.25">
      <c r="A39" s="41"/>
      <c r="B39" s="679"/>
      <c r="C39" s="679"/>
      <c r="D39" s="680"/>
      <c r="E39" s="778"/>
      <c r="F39" s="777"/>
      <c r="G39" s="777"/>
      <c r="H39" s="777"/>
      <c r="I39" s="793"/>
      <c r="J39" s="25" t="e">
        <f>IF(AND('Mapa final'!#REF!="Media",'Mapa final'!#REF!="Leve"),CONCATENATE("R8C",'Mapa final'!#REF!),"")</f>
        <v>#REF!</v>
      </c>
      <c r="K39" s="26" t="e">
        <f>IF(AND('Mapa final'!#REF!="Media",'Mapa final'!#REF!="Leve"),CONCATENATE("R8C",'Mapa final'!#REF!),"")</f>
        <v>#REF!</v>
      </c>
      <c r="L39" s="26" t="e">
        <f>IF(AND('Mapa final'!#REF!="Media",'Mapa final'!#REF!="Leve"),CONCATENATE("R8C",'Mapa final'!#REF!),"")</f>
        <v>#REF!</v>
      </c>
      <c r="M39" s="26" t="e">
        <f>IF(AND('Mapa final'!#REF!="Media",'Mapa final'!#REF!="Leve"),CONCATENATE("R8C",'Mapa final'!#REF!),"")</f>
        <v>#REF!</v>
      </c>
      <c r="N39" s="26" t="e">
        <f>IF(AND('Mapa final'!#REF!="Media",'Mapa final'!#REF!="Leve"),CONCATENATE("R8C",'Mapa final'!#REF!),"")</f>
        <v>#REF!</v>
      </c>
      <c r="O39" s="27" t="e">
        <f>IF(AND('Mapa final'!#REF!="Media",'Mapa final'!#REF!="Leve"),CONCATENATE("R8C",'Mapa final'!#REF!),"")</f>
        <v>#REF!</v>
      </c>
      <c r="P39" s="25" t="e">
        <f>IF(AND('Mapa final'!#REF!="Media",'Mapa final'!#REF!="Menor"),CONCATENATE("R8C",'Mapa final'!#REF!),"")</f>
        <v>#REF!</v>
      </c>
      <c r="Q39" s="26" t="e">
        <f>IF(AND('Mapa final'!#REF!="Media",'Mapa final'!#REF!="Menor"),CONCATENATE("R8C",'Mapa final'!#REF!),"")</f>
        <v>#REF!</v>
      </c>
      <c r="R39" s="26" t="e">
        <f>IF(AND('Mapa final'!#REF!="Media",'Mapa final'!#REF!="Menor"),CONCATENATE("R8C",'Mapa final'!#REF!),"")</f>
        <v>#REF!</v>
      </c>
      <c r="S39" s="26" t="e">
        <f>IF(AND('Mapa final'!#REF!="Media",'Mapa final'!#REF!="Menor"),CONCATENATE("R8C",'Mapa final'!#REF!),"")</f>
        <v>#REF!</v>
      </c>
      <c r="T39" s="26" t="e">
        <f>IF(AND('Mapa final'!#REF!="Media",'Mapa final'!#REF!="Menor"),CONCATENATE("R8C",'Mapa final'!#REF!),"")</f>
        <v>#REF!</v>
      </c>
      <c r="U39" s="27" t="e">
        <f>IF(AND('Mapa final'!#REF!="Media",'Mapa final'!#REF!="Menor"),CONCATENATE("R8C",'Mapa final'!#REF!),"")</f>
        <v>#REF!</v>
      </c>
      <c r="V39" s="25" t="e">
        <f>IF(AND('Mapa final'!#REF!="Media",'Mapa final'!#REF!="Moderado"),CONCATENATE("R8C",'Mapa final'!#REF!),"")</f>
        <v>#REF!</v>
      </c>
      <c r="W39" s="26" t="e">
        <f>IF(AND('Mapa final'!#REF!="Media",'Mapa final'!#REF!="Moderado"),CONCATENATE("R8C",'Mapa final'!#REF!),"")</f>
        <v>#REF!</v>
      </c>
      <c r="X39" s="26" t="e">
        <f>IF(AND('Mapa final'!#REF!="Media",'Mapa final'!#REF!="Moderado"),CONCATENATE("R8C",'Mapa final'!#REF!),"")</f>
        <v>#REF!</v>
      </c>
      <c r="Y39" s="26" t="e">
        <f>IF(AND('Mapa final'!#REF!="Media",'Mapa final'!#REF!="Moderado"),CONCATENATE("R8C",'Mapa final'!#REF!),"")</f>
        <v>#REF!</v>
      </c>
      <c r="Z39" s="26" t="e">
        <f>IF(AND('Mapa final'!#REF!="Media",'Mapa final'!#REF!="Moderado"),CONCATENATE("R8C",'Mapa final'!#REF!),"")</f>
        <v>#REF!</v>
      </c>
      <c r="AA39" s="27" t="e">
        <f>IF(AND('Mapa final'!#REF!="Media",'Mapa final'!#REF!="Moderado"),CONCATENATE("R8C",'Mapa final'!#REF!),"")</f>
        <v>#REF!</v>
      </c>
      <c r="AB39" s="10" t="e">
        <f>IF(AND('Mapa final'!#REF!="Media",'Mapa final'!#REF!="Mayor"),CONCATENATE("R8C",'Mapa final'!#REF!),"")</f>
        <v>#REF!</v>
      </c>
      <c r="AC39" s="11" t="e">
        <f>IF(AND('Mapa final'!#REF!="Media",'Mapa final'!#REF!="Mayor"),CONCATENATE("R8C",'Mapa final'!#REF!),"")</f>
        <v>#REF!</v>
      </c>
      <c r="AD39" s="11" t="e">
        <f>IF(AND('Mapa final'!#REF!="Media",'Mapa final'!#REF!="Mayor"),CONCATENATE("R8C",'Mapa final'!#REF!),"")</f>
        <v>#REF!</v>
      </c>
      <c r="AE39" s="11" t="e">
        <f>IF(AND('Mapa final'!#REF!="Media",'Mapa final'!#REF!="Mayor"),CONCATENATE("R8C",'Mapa final'!#REF!),"")</f>
        <v>#REF!</v>
      </c>
      <c r="AF39" s="11" t="e">
        <f>IF(AND('Mapa final'!#REF!="Media",'Mapa final'!#REF!="Mayor"),CONCATENATE("R8C",'Mapa final'!#REF!),"")</f>
        <v>#REF!</v>
      </c>
      <c r="AG39" s="12" t="e">
        <f>IF(AND('Mapa final'!#REF!="Media",'Mapa final'!#REF!="Mayor"),CONCATENATE("R8C",'Mapa final'!#REF!),"")</f>
        <v>#REF!</v>
      </c>
      <c r="AH39" s="13" t="e">
        <f>IF(AND('Mapa final'!#REF!="Media",'Mapa final'!#REF!="Catastrófico"),CONCATENATE("R8C",'Mapa final'!#REF!),"")</f>
        <v>#REF!</v>
      </c>
      <c r="AI39" s="14" t="e">
        <f>IF(AND('Mapa final'!#REF!="Media",'Mapa final'!#REF!="Catastrófico"),CONCATENATE("R8C",'Mapa final'!#REF!),"")</f>
        <v>#REF!</v>
      </c>
      <c r="AJ39" s="14" t="e">
        <f>IF(AND('Mapa final'!#REF!="Media",'Mapa final'!#REF!="Catastrófico"),CONCATENATE("R8C",'Mapa final'!#REF!),"")</f>
        <v>#REF!</v>
      </c>
      <c r="AK39" s="14" t="e">
        <f>IF(AND('Mapa final'!#REF!="Media",'Mapa final'!#REF!="Catastrófico"),CONCATENATE("R8C",'Mapa final'!#REF!),"")</f>
        <v>#REF!</v>
      </c>
      <c r="AL39" s="14" t="e">
        <f>IF(AND('Mapa final'!#REF!="Media",'Mapa final'!#REF!="Catastrófico"),CONCATENATE("R8C",'Mapa final'!#REF!),"")</f>
        <v>#REF!</v>
      </c>
      <c r="AM39" s="15" t="e">
        <f>IF(AND('Mapa final'!#REF!="Media",'Mapa final'!#REF!="Catastrófico"),CONCATENATE("R8C",'Mapa final'!#REF!),"")</f>
        <v>#REF!</v>
      </c>
      <c r="AN39" s="41"/>
      <c r="AO39" s="807"/>
      <c r="AP39" s="808"/>
      <c r="AQ39" s="808"/>
      <c r="AR39" s="808"/>
      <c r="AS39" s="808"/>
      <c r="AT39" s="809"/>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row>
    <row r="40" spans="1:76" ht="15" customHeight="1" x14ac:dyDescent="0.25">
      <c r="A40" s="41"/>
      <c r="B40" s="679"/>
      <c r="C40" s="679"/>
      <c r="D40" s="680"/>
      <c r="E40" s="778"/>
      <c r="F40" s="777"/>
      <c r="G40" s="777"/>
      <c r="H40" s="777"/>
      <c r="I40" s="793"/>
      <c r="J40" s="25" t="e">
        <f>IF(AND('Mapa final'!#REF!="Media",'Mapa final'!#REF!="Leve"),CONCATENATE("R9C",'Mapa final'!#REF!),"")</f>
        <v>#REF!</v>
      </c>
      <c r="K40" s="26" t="e">
        <f>IF(AND('Mapa final'!#REF!="Media",'Mapa final'!#REF!="Leve"),CONCATENATE("R9C",'Mapa final'!#REF!),"")</f>
        <v>#REF!</v>
      </c>
      <c r="L40" s="26" t="e">
        <f>IF(AND('Mapa final'!#REF!="Media",'Mapa final'!#REF!="Leve"),CONCATENATE("R9C",'Mapa final'!#REF!),"")</f>
        <v>#REF!</v>
      </c>
      <c r="M40" s="26" t="e">
        <f>IF(AND('Mapa final'!#REF!="Media",'Mapa final'!#REF!="Leve"),CONCATENATE("R9C",'Mapa final'!#REF!),"")</f>
        <v>#REF!</v>
      </c>
      <c r="N40" s="26" t="e">
        <f>IF(AND('Mapa final'!#REF!="Media",'Mapa final'!#REF!="Leve"),CONCATENATE("R9C",'Mapa final'!#REF!),"")</f>
        <v>#REF!</v>
      </c>
      <c r="O40" s="27" t="e">
        <f>IF(AND('Mapa final'!#REF!="Media",'Mapa final'!#REF!="Leve"),CONCATENATE("R9C",'Mapa final'!#REF!),"")</f>
        <v>#REF!</v>
      </c>
      <c r="P40" s="25" t="e">
        <f>IF(AND('Mapa final'!#REF!="Media",'Mapa final'!#REF!="Menor"),CONCATENATE("R9C",'Mapa final'!#REF!),"")</f>
        <v>#REF!</v>
      </c>
      <c r="Q40" s="26" t="e">
        <f>IF(AND('Mapa final'!#REF!="Media",'Mapa final'!#REF!="Menor"),CONCATENATE("R9C",'Mapa final'!#REF!),"")</f>
        <v>#REF!</v>
      </c>
      <c r="R40" s="26" t="e">
        <f>IF(AND('Mapa final'!#REF!="Media",'Mapa final'!#REF!="Menor"),CONCATENATE("R9C",'Mapa final'!#REF!),"")</f>
        <v>#REF!</v>
      </c>
      <c r="S40" s="26" t="e">
        <f>IF(AND('Mapa final'!#REF!="Media",'Mapa final'!#REF!="Menor"),CONCATENATE("R9C",'Mapa final'!#REF!),"")</f>
        <v>#REF!</v>
      </c>
      <c r="T40" s="26" t="e">
        <f>IF(AND('Mapa final'!#REF!="Media",'Mapa final'!#REF!="Menor"),CONCATENATE("R9C",'Mapa final'!#REF!),"")</f>
        <v>#REF!</v>
      </c>
      <c r="U40" s="27" t="e">
        <f>IF(AND('Mapa final'!#REF!="Media",'Mapa final'!#REF!="Menor"),CONCATENATE("R9C",'Mapa final'!#REF!),"")</f>
        <v>#REF!</v>
      </c>
      <c r="V40" s="25" t="e">
        <f>IF(AND('Mapa final'!#REF!="Media",'Mapa final'!#REF!="Moderado"),CONCATENATE("R9C",'Mapa final'!#REF!),"")</f>
        <v>#REF!</v>
      </c>
      <c r="W40" s="26" t="e">
        <f>IF(AND('Mapa final'!#REF!="Media",'Mapa final'!#REF!="Moderado"),CONCATENATE("R9C",'Mapa final'!#REF!),"")</f>
        <v>#REF!</v>
      </c>
      <c r="X40" s="26" t="e">
        <f>IF(AND('Mapa final'!#REF!="Media",'Mapa final'!#REF!="Moderado"),CONCATENATE("R9C",'Mapa final'!#REF!),"")</f>
        <v>#REF!</v>
      </c>
      <c r="Y40" s="26" t="e">
        <f>IF(AND('Mapa final'!#REF!="Media",'Mapa final'!#REF!="Moderado"),CONCATENATE("R9C",'Mapa final'!#REF!),"")</f>
        <v>#REF!</v>
      </c>
      <c r="Z40" s="26" t="e">
        <f>IF(AND('Mapa final'!#REF!="Media",'Mapa final'!#REF!="Moderado"),CONCATENATE("R9C",'Mapa final'!#REF!),"")</f>
        <v>#REF!</v>
      </c>
      <c r="AA40" s="27" t="e">
        <f>IF(AND('Mapa final'!#REF!="Media",'Mapa final'!#REF!="Moderado"),CONCATENATE("R9C",'Mapa final'!#REF!),"")</f>
        <v>#REF!</v>
      </c>
      <c r="AB40" s="10" t="e">
        <f>IF(AND('Mapa final'!#REF!="Media",'Mapa final'!#REF!="Mayor"),CONCATENATE("R9C",'Mapa final'!#REF!),"")</f>
        <v>#REF!</v>
      </c>
      <c r="AC40" s="11" t="e">
        <f>IF(AND('Mapa final'!#REF!="Media",'Mapa final'!#REF!="Mayor"),CONCATENATE("R9C",'Mapa final'!#REF!),"")</f>
        <v>#REF!</v>
      </c>
      <c r="AD40" s="11" t="e">
        <f>IF(AND('Mapa final'!#REF!="Media",'Mapa final'!#REF!="Mayor"),CONCATENATE("R9C",'Mapa final'!#REF!),"")</f>
        <v>#REF!</v>
      </c>
      <c r="AE40" s="11" t="e">
        <f>IF(AND('Mapa final'!#REF!="Media",'Mapa final'!#REF!="Mayor"),CONCATENATE("R9C",'Mapa final'!#REF!),"")</f>
        <v>#REF!</v>
      </c>
      <c r="AF40" s="11" t="e">
        <f>IF(AND('Mapa final'!#REF!="Media",'Mapa final'!#REF!="Mayor"),CONCATENATE("R9C",'Mapa final'!#REF!),"")</f>
        <v>#REF!</v>
      </c>
      <c r="AG40" s="12" t="e">
        <f>IF(AND('Mapa final'!#REF!="Media",'Mapa final'!#REF!="Mayor"),CONCATENATE("R9C",'Mapa final'!#REF!),"")</f>
        <v>#REF!</v>
      </c>
      <c r="AH40" s="13" t="e">
        <f>IF(AND('Mapa final'!#REF!="Media",'Mapa final'!#REF!="Catastrófico"),CONCATENATE("R9C",'Mapa final'!#REF!),"")</f>
        <v>#REF!</v>
      </c>
      <c r="AI40" s="14" t="e">
        <f>IF(AND('Mapa final'!#REF!="Media",'Mapa final'!#REF!="Catastrófico"),CONCATENATE("R9C",'Mapa final'!#REF!),"")</f>
        <v>#REF!</v>
      </c>
      <c r="AJ40" s="14" t="e">
        <f>IF(AND('Mapa final'!#REF!="Media",'Mapa final'!#REF!="Catastrófico"),CONCATENATE("R9C",'Mapa final'!#REF!),"")</f>
        <v>#REF!</v>
      </c>
      <c r="AK40" s="14" t="e">
        <f>IF(AND('Mapa final'!#REF!="Media",'Mapa final'!#REF!="Catastrófico"),CONCATENATE("R9C",'Mapa final'!#REF!),"")</f>
        <v>#REF!</v>
      </c>
      <c r="AL40" s="14" t="e">
        <f>IF(AND('Mapa final'!#REF!="Media",'Mapa final'!#REF!="Catastrófico"),CONCATENATE("R9C",'Mapa final'!#REF!),"")</f>
        <v>#REF!</v>
      </c>
      <c r="AM40" s="15" t="e">
        <f>IF(AND('Mapa final'!#REF!="Media",'Mapa final'!#REF!="Catastrófico"),CONCATENATE("R9C",'Mapa final'!#REF!),"")</f>
        <v>#REF!</v>
      </c>
      <c r="AN40" s="41"/>
      <c r="AO40" s="807"/>
      <c r="AP40" s="808"/>
      <c r="AQ40" s="808"/>
      <c r="AR40" s="808"/>
      <c r="AS40" s="808"/>
      <c r="AT40" s="809"/>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row>
    <row r="41" spans="1:76" ht="15.75" customHeight="1" thickBot="1" x14ac:dyDescent="0.3">
      <c r="A41" s="41"/>
      <c r="B41" s="679"/>
      <c r="C41" s="679"/>
      <c r="D41" s="680"/>
      <c r="E41" s="779"/>
      <c r="F41" s="780"/>
      <c r="G41" s="780"/>
      <c r="H41" s="780"/>
      <c r="I41" s="794"/>
      <c r="J41" s="25" t="e">
        <f>IF(AND('Mapa final'!#REF!="Media",'Mapa final'!#REF!="Leve"),CONCATENATE("R10C",'Mapa final'!#REF!),"")</f>
        <v>#REF!</v>
      </c>
      <c r="K41" s="26" t="e">
        <f>IF(AND('Mapa final'!#REF!="Media",'Mapa final'!#REF!="Leve"),CONCATENATE("R10C",'Mapa final'!#REF!),"")</f>
        <v>#REF!</v>
      </c>
      <c r="L41" s="26" t="e">
        <f>IF(AND('Mapa final'!#REF!="Media",'Mapa final'!#REF!="Leve"),CONCATENATE("R10C",'Mapa final'!#REF!),"")</f>
        <v>#REF!</v>
      </c>
      <c r="M41" s="26" t="e">
        <f>IF(AND('Mapa final'!#REF!="Media",'Mapa final'!#REF!="Leve"),CONCATENATE("R10C",'Mapa final'!#REF!),"")</f>
        <v>#REF!</v>
      </c>
      <c r="N41" s="26" t="e">
        <f>IF(AND('Mapa final'!#REF!="Media",'Mapa final'!#REF!="Leve"),CONCATENATE("R10C",'Mapa final'!#REF!),"")</f>
        <v>#REF!</v>
      </c>
      <c r="O41" s="27" t="e">
        <f>IF(AND('Mapa final'!#REF!="Media",'Mapa final'!#REF!="Leve"),CONCATENATE("R10C",'Mapa final'!#REF!),"")</f>
        <v>#REF!</v>
      </c>
      <c r="P41" s="25" t="e">
        <f>IF(AND('Mapa final'!#REF!="Media",'Mapa final'!#REF!="Menor"),CONCATENATE("R10C",'Mapa final'!#REF!),"")</f>
        <v>#REF!</v>
      </c>
      <c r="Q41" s="26" t="e">
        <f>IF(AND('Mapa final'!#REF!="Media",'Mapa final'!#REF!="Menor"),CONCATENATE("R10C",'Mapa final'!#REF!),"")</f>
        <v>#REF!</v>
      </c>
      <c r="R41" s="26" t="e">
        <f>IF(AND('Mapa final'!#REF!="Media",'Mapa final'!#REF!="Menor"),CONCATENATE("R10C",'Mapa final'!#REF!),"")</f>
        <v>#REF!</v>
      </c>
      <c r="S41" s="26" t="e">
        <f>IF(AND('Mapa final'!#REF!="Media",'Mapa final'!#REF!="Menor"),CONCATENATE("R10C",'Mapa final'!#REF!),"")</f>
        <v>#REF!</v>
      </c>
      <c r="T41" s="26" t="e">
        <f>IF(AND('Mapa final'!#REF!="Media",'Mapa final'!#REF!="Menor"),CONCATENATE("R10C",'Mapa final'!#REF!),"")</f>
        <v>#REF!</v>
      </c>
      <c r="U41" s="27" t="e">
        <f>IF(AND('Mapa final'!#REF!="Media",'Mapa final'!#REF!="Menor"),CONCATENATE("R10C",'Mapa final'!#REF!),"")</f>
        <v>#REF!</v>
      </c>
      <c r="V41" s="25" t="e">
        <f>IF(AND('Mapa final'!#REF!="Media",'Mapa final'!#REF!="Moderado"),CONCATENATE("R10C",'Mapa final'!#REF!),"")</f>
        <v>#REF!</v>
      </c>
      <c r="W41" s="26" t="e">
        <f>IF(AND('Mapa final'!#REF!="Media",'Mapa final'!#REF!="Moderado"),CONCATENATE("R10C",'Mapa final'!#REF!),"")</f>
        <v>#REF!</v>
      </c>
      <c r="X41" s="26" t="e">
        <f>IF(AND('Mapa final'!#REF!="Media",'Mapa final'!#REF!="Moderado"),CONCATENATE("R10C",'Mapa final'!#REF!),"")</f>
        <v>#REF!</v>
      </c>
      <c r="Y41" s="26" t="e">
        <f>IF(AND('Mapa final'!#REF!="Media",'Mapa final'!#REF!="Moderado"),CONCATENATE("R10C",'Mapa final'!#REF!),"")</f>
        <v>#REF!</v>
      </c>
      <c r="Z41" s="26" t="e">
        <f>IF(AND('Mapa final'!#REF!="Media",'Mapa final'!#REF!="Moderado"),CONCATENATE("R10C",'Mapa final'!#REF!),"")</f>
        <v>#REF!</v>
      </c>
      <c r="AA41" s="27" t="e">
        <f>IF(AND('Mapa final'!#REF!="Media",'Mapa final'!#REF!="Moderado"),CONCATENATE("R10C",'Mapa final'!#REF!),"")</f>
        <v>#REF!</v>
      </c>
      <c r="AB41" s="16" t="e">
        <f>IF(AND('Mapa final'!#REF!="Media",'Mapa final'!#REF!="Mayor"),CONCATENATE("R10C",'Mapa final'!#REF!),"")</f>
        <v>#REF!</v>
      </c>
      <c r="AC41" s="17" t="e">
        <f>IF(AND('Mapa final'!#REF!="Media",'Mapa final'!#REF!="Mayor"),CONCATENATE("R10C",'Mapa final'!#REF!),"")</f>
        <v>#REF!</v>
      </c>
      <c r="AD41" s="17" t="e">
        <f>IF(AND('Mapa final'!#REF!="Media",'Mapa final'!#REF!="Mayor"),CONCATENATE("R10C",'Mapa final'!#REF!),"")</f>
        <v>#REF!</v>
      </c>
      <c r="AE41" s="17" t="e">
        <f>IF(AND('Mapa final'!#REF!="Media",'Mapa final'!#REF!="Mayor"),CONCATENATE("R10C",'Mapa final'!#REF!),"")</f>
        <v>#REF!</v>
      </c>
      <c r="AF41" s="17" t="e">
        <f>IF(AND('Mapa final'!#REF!="Media",'Mapa final'!#REF!="Mayor"),CONCATENATE("R10C",'Mapa final'!#REF!),"")</f>
        <v>#REF!</v>
      </c>
      <c r="AG41" s="18" t="e">
        <f>IF(AND('Mapa final'!#REF!="Media",'Mapa final'!#REF!="Mayor"),CONCATENATE("R10C",'Mapa final'!#REF!),"")</f>
        <v>#REF!</v>
      </c>
      <c r="AH41" s="19" t="e">
        <f>IF(AND('Mapa final'!#REF!="Media",'Mapa final'!#REF!="Catastrófico"),CONCATENATE("R10C",'Mapa final'!#REF!),"")</f>
        <v>#REF!</v>
      </c>
      <c r="AI41" s="20" t="e">
        <f>IF(AND('Mapa final'!#REF!="Media",'Mapa final'!#REF!="Catastrófico"),CONCATENATE("R10C",'Mapa final'!#REF!),"")</f>
        <v>#REF!</v>
      </c>
      <c r="AJ41" s="20" t="e">
        <f>IF(AND('Mapa final'!#REF!="Media",'Mapa final'!#REF!="Catastrófico"),CONCATENATE("R10C",'Mapa final'!#REF!),"")</f>
        <v>#REF!</v>
      </c>
      <c r="AK41" s="20" t="e">
        <f>IF(AND('Mapa final'!#REF!="Media",'Mapa final'!#REF!="Catastrófico"),CONCATENATE("R10C",'Mapa final'!#REF!),"")</f>
        <v>#REF!</v>
      </c>
      <c r="AL41" s="20" t="e">
        <f>IF(AND('Mapa final'!#REF!="Media",'Mapa final'!#REF!="Catastrófico"),CONCATENATE("R10C",'Mapa final'!#REF!),"")</f>
        <v>#REF!</v>
      </c>
      <c r="AM41" s="21" t="e">
        <f>IF(AND('Mapa final'!#REF!="Media",'Mapa final'!#REF!="Catastrófico"),CONCATENATE("R10C",'Mapa final'!#REF!),"")</f>
        <v>#REF!</v>
      </c>
      <c r="AN41" s="41"/>
      <c r="AO41" s="810"/>
      <c r="AP41" s="811"/>
      <c r="AQ41" s="811"/>
      <c r="AR41" s="811"/>
      <c r="AS41" s="811"/>
      <c r="AT41" s="812"/>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row>
    <row r="42" spans="1:76" ht="15" customHeight="1" x14ac:dyDescent="0.25">
      <c r="A42" s="41"/>
      <c r="B42" s="679"/>
      <c r="C42" s="679"/>
      <c r="D42" s="680"/>
      <c r="E42" s="774" t="s">
        <v>289</v>
      </c>
      <c r="F42" s="775"/>
      <c r="G42" s="775"/>
      <c r="H42" s="775"/>
      <c r="I42" s="775"/>
      <c r="J42" s="31" t="e">
        <f>IF(AND('Mapa final'!#REF!="Baja",'Mapa final'!#REF!="Leve"),CONCATENATE("R1C",'Mapa final'!$Q$14),"")</f>
        <v>#REF!</v>
      </c>
      <c r="K42" s="32" t="e">
        <f>IF(AND('Mapa final'!#REF!="Baja",'Mapa final'!#REF!="Leve"),CONCATENATE("R1C",'Mapa final'!#REF!),"")</f>
        <v>#REF!</v>
      </c>
      <c r="L42" s="32" t="e">
        <f>IF(AND('Mapa final'!#REF!="Baja",'Mapa final'!#REF!="Leve"),CONCATENATE("R1C",'Mapa final'!#REF!),"")</f>
        <v>#REF!</v>
      </c>
      <c r="M42" s="32" t="e">
        <f>IF(AND('Mapa final'!#REF!="Baja",'Mapa final'!#REF!="Leve"),CONCATENATE("R1C",'Mapa final'!#REF!),"")</f>
        <v>#REF!</v>
      </c>
      <c r="N42" s="32" t="e">
        <f>IF(AND('Mapa final'!#REF!="Baja",'Mapa final'!#REF!="Leve"),CONCATENATE("R1C",'Mapa final'!#REF!),"")</f>
        <v>#REF!</v>
      </c>
      <c r="O42" s="33" t="e">
        <f>IF(AND('Mapa final'!#REF!="Baja",'Mapa final'!#REF!="Leve"),CONCATENATE("R1C",'Mapa final'!#REF!),"")</f>
        <v>#REF!</v>
      </c>
      <c r="P42" s="22" t="e">
        <f>IF(AND('Mapa final'!#REF!="Baja",'Mapa final'!#REF!="Menor"),CONCATENATE("R1C",'Mapa final'!$Q$14),"")</f>
        <v>#REF!</v>
      </c>
      <c r="Q42" s="23" t="e">
        <f>IF(AND('Mapa final'!#REF!="Baja",'Mapa final'!#REF!="Menor"),CONCATENATE("R1C",'Mapa final'!#REF!),"")</f>
        <v>#REF!</v>
      </c>
      <c r="R42" s="23" t="e">
        <f>IF(AND('Mapa final'!#REF!="Baja",'Mapa final'!#REF!="Menor"),CONCATENATE("R1C",'Mapa final'!#REF!),"")</f>
        <v>#REF!</v>
      </c>
      <c r="S42" s="23" t="e">
        <f>IF(AND('Mapa final'!#REF!="Baja",'Mapa final'!#REF!="Menor"),CONCATENATE("R1C",'Mapa final'!#REF!),"")</f>
        <v>#REF!</v>
      </c>
      <c r="T42" s="23" t="e">
        <f>IF(AND('Mapa final'!#REF!="Baja",'Mapa final'!#REF!="Menor"),CONCATENATE("R1C",'Mapa final'!#REF!),"")</f>
        <v>#REF!</v>
      </c>
      <c r="U42" s="24" t="e">
        <f>IF(AND('Mapa final'!#REF!="Baja",'Mapa final'!#REF!="Menor"),CONCATENATE("R1C",'Mapa final'!#REF!),"")</f>
        <v>#REF!</v>
      </c>
      <c r="V42" s="22" t="e">
        <f>IF(AND('Mapa final'!#REF!="Baja",'Mapa final'!#REF!="Moderado"),CONCATENATE("R1C",'Mapa final'!$Q$14),"")</f>
        <v>#REF!</v>
      </c>
      <c r="W42" s="23" t="e">
        <f>IF(AND('Mapa final'!#REF!="Baja",'Mapa final'!#REF!="Moderado"),CONCATENATE("R1C",'Mapa final'!#REF!),"")</f>
        <v>#REF!</v>
      </c>
      <c r="X42" s="23" t="e">
        <f>IF(AND('Mapa final'!#REF!="Baja",'Mapa final'!#REF!="Moderado"),CONCATENATE("R1C",'Mapa final'!#REF!),"")</f>
        <v>#REF!</v>
      </c>
      <c r="Y42" s="23" t="e">
        <f>IF(AND('Mapa final'!#REF!="Baja",'Mapa final'!#REF!="Moderado"),CONCATENATE("R1C",'Mapa final'!#REF!),"")</f>
        <v>#REF!</v>
      </c>
      <c r="Z42" s="23" t="e">
        <f>IF(AND('Mapa final'!#REF!="Baja",'Mapa final'!#REF!="Moderado"),CONCATENATE("R1C",'Mapa final'!#REF!),"")</f>
        <v>#REF!</v>
      </c>
      <c r="AA42" s="24" t="e">
        <f>IF(AND('Mapa final'!#REF!="Baja",'Mapa final'!#REF!="Moderado"),CONCATENATE("R1C",'Mapa final'!#REF!),"")</f>
        <v>#REF!</v>
      </c>
      <c r="AB42" s="4" t="e">
        <f>IF(AND('Mapa final'!#REF!="Baja",'Mapa final'!#REF!="Mayor"),CONCATENATE("R1C",'Mapa final'!$Q$14),"")</f>
        <v>#REF!</v>
      </c>
      <c r="AC42" s="5" t="e">
        <f>IF(AND('Mapa final'!#REF!="Baja",'Mapa final'!#REF!="Mayor"),CONCATENATE("R1C",'Mapa final'!#REF!),"")</f>
        <v>#REF!</v>
      </c>
      <c r="AD42" s="5" t="e">
        <f>IF(AND('Mapa final'!#REF!="Baja",'Mapa final'!#REF!="Mayor"),CONCATENATE("R1C",'Mapa final'!#REF!),"")</f>
        <v>#REF!</v>
      </c>
      <c r="AE42" s="5" t="e">
        <f>IF(AND('Mapa final'!#REF!="Baja",'Mapa final'!#REF!="Mayor"),CONCATENATE("R1C",'Mapa final'!#REF!),"")</f>
        <v>#REF!</v>
      </c>
      <c r="AF42" s="5" t="e">
        <f>IF(AND('Mapa final'!#REF!="Baja",'Mapa final'!#REF!="Mayor"),CONCATENATE("R1C",'Mapa final'!#REF!),"")</f>
        <v>#REF!</v>
      </c>
      <c r="AG42" s="6" t="e">
        <f>IF(AND('Mapa final'!#REF!="Baja",'Mapa final'!#REF!="Mayor"),CONCATENATE("R1C",'Mapa final'!#REF!),"")</f>
        <v>#REF!</v>
      </c>
      <c r="AH42" s="7" t="e">
        <f>IF(AND('Mapa final'!#REF!="Baja",'Mapa final'!#REF!="Catastrófico"),CONCATENATE("R1C",'Mapa final'!$Q$14),"")</f>
        <v>#REF!</v>
      </c>
      <c r="AI42" s="8" t="e">
        <f>IF(AND('Mapa final'!#REF!="Baja",'Mapa final'!#REF!="Catastrófico"),CONCATENATE("R1C",'Mapa final'!#REF!),"")</f>
        <v>#REF!</v>
      </c>
      <c r="AJ42" s="8" t="e">
        <f>IF(AND('Mapa final'!#REF!="Baja",'Mapa final'!#REF!="Catastrófico"),CONCATENATE("R1C",'Mapa final'!#REF!),"")</f>
        <v>#REF!</v>
      </c>
      <c r="AK42" s="8" t="e">
        <f>IF(AND('Mapa final'!#REF!="Baja",'Mapa final'!#REF!="Catastrófico"),CONCATENATE("R1C",'Mapa final'!#REF!),"")</f>
        <v>#REF!</v>
      </c>
      <c r="AL42" s="8" t="e">
        <f>IF(AND('Mapa final'!#REF!="Baja",'Mapa final'!#REF!="Catastrófico"),CONCATENATE("R1C",'Mapa final'!#REF!),"")</f>
        <v>#REF!</v>
      </c>
      <c r="AM42" s="9" t="e">
        <f>IF(AND('Mapa final'!#REF!="Baja",'Mapa final'!#REF!="Catastrófico"),CONCATENATE("R1C",'Mapa final'!#REF!),"")</f>
        <v>#REF!</v>
      </c>
      <c r="AN42" s="41"/>
      <c r="AO42" s="795" t="s">
        <v>290</v>
      </c>
      <c r="AP42" s="796"/>
      <c r="AQ42" s="796"/>
      <c r="AR42" s="796"/>
      <c r="AS42" s="796"/>
      <c r="AT42" s="797"/>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row>
    <row r="43" spans="1:76" ht="15" customHeight="1" x14ac:dyDescent="0.25">
      <c r="A43" s="41"/>
      <c r="B43" s="679"/>
      <c r="C43" s="679"/>
      <c r="D43" s="680"/>
      <c r="E43" s="776"/>
      <c r="F43" s="777"/>
      <c r="G43" s="777"/>
      <c r="H43" s="777"/>
      <c r="I43" s="777"/>
      <c r="J43" s="34" t="e">
        <f>IF(AND('Mapa final'!#REF!="Baja",'Mapa final'!#REF!="Leve"),CONCATENATE("R2C",'Mapa final'!#REF!),"")</f>
        <v>#REF!</v>
      </c>
      <c r="K43" s="35" t="e">
        <f>IF(AND('Mapa final'!#REF!="Baja",'Mapa final'!#REF!="Leve"),CONCATENATE("R2C",'Mapa final'!#REF!),"")</f>
        <v>#REF!</v>
      </c>
      <c r="L43" s="35" t="e">
        <f>IF(AND('Mapa final'!#REF!="Baja",'Mapa final'!#REF!="Leve"),CONCATENATE("R2C",'Mapa final'!#REF!),"")</f>
        <v>#REF!</v>
      </c>
      <c r="M43" s="35" t="e">
        <f>IF(AND('Mapa final'!#REF!="Baja",'Mapa final'!#REF!="Leve"),CONCATENATE("R2C",'Mapa final'!#REF!),"")</f>
        <v>#REF!</v>
      </c>
      <c r="N43" s="35" t="e">
        <f>IF(AND('Mapa final'!#REF!="Baja",'Mapa final'!#REF!="Leve"),CONCATENATE("R2C",'Mapa final'!#REF!),"")</f>
        <v>#REF!</v>
      </c>
      <c r="O43" s="36" t="e">
        <f>IF(AND('Mapa final'!#REF!="Baja",'Mapa final'!#REF!="Leve"),CONCATENATE("R2C",'Mapa final'!#REF!),"")</f>
        <v>#REF!</v>
      </c>
      <c r="P43" s="25" t="e">
        <f>IF(AND('Mapa final'!#REF!="Baja",'Mapa final'!#REF!="Menor"),CONCATENATE("R2C",'Mapa final'!#REF!),"")</f>
        <v>#REF!</v>
      </c>
      <c r="Q43" s="26" t="e">
        <f>IF(AND('Mapa final'!#REF!="Baja",'Mapa final'!#REF!="Menor"),CONCATENATE("R2C",'Mapa final'!#REF!),"")</f>
        <v>#REF!</v>
      </c>
      <c r="R43" s="26" t="e">
        <f>IF(AND('Mapa final'!#REF!="Baja",'Mapa final'!#REF!="Menor"),CONCATENATE("R2C",'Mapa final'!#REF!),"")</f>
        <v>#REF!</v>
      </c>
      <c r="S43" s="26" t="e">
        <f>IF(AND('Mapa final'!#REF!="Baja",'Mapa final'!#REF!="Menor"),CONCATENATE("R2C",'Mapa final'!#REF!),"")</f>
        <v>#REF!</v>
      </c>
      <c r="T43" s="26" t="e">
        <f>IF(AND('Mapa final'!#REF!="Baja",'Mapa final'!#REF!="Menor"),CONCATENATE("R2C",'Mapa final'!#REF!),"")</f>
        <v>#REF!</v>
      </c>
      <c r="U43" s="27" t="e">
        <f>IF(AND('Mapa final'!#REF!="Baja",'Mapa final'!#REF!="Menor"),CONCATENATE("R2C",'Mapa final'!#REF!),"")</f>
        <v>#REF!</v>
      </c>
      <c r="V43" s="25" t="e">
        <f>IF(AND('Mapa final'!#REF!="Baja",'Mapa final'!#REF!="Moderado"),CONCATENATE("R2C",'Mapa final'!#REF!),"")</f>
        <v>#REF!</v>
      </c>
      <c r="W43" s="26" t="e">
        <f>IF(AND('Mapa final'!#REF!="Baja",'Mapa final'!#REF!="Moderado"),CONCATENATE("R2C",'Mapa final'!#REF!),"")</f>
        <v>#REF!</v>
      </c>
      <c r="X43" s="26" t="e">
        <f>IF(AND('Mapa final'!#REF!="Baja",'Mapa final'!#REF!="Moderado"),CONCATENATE("R2C",'Mapa final'!#REF!),"")</f>
        <v>#REF!</v>
      </c>
      <c r="Y43" s="26" t="e">
        <f>IF(AND('Mapa final'!#REF!="Baja",'Mapa final'!#REF!="Moderado"),CONCATENATE("R2C",'Mapa final'!#REF!),"")</f>
        <v>#REF!</v>
      </c>
      <c r="Z43" s="26" t="e">
        <f>IF(AND('Mapa final'!#REF!="Baja",'Mapa final'!#REF!="Moderado"),CONCATENATE("R2C",'Mapa final'!#REF!),"")</f>
        <v>#REF!</v>
      </c>
      <c r="AA43" s="27" t="e">
        <f>IF(AND('Mapa final'!#REF!="Baja",'Mapa final'!#REF!="Moderado"),CONCATENATE("R2C",'Mapa final'!#REF!),"")</f>
        <v>#REF!</v>
      </c>
      <c r="AB43" s="10" t="e">
        <f>IF(AND('Mapa final'!#REF!="Baja",'Mapa final'!#REF!="Mayor"),CONCATENATE("R2C",'Mapa final'!#REF!),"")</f>
        <v>#REF!</v>
      </c>
      <c r="AC43" s="11" t="e">
        <f>IF(AND('Mapa final'!#REF!="Baja",'Mapa final'!#REF!="Mayor"),CONCATENATE("R2C",'Mapa final'!#REF!),"")</f>
        <v>#REF!</v>
      </c>
      <c r="AD43" s="11" t="e">
        <f>IF(AND('Mapa final'!#REF!="Baja",'Mapa final'!#REF!="Mayor"),CONCATENATE("R2C",'Mapa final'!#REF!),"")</f>
        <v>#REF!</v>
      </c>
      <c r="AE43" s="11" t="e">
        <f>IF(AND('Mapa final'!#REF!="Baja",'Mapa final'!#REF!="Mayor"),CONCATENATE("R2C",'Mapa final'!#REF!),"")</f>
        <v>#REF!</v>
      </c>
      <c r="AF43" s="11" t="e">
        <f>IF(AND('Mapa final'!#REF!="Baja",'Mapa final'!#REF!="Mayor"),CONCATENATE("R2C",'Mapa final'!#REF!),"")</f>
        <v>#REF!</v>
      </c>
      <c r="AG43" s="12" t="e">
        <f>IF(AND('Mapa final'!#REF!="Baja",'Mapa final'!#REF!="Mayor"),CONCATENATE("R2C",'Mapa final'!#REF!),"")</f>
        <v>#REF!</v>
      </c>
      <c r="AH43" s="13" t="e">
        <f>IF(AND('Mapa final'!#REF!="Baja",'Mapa final'!#REF!="Catastrófico"),CONCATENATE("R2C",'Mapa final'!#REF!),"")</f>
        <v>#REF!</v>
      </c>
      <c r="AI43" s="14" t="e">
        <f>IF(AND('Mapa final'!#REF!="Baja",'Mapa final'!#REF!="Catastrófico"),CONCATENATE("R2C",'Mapa final'!#REF!),"")</f>
        <v>#REF!</v>
      </c>
      <c r="AJ43" s="14" t="e">
        <f>IF(AND('Mapa final'!#REF!="Baja",'Mapa final'!#REF!="Catastrófico"),CONCATENATE("R2C",'Mapa final'!#REF!),"")</f>
        <v>#REF!</v>
      </c>
      <c r="AK43" s="14" t="e">
        <f>IF(AND('Mapa final'!#REF!="Baja",'Mapa final'!#REF!="Catastrófico"),CONCATENATE("R2C",'Mapa final'!#REF!),"")</f>
        <v>#REF!</v>
      </c>
      <c r="AL43" s="14" t="e">
        <f>IF(AND('Mapa final'!#REF!="Baja",'Mapa final'!#REF!="Catastrófico"),CONCATENATE("R2C",'Mapa final'!#REF!),"")</f>
        <v>#REF!</v>
      </c>
      <c r="AM43" s="15" t="e">
        <f>IF(AND('Mapa final'!#REF!="Baja",'Mapa final'!#REF!="Catastrófico"),CONCATENATE("R2C",'Mapa final'!#REF!),"")</f>
        <v>#REF!</v>
      </c>
      <c r="AN43" s="41"/>
      <c r="AO43" s="798"/>
      <c r="AP43" s="799"/>
      <c r="AQ43" s="799"/>
      <c r="AR43" s="799"/>
      <c r="AS43" s="799"/>
      <c r="AT43" s="800"/>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row>
    <row r="44" spans="1:76" ht="15" customHeight="1" x14ac:dyDescent="0.25">
      <c r="A44" s="41"/>
      <c r="B44" s="679"/>
      <c r="C44" s="679"/>
      <c r="D44" s="680"/>
      <c r="E44" s="778"/>
      <c r="F44" s="777"/>
      <c r="G44" s="777"/>
      <c r="H44" s="777"/>
      <c r="I44" s="777"/>
      <c r="J44" s="34" t="e">
        <f>IF(AND('Mapa final'!#REF!="Baja",'Mapa final'!#REF!="Leve"),CONCATENATE("R3C",'Mapa final'!#REF!),"")</f>
        <v>#REF!</v>
      </c>
      <c r="K44" s="35" t="e">
        <f>IF(AND('Mapa final'!#REF!="Baja",'Mapa final'!#REF!="Leve"),CONCATENATE("R3C",'Mapa final'!#REF!),"")</f>
        <v>#REF!</v>
      </c>
      <c r="L44" s="35" t="e">
        <f>IF(AND('Mapa final'!#REF!="Baja",'Mapa final'!#REF!="Leve"),CONCATENATE("R3C",'Mapa final'!#REF!),"")</f>
        <v>#REF!</v>
      </c>
      <c r="M44" s="35" t="e">
        <f>IF(AND('Mapa final'!#REF!="Baja",'Mapa final'!#REF!="Leve"),CONCATENATE("R3C",'Mapa final'!#REF!),"")</f>
        <v>#REF!</v>
      </c>
      <c r="N44" s="35" t="e">
        <f>IF(AND('Mapa final'!#REF!="Baja",'Mapa final'!#REF!="Leve"),CONCATENATE("R3C",'Mapa final'!#REF!),"")</f>
        <v>#REF!</v>
      </c>
      <c r="O44" s="36" t="e">
        <f>IF(AND('Mapa final'!#REF!="Baja",'Mapa final'!#REF!="Leve"),CONCATENATE("R3C",'Mapa final'!#REF!),"")</f>
        <v>#REF!</v>
      </c>
      <c r="P44" s="25" t="e">
        <f>IF(AND('Mapa final'!#REF!="Baja",'Mapa final'!#REF!="Menor"),CONCATENATE("R3C",'Mapa final'!#REF!),"")</f>
        <v>#REF!</v>
      </c>
      <c r="Q44" s="26" t="e">
        <f>IF(AND('Mapa final'!#REF!="Baja",'Mapa final'!#REF!="Menor"),CONCATENATE("R3C",'Mapa final'!#REF!),"")</f>
        <v>#REF!</v>
      </c>
      <c r="R44" s="26" t="e">
        <f>IF(AND('Mapa final'!#REF!="Baja",'Mapa final'!#REF!="Menor"),CONCATENATE("R3C",'Mapa final'!#REF!),"")</f>
        <v>#REF!</v>
      </c>
      <c r="S44" s="26" t="e">
        <f>IF(AND('Mapa final'!#REF!="Baja",'Mapa final'!#REF!="Menor"),CONCATENATE("R3C",'Mapa final'!#REF!),"")</f>
        <v>#REF!</v>
      </c>
      <c r="T44" s="26" t="e">
        <f>IF(AND('Mapa final'!#REF!="Baja",'Mapa final'!#REF!="Menor"),CONCATENATE("R3C",'Mapa final'!#REF!),"")</f>
        <v>#REF!</v>
      </c>
      <c r="U44" s="27" t="e">
        <f>IF(AND('Mapa final'!#REF!="Baja",'Mapa final'!#REF!="Menor"),CONCATENATE("R3C",'Mapa final'!#REF!),"")</f>
        <v>#REF!</v>
      </c>
      <c r="V44" s="25" t="e">
        <f>IF(AND('Mapa final'!#REF!="Baja",'Mapa final'!#REF!="Moderado"),CONCATENATE("R3C",'Mapa final'!#REF!),"")</f>
        <v>#REF!</v>
      </c>
      <c r="W44" s="26" t="e">
        <f>IF(AND('Mapa final'!#REF!="Baja",'Mapa final'!#REF!="Moderado"),CONCATENATE("R3C",'Mapa final'!#REF!),"")</f>
        <v>#REF!</v>
      </c>
      <c r="X44" s="26" t="e">
        <f>IF(AND('Mapa final'!#REF!="Baja",'Mapa final'!#REF!="Moderado"),CONCATENATE("R3C",'Mapa final'!#REF!),"")</f>
        <v>#REF!</v>
      </c>
      <c r="Y44" s="26" t="e">
        <f>IF(AND('Mapa final'!#REF!="Baja",'Mapa final'!#REF!="Moderado"),CONCATENATE("R3C",'Mapa final'!#REF!),"")</f>
        <v>#REF!</v>
      </c>
      <c r="Z44" s="26" t="e">
        <f>IF(AND('Mapa final'!#REF!="Baja",'Mapa final'!#REF!="Moderado"),CONCATENATE("R3C",'Mapa final'!#REF!),"")</f>
        <v>#REF!</v>
      </c>
      <c r="AA44" s="27" t="e">
        <f>IF(AND('Mapa final'!#REF!="Baja",'Mapa final'!#REF!="Moderado"),CONCATENATE("R3C",'Mapa final'!#REF!),"")</f>
        <v>#REF!</v>
      </c>
      <c r="AB44" s="10" t="e">
        <f>IF(AND('Mapa final'!#REF!="Baja",'Mapa final'!#REF!="Mayor"),CONCATENATE("R3C",'Mapa final'!#REF!),"")</f>
        <v>#REF!</v>
      </c>
      <c r="AC44" s="11" t="e">
        <f>IF(AND('Mapa final'!#REF!="Baja",'Mapa final'!#REF!="Mayor"),CONCATENATE("R3C",'Mapa final'!#REF!),"")</f>
        <v>#REF!</v>
      </c>
      <c r="AD44" s="11" t="e">
        <f>IF(AND('Mapa final'!#REF!="Baja",'Mapa final'!#REF!="Mayor"),CONCATENATE("R3C",'Mapa final'!#REF!),"")</f>
        <v>#REF!</v>
      </c>
      <c r="AE44" s="11" t="e">
        <f>IF(AND('Mapa final'!#REF!="Baja",'Mapa final'!#REF!="Mayor"),CONCATENATE("R3C",'Mapa final'!#REF!),"")</f>
        <v>#REF!</v>
      </c>
      <c r="AF44" s="11" t="e">
        <f>IF(AND('Mapa final'!#REF!="Baja",'Mapa final'!#REF!="Mayor"),CONCATENATE("R3C",'Mapa final'!#REF!),"")</f>
        <v>#REF!</v>
      </c>
      <c r="AG44" s="12" t="e">
        <f>IF(AND('Mapa final'!#REF!="Baja",'Mapa final'!#REF!="Mayor"),CONCATENATE("R3C",'Mapa final'!#REF!),"")</f>
        <v>#REF!</v>
      </c>
      <c r="AH44" s="13" t="e">
        <f>IF(AND('Mapa final'!#REF!="Baja",'Mapa final'!#REF!="Catastrófico"),CONCATENATE("R3C",'Mapa final'!#REF!),"")</f>
        <v>#REF!</v>
      </c>
      <c r="AI44" s="14" t="e">
        <f>IF(AND('Mapa final'!#REF!="Baja",'Mapa final'!#REF!="Catastrófico"),CONCATENATE("R3C",'Mapa final'!#REF!),"")</f>
        <v>#REF!</v>
      </c>
      <c r="AJ44" s="14" t="e">
        <f>IF(AND('Mapa final'!#REF!="Baja",'Mapa final'!#REF!="Catastrófico"),CONCATENATE("R3C",'Mapa final'!#REF!),"")</f>
        <v>#REF!</v>
      </c>
      <c r="AK44" s="14" t="e">
        <f>IF(AND('Mapa final'!#REF!="Baja",'Mapa final'!#REF!="Catastrófico"),CONCATENATE("R3C",'Mapa final'!#REF!),"")</f>
        <v>#REF!</v>
      </c>
      <c r="AL44" s="14" t="e">
        <f>IF(AND('Mapa final'!#REF!="Baja",'Mapa final'!#REF!="Catastrófico"),CONCATENATE("R3C",'Mapa final'!#REF!),"")</f>
        <v>#REF!</v>
      </c>
      <c r="AM44" s="15" t="e">
        <f>IF(AND('Mapa final'!#REF!="Baja",'Mapa final'!#REF!="Catastrófico"),CONCATENATE("R3C",'Mapa final'!#REF!),"")</f>
        <v>#REF!</v>
      </c>
      <c r="AN44" s="41"/>
      <c r="AO44" s="798"/>
      <c r="AP44" s="799"/>
      <c r="AQ44" s="799"/>
      <c r="AR44" s="799"/>
      <c r="AS44" s="799"/>
      <c r="AT44" s="800"/>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row>
    <row r="45" spans="1:76" ht="15" customHeight="1" x14ac:dyDescent="0.25">
      <c r="A45" s="41"/>
      <c r="B45" s="679"/>
      <c r="C45" s="679"/>
      <c r="D45" s="680"/>
      <c r="E45" s="778"/>
      <c r="F45" s="777"/>
      <c r="G45" s="777"/>
      <c r="H45" s="777"/>
      <c r="I45" s="777"/>
      <c r="J45" s="34" t="e">
        <f>IF(AND('Mapa final'!#REF!="Baja",'Mapa final'!#REF!="Leve"),CONCATENATE("R4C",'Mapa final'!#REF!),"")</f>
        <v>#REF!</v>
      </c>
      <c r="K45" s="35" t="e">
        <f>IF(AND('Mapa final'!#REF!="Baja",'Mapa final'!#REF!="Leve"),CONCATENATE("R4C",'Mapa final'!#REF!),"")</f>
        <v>#REF!</v>
      </c>
      <c r="L45" s="35" t="e">
        <f>IF(AND('Mapa final'!#REF!="Baja",'Mapa final'!#REF!="Leve"),CONCATENATE("R4C",'Mapa final'!#REF!),"")</f>
        <v>#REF!</v>
      </c>
      <c r="M45" s="35" t="e">
        <f>IF(AND('Mapa final'!#REF!="Baja",'Mapa final'!#REF!="Leve"),CONCATENATE("R4C",'Mapa final'!#REF!),"")</f>
        <v>#REF!</v>
      </c>
      <c r="N45" s="35" t="e">
        <f>IF(AND('Mapa final'!#REF!="Baja",'Mapa final'!#REF!="Leve"),CONCATENATE("R4C",'Mapa final'!#REF!),"")</f>
        <v>#REF!</v>
      </c>
      <c r="O45" s="36" t="e">
        <f>IF(AND('Mapa final'!#REF!="Baja",'Mapa final'!#REF!="Leve"),CONCATENATE("R4C",'Mapa final'!#REF!),"")</f>
        <v>#REF!</v>
      </c>
      <c r="P45" s="25" t="e">
        <f>IF(AND('Mapa final'!#REF!="Baja",'Mapa final'!#REF!="Menor"),CONCATENATE("R4C",'Mapa final'!#REF!),"")</f>
        <v>#REF!</v>
      </c>
      <c r="Q45" s="26" t="e">
        <f>IF(AND('Mapa final'!#REF!="Baja",'Mapa final'!#REF!="Menor"),CONCATENATE("R4C",'Mapa final'!#REF!),"")</f>
        <v>#REF!</v>
      </c>
      <c r="R45" s="26" t="e">
        <f>IF(AND('Mapa final'!#REF!="Baja",'Mapa final'!#REF!="Menor"),CONCATENATE("R4C",'Mapa final'!#REF!),"")</f>
        <v>#REF!</v>
      </c>
      <c r="S45" s="26" t="e">
        <f>IF(AND('Mapa final'!#REF!="Baja",'Mapa final'!#REF!="Menor"),CONCATENATE("R4C",'Mapa final'!#REF!),"")</f>
        <v>#REF!</v>
      </c>
      <c r="T45" s="26" t="e">
        <f>IF(AND('Mapa final'!#REF!="Baja",'Mapa final'!#REF!="Menor"),CONCATENATE("R4C",'Mapa final'!#REF!),"")</f>
        <v>#REF!</v>
      </c>
      <c r="U45" s="27" t="e">
        <f>IF(AND('Mapa final'!#REF!="Baja",'Mapa final'!#REF!="Menor"),CONCATENATE("R4C",'Mapa final'!#REF!),"")</f>
        <v>#REF!</v>
      </c>
      <c r="V45" s="25" t="e">
        <f>IF(AND('Mapa final'!#REF!="Baja",'Mapa final'!#REF!="Moderado"),CONCATENATE("R4C",'Mapa final'!#REF!),"")</f>
        <v>#REF!</v>
      </c>
      <c r="W45" s="26" t="e">
        <f>IF(AND('Mapa final'!#REF!="Baja",'Mapa final'!#REF!="Moderado"),CONCATENATE("R4C",'Mapa final'!#REF!),"")</f>
        <v>#REF!</v>
      </c>
      <c r="X45" s="26" t="e">
        <f>IF(AND('Mapa final'!#REF!="Baja",'Mapa final'!#REF!="Moderado"),CONCATENATE("R4C",'Mapa final'!#REF!),"")</f>
        <v>#REF!</v>
      </c>
      <c r="Y45" s="26" t="e">
        <f>IF(AND('Mapa final'!#REF!="Baja",'Mapa final'!#REF!="Moderado"),CONCATENATE("R4C",'Mapa final'!#REF!),"")</f>
        <v>#REF!</v>
      </c>
      <c r="Z45" s="26" t="e">
        <f>IF(AND('Mapa final'!#REF!="Baja",'Mapa final'!#REF!="Moderado"),CONCATENATE("R4C",'Mapa final'!#REF!),"")</f>
        <v>#REF!</v>
      </c>
      <c r="AA45" s="27" t="e">
        <f>IF(AND('Mapa final'!#REF!="Baja",'Mapa final'!#REF!="Moderado"),CONCATENATE("R4C",'Mapa final'!#REF!),"")</f>
        <v>#REF!</v>
      </c>
      <c r="AB45" s="10" t="e">
        <f>IF(AND('Mapa final'!#REF!="Baja",'Mapa final'!#REF!="Mayor"),CONCATENATE("R4C",'Mapa final'!#REF!),"")</f>
        <v>#REF!</v>
      </c>
      <c r="AC45" s="11" t="e">
        <f>IF(AND('Mapa final'!#REF!="Baja",'Mapa final'!#REF!="Mayor"),CONCATENATE("R4C",'Mapa final'!#REF!),"")</f>
        <v>#REF!</v>
      </c>
      <c r="AD45" s="11" t="e">
        <f>IF(AND('Mapa final'!#REF!="Baja",'Mapa final'!#REF!="Mayor"),CONCATENATE("R4C",'Mapa final'!#REF!),"")</f>
        <v>#REF!</v>
      </c>
      <c r="AE45" s="11" t="e">
        <f>IF(AND('Mapa final'!#REF!="Baja",'Mapa final'!#REF!="Mayor"),CONCATENATE("R4C",'Mapa final'!#REF!),"")</f>
        <v>#REF!</v>
      </c>
      <c r="AF45" s="11" t="e">
        <f>IF(AND('Mapa final'!#REF!="Baja",'Mapa final'!#REF!="Mayor"),CONCATENATE("R4C",'Mapa final'!#REF!),"")</f>
        <v>#REF!</v>
      </c>
      <c r="AG45" s="12" t="e">
        <f>IF(AND('Mapa final'!#REF!="Baja",'Mapa final'!#REF!="Mayor"),CONCATENATE("R4C",'Mapa final'!#REF!),"")</f>
        <v>#REF!</v>
      </c>
      <c r="AH45" s="13" t="e">
        <f>IF(AND('Mapa final'!#REF!="Baja",'Mapa final'!#REF!="Catastrófico"),CONCATENATE("R4C",'Mapa final'!#REF!),"")</f>
        <v>#REF!</v>
      </c>
      <c r="AI45" s="14" t="e">
        <f>IF(AND('Mapa final'!#REF!="Baja",'Mapa final'!#REF!="Catastrófico"),CONCATENATE("R4C",'Mapa final'!#REF!),"")</f>
        <v>#REF!</v>
      </c>
      <c r="AJ45" s="14" t="e">
        <f>IF(AND('Mapa final'!#REF!="Baja",'Mapa final'!#REF!="Catastrófico"),CONCATENATE("R4C",'Mapa final'!#REF!),"")</f>
        <v>#REF!</v>
      </c>
      <c r="AK45" s="14" t="e">
        <f>IF(AND('Mapa final'!#REF!="Baja",'Mapa final'!#REF!="Catastrófico"),CONCATENATE("R4C",'Mapa final'!#REF!),"")</f>
        <v>#REF!</v>
      </c>
      <c r="AL45" s="14" t="e">
        <f>IF(AND('Mapa final'!#REF!="Baja",'Mapa final'!#REF!="Catastrófico"),CONCATENATE("R4C",'Mapa final'!#REF!),"")</f>
        <v>#REF!</v>
      </c>
      <c r="AM45" s="15" t="e">
        <f>IF(AND('Mapa final'!#REF!="Baja",'Mapa final'!#REF!="Catastrófico"),CONCATENATE("R4C",'Mapa final'!#REF!),"")</f>
        <v>#REF!</v>
      </c>
      <c r="AN45" s="41"/>
      <c r="AO45" s="798"/>
      <c r="AP45" s="799"/>
      <c r="AQ45" s="799"/>
      <c r="AR45" s="799"/>
      <c r="AS45" s="799"/>
      <c r="AT45" s="800"/>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row>
    <row r="46" spans="1:76" ht="15" customHeight="1" x14ac:dyDescent="0.25">
      <c r="A46" s="41"/>
      <c r="B46" s="679"/>
      <c r="C46" s="679"/>
      <c r="D46" s="680"/>
      <c r="E46" s="778"/>
      <c r="F46" s="777"/>
      <c r="G46" s="777"/>
      <c r="H46" s="777"/>
      <c r="I46" s="777"/>
      <c r="J46" s="34" t="e">
        <f>IF(AND('Mapa final'!#REF!="Baja",'Mapa final'!#REF!="Leve"),CONCATENATE("R5C",'Mapa final'!#REF!),"")</f>
        <v>#REF!</v>
      </c>
      <c r="K46" s="35" t="e">
        <f>IF(AND('Mapa final'!#REF!="Baja",'Mapa final'!#REF!="Leve"),CONCATENATE("R5C",'Mapa final'!#REF!),"")</f>
        <v>#REF!</v>
      </c>
      <c r="L46" s="35" t="e">
        <f>IF(AND('Mapa final'!#REF!="Baja",'Mapa final'!#REF!="Leve"),CONCATENATE("R5C",'Mapa final'!#REF!),"")</f>
        <v>#REF!</v>
      </c>
      <c r="M46" s="35" t="e">
        <f>IF(AND('Mapa final'!#REF!="Baja",'Mapa final'!#REF!="Leve"),CONCATENATE("R5C",'Mapa final'!#REF!),"")</f>
        <v>#REF!</v>
      </c>
      <c r="N46" s="35" t="e">
        <f>IF(AND('Mapa final'!#REF!="Baja",'Mapa final'!#REF!="Leve"),CONCATENATE("R5C",'Mapa final'!#REF!),"")</f>
        <v>#REF!</v>
      </c>
      <c r="O46" s="36" t="e">
        <f>IF(AND('Mapa final'!#REF!="Baja",'Mapa final'!#REF!="Leve"),CONCATENATE("R5C",'Mapa final'!#REF!),"")</f>
        <v>#REF!</v>
      </c>
      <c r="P46" s="25" t="e">
        <f>IF(AND('Mapa final'!#REF!="Baja",'Mapa final'!#REF!="Menor"),CONCATENATE("R5C",'Mapa final'!#REF!),"")</f>
        <v>#REF!</v>
      </c>
      <c r="Q46" s="26" t="e">
        <f>IF(AND('Mapa final'!#REF!="Baja",'Mapa final'!#REF!="Menor"),CONCATENATE("R5C",'Mapa final'!#REF!),"")</f>
        <v>#REF!</v>
      </c>
      <c r="R46" s="26" t="e">
        <f>IF(AND('Mapa final'!#REF!="Baja",'Mapa final'!#REF!="Menor"),CONCATENATE("R5C",'Mapa final'!#REF!),"")</f>
        <v>#REF!</v>
      </c>
      <c r="S46" s="26" t="e">
        <f>IF(AND('Mapa final'!#REF!="Baja",'Mapa final'!#REF!="Menor"),CONCATENATE("R5C",'Mapa final'!#REF!),"")</f>
        <v>#REF!</v>
      </c>
      <c r="T46" s="26" t="e">
        <f>IF(AND('Mapa final'!#REF!="Baja",'Mapa final'!#REF!="Menor"),CONCATENATE("R5C",'Mapa final'!#REF!),"")</f>
        <v>#REF!</v>
      </c>
      <c r="U46" s="27" t="e">
        <f>IF(AND('Mapa final'!#REF!="Baja",'Mapa final'!#REF!="Menor"),CONCATENATE("R5C",'Mapa final'!#REF!),"")</f>
        <v>#REF!</v>
      </c>
      <c r="V46" s="25" t="e">
        <f>IF(AND('Mapa final'!#REF!="Baja",'Mapa final'!#REF!="Moderado"),CONCATENATE("R5C",'Mapa final'!#REF!),"")</f>
        <v>#REF!</v>
      </c>
      <c r="W46" s="26" t="e">
        <f>IF(AND('Mapa final'!#REF!="Baja",'Mapa final'!#REF!="Moderado"),CONCATENATE("R5C",'Mapa final'!#REF!),"")</f>
        <v>#REF!</v>
      </c>
      <c r="X46" s="26" t="e">
        <f>IF(AND('Mapa final'!#REF!="Baja",'Mapa final'!#REF!="Moderado"),CONCATENATE("R5C",'Mapa final'!#REF!),"")</f>
        <v>#REF!</v>
      </c>
      <c r="Y46" s="26" t="e">
        <f>IF(AND('Mapa final'!#REF!="Baja",'Mapa final'!#REF!="Moderado"),CONCATENATE("R5C",'Mapa final'!#REF!),"")</f>
        <v>#REF!</v>
      </c>
      <c r="Z46" s="26" t="e">
        <f>IF(AND('Mapa final'!#REF!="Baja",'Mapa final'!#REF!="Moderado"),CONCATENATE("R5C",'Mapa final'!#REF!),"")</f>
        <v>#REF!</v>
      </c>
      <c r="AA46" s="27" t="e">
        <f>IF(AND('Mapa final'!#REF!="Baja",'Mapa final'!#REF!="Moderado"),CONCATENATE("R5C",'Mapa final'!#REF!),"")</f>
        <v>#REF!</v>
      </c>
      <c r="AB46" s="10" t="e">
        <f>IF(AND('Mapa final'!#REF!="Baja",'Mapa final'!#REF!="Mayor"),CONCATENATE("R5C",'Mapa final'!#REF!),"")</f>
        <v>#REF!</v>
      </c>
      <c r="AC46" s="11" t="e">
        <f>IF(AND('Mapa final'!#REF!="Baja",'Mapa final'!#REF!="Mayor"),CONCATENATE("R5C",'Mapa final'!#REF!),"")</f>
        <v>#REF!</v>
      </c>
      <c r="AD46" s="11" t="e">
        <f>IF(AND('Mapa final'!#REF!="Baja",'Mapa final'!#REF!="Mayor"),CONCATENATE("R5C",'Mapa final'!#REF!),"")</f>
        <v>#REF!</v>
      </c>
      <c r="AE46" s="11" t="e">
        <f>IF(AND('Mapa final'!#REF!="Baja",'Mapa final'!#REF!="Mayor"),CONCATENATE("R5C",'Mapa final'!#REF!),"")</f>
        <v>#REF!</v>
      </c>
      <c r="AF46" s="11" t="e">
        <f>IF(AND('Mapa final'!#REF!="Baja",'Mapa final'!#REF!="Mayor"),CONCATENATE("R5C",'Mapa final'!#REF!),"")</f>
        <v>#REF!</v>
      </c>
      <c r="AG46" s="12" t="e">
        <f>IF(AND('Mapa final'!#REF!="Baja",'Mapa final'!#REF!="Mayor"),CONCATENATE("R5C",'Mapa final'!#REF!),"")</f>
        <v>#REF!</v>
      </c>
      <c r="AH46" s="13" t="e">
        <f>IF(AND('Mapa final'!#REF!="Baja",'Mapa final'!#REF!="Catastrófico"),CONCATENATE("R5C",'Mapa final'!#REF!),"")</f>
        <v>#REF!</v>
      </c>
      <c r="AI46" s="14" t="e">
        <f>IF(AND('Mapa final'!#REF!="Baja",'Mapa final'!#REF!="Catastrófico"),CONCATENATE("R5C",'Mapa final'!#REF!),"")</f>
        <v>#REF!</v>
      </c>
      <c r="AJ46" s="14" t="e">
        <f>IF(AND('Mapa final'!#REF!="Baja",'Mapa final'!#REF!="Catastrófico"),CONCATENATE("R5C",'Mapa final'!#REF!),"")</f>
        <v>#REF!</v>
      </c>
      <c r="AK46" s="14" t="e">
        <f>IF(AND('Mapa final'!#REF!="Baja",'Mapa final'!#REF!="Catastrófico"),CONCATENATE("R5C",'Mapa final'!#REF!),"")</f>
        <v>#REF!</v>
      </c>
      <c r="AL46" s="14" t="e">
        <f>IF(AND('Mapa final'!#REF!="Baja",'Mapa final'!#REF!="Catastrófico"),CONCATENATE("R5C",'Mapa final'!#REF!),"")</f>
        <v>#REF!</v>
      </c>
      <c r="AM46" s="15" t="e">
        <f>IF(AND('Mapa final'!#REF!="Baja",'Mapa final'!#REF!="Catastrófico"),CONCATENATE("R5C",'Mapa final'!#REF!),"")</f>
        <v>#REF!</v>
      </c>
      <c r="AN46" s="41"/>
      <c r="AO46" s="798"/>
      <c r="AP46" s="799"/>
      <c r="AQ46" s="799"/>
      <c r="AR46" s="799"/>
      <c r="AS46" s="799"/>
      <c r="AT46" s="800"/>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row>
    <row r="47" spans="1:76" ht="15" customHeight="1" x14ac:dyDescent="0.25">
      <c r="A47" s="41"/>
      <c r="B47" s="679"/>
      <c r="C47" s="679"/>
      <c r="D47" s="680"/>
      <c r="E47" s="778"/>
      <c r="F47" s="777"/>
      <c r="G47" s="777"/>
      <c r="H47" s="777"/>
      <c r="I47" s="777"/>
      <c r="J47" s="34" t="e">
        <f>IF(AND('Mapa final'!#REF!="Baja",'Mapa final'!#REF!="Leve"),CONCATENATE("R6C",'Mapa final'!#REF!),"")</f>
        <v>#REF!</v>
      </c>
      <c r="K47" s="35" t="e">
        <f>IF(AND('Mapa final'!#REF!="Baja",'Mapa final'!#REF!="Leve"),CONCATENATE("R6C",'Mapa final'!#REF!),"")</f>
        <v>#REF!</v>
      </c>
      <c r="L47" s="35" t="e">
        <f>IF(AND('Mapa final'!#REF!="Baja",'Mapa final'!#REF!="Leve"),CONCATENATE("R6C",'Mapa final'!#REF!),"")</f>
        <v>#REF!</v>
      </c>
      <c r="M47" s="35" t="e">
        <f>IF(AND('Mapa final'!#REF!="Baja",'Mapa final'!#REF!="Leve"),CONCATENATE("R6C",'Mapa final'!#REF!),"")</f>
        <v>#REF!</v>
      </c>
      <c r="N47" s="35" t="e">
        <f>IF(AND('Mapa final'!#REF!="Baja",'Mapa final'!#REF!="Leve"),CONCATENATE("R6C",'Mapa final'!#REF!),"")</f>
        <v>#REF!</v>
      </c>
      <c r="O47" s="36" t="e">
        <f>IF(AND('Mapa final'!#REF!="Baja",'Mapa final'!#REF!="Leve"),CONCATENATE("R6C",'Mapa final'!#REF!),"")</f>
        <v>#REF!</v>
      </c>
      <c r="P47" s="25" t="e">
        <f>IF(AND('Mapa final'!#REF!="Baja",'Mapa final'!#REF!="Menor"),CONCATENATE("R6C",'Mapa final'!#REF!),"")</f>
        <v>#REF!</v>
      </c>
      <c r="Q47" s="26" t="e">
        <f>IF(AND('Mapa final'!#REF!="Baja",'Mapa final'!#REF!="Menor"),CONCATENATE("R6C",'Mapa final'!#REF!),"")</f>
        <v>#REF!</v>
      </c>
      <c r="R47" s="26" t="e">
        <f>IF(AND('Mapa final'!#REF!="Baja",'Mapa final'!#REF!="Menor"),CONCATENATE("R6C",'Mapa final'!#REF!),"")</f>
        <v>#REF!</v>
      </c>
      <c r="S47" s="26" t="e">
        <f>IF(AND('Mapa final'!#REF!="Baja",'Mapa final'!#REF!="Menor"),CONCATENATE("R6C",'Mapa final'!#REF!),"")</f>
        <v>#REF!</v>
      </c>
      <c r="T47" s="26" t="e">
        <f>IF(AND('Mapa final'!#REF!="Baja",'Mapa final'!#REF!="Menor"),CONCATENATE("R6C",'Mapa final'!#REF!),"")</f>
        <v>#REF!</v>
      </c>
      <c r="U47" s="27" t="e">
        <f>IF(AND('Mapa final'!#REF!="Baja",'Mapa final'!#REF!="Menor"),CONCATENATE("R6C",'Mapa final'!#REF!),"")</f>
        <v>#REF!</v>
      </c>
      <c r="V47" s="25" t="e">
        <f>IF(AND('Mapa final'!#REF!="Baja",'Mapa final'!#REF!="Moderado"),CONCATENATE("R6C",'Mapa final'!#REF!),"")</f>
        <v>#REF!</v>
      </c>
      <c r="W47" s="26" t="e">
        <f>IF(AND('Mapa final'!#REF!="Baja",'Mapa final'!#REF!="Moderado"),CONCATENATE("R6C",'Mapa final'!#REF!),"")</f>
        <v>#REF!</v>
      </c>
      <c r="X47" s="26" t="e">
        <f>IF(AND('Mapa final'!#REF!="Baja",'Mapa final'!#REF!="Moderado"),CONCATENATE("R6C",'Mapa final'!#REF!),"")</f>
        <v>#REF!</v>
      </c>
      <c r="Y47" s="26" t="e">
        <f>IF(AND('Mapa final'!#REF!="Baja",'Mapa final'!#REF!="Moderado"),CONCATENATE("R6C",'Mapa final'!#REF!),"")</f>
        <v>#REF!</v>
      </c>
      <c r="Z47" s="26" t="e">
        <f>IF(AND('Mapa final'!#REF!="Baja",'Mapa final'!#REF!="Moderado"),CONCATENATE("R6C",'Mapa final'!#REF!),"")</f>
        <v>#REF!</v>
      </c>
      <c r="AA47" s="27" t="e">
        <f>IF(AND('Mapa final'!#REF!="Baja",'Mapa final'!#REF!="Moderado"),CONCATENATE("R6C",'Mapa final'!#REF!),"")</f>
        <v>#REF!</v>
      </c>
      <c r="AB47" s="10" t="e">
        <f>IF(AND('Mapa final'!#REF!="Baja",'Mapa final'!#REF!="Mayor"),CONCATENATE("R6C",'Mapa final'!#REF!),"")</f>
        <v>#REF!</v>
      </c>
      <c r="AC47" s="11" t="e">
        <f>IF(AND('Mapa final'!#REF!="Baja",'Mapa final'!#REF!="Mayor"),CONCATENATE("R6C",'Mapa final'!#REF!),"")</f>
        <v>#REF!</v>
      </c>
      <c r="AD47" s="11" t="e">
        <f>IF(AND('Mapa final'!#REF!="Baja",'Mapa final'!#REF!="Mayor"),CONCATENATE("R6C",'Mapa final'!#REF!),"")</f>
        <v>#REF!</v>
      </c>
      <c r="AE47" s="11" t="e">
        <f>IF(AND('Mapa final'!#REF!="Baja",'Mapa final'!#REF!="Mayor"),CONCATENATE("R6C",'Mapa final'!#REF!),"")</f>
        <v>#REF!</v>
      </c>
      <c r="AF47" s="11" t="e">
        <f>IF(AND('Mapa final'!#REF!="Baja",'Mapa final'!#REF!="Mayor"),CONCATENATE("R6C",'Mapa final'!#REF!),"")</f>
        <v>#REF!</v>
      </c>
      <c r="AG47" s="12" t="e">
        <f>IF(AND('Mapa final'!#REF!="Baja",'Mapa final'!#REF!="Mayor"),CONCATENATE("R6C",'Mapa final'!#REF!),"")</f>
        <v>#REF!</v>
      </c>
      <c r="AH47" s="13" t="e">
        <f>IF(AND('Mapa final'!#REF!="Baja",'Mapa final'!#REF!="Catastrófico"),CONCATENATE("R6C",'Mapa final'!#REF!),"")</f>
        <v>#REF!</v>
      </c>
      <c r="AI47" s="14" t="e">
        <f>IF(AND('Mapa final'!#REF!="Baja",'Mapa final'!#REF!="Catastrófico"),CONCATENATE("R6C",'Mapa final'!#REF!),"")</f>
        <v>#REF!</v>
      </c>
      <c r="AJ47" s="14" t="e">
        <f>IF(AND('Mapa final'!#REF!="Baja",'Mapa final'!#REF!="Catastrófico"),CONCATENATE("R6C",'Mapa final'!#REF!),"")</f>
        <v>#REF!</v>
      </c>
      <c r="AK47" s="14" t="e">
        <f>IF(AND('Mapa final'!#REF!="Baja",'Mapa final'!#REF!="Catastrófico"),CONCATENATE("R6C",'Mapa final'!#REF!),"")</f>
        <v>#REF!</v>
      </c>
      <c r="AL47" s="14" t="e">
        <f>IF(AND('Mapa final'!#REF!="Baja",'Mapa final'!#REF!="Catastrófico"),CONCATENATE("R6C",'Mapa final'!#REF!),"")</f>
        <v>#REF!</v>
      </c>
      <c r="AM47" s="15" t="e">
        <f>IF(AND('Mapa final'!#REF!="Baja",'Mapa final'!#REF!="Catastrófico"),CONCATENATE("R6C",'Mapa final'!#REF!),"")</f>
        <v>#REF!</v>
      </c>
      <c r="AN47" s="41"/>
      <c r="AO47" s="798"/>
      <c r="AP47" s="799"/>
      <c r="AQ47" s="799"/>
      <c r="AR47" s="799"/>
      <c r="AS47" s="799"/>
      <c r="AT47" s="800"/>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row>
    <row r="48" spans="1:76" ht="15" customHeight="1" x14ac:dyDescent="0.25">
      <c r="A48" s="41"/>
      <c r="B48" s="679"/>
      <c r="C48" s="679"/>
      <c r="D48" s="680"/>
      <c r="E48" s="778"/>
      <c r="F48" s="777"/>
      <c r="G48" s="777"/>
      <c r="H48" s="777"/>
      <c r="I48" s="777"/>
      <c r="J48" s="34" t="e">
        <f>IF(AND('Mapa final'!#REF!="Baja",'Mapa final'!#REF!="Leve"),CONCATENATE("R7C",'Mapa final'!#REF!),"")</f>
        <v>#REF!</v>
      </c>
      <c r="K48" s="35" t="e">
        <f>IF(AND('Mapa final'!#REF!="Baja",'Mapa final'!#REF!="Leve"),CONCATENATE("R7C",'Mapa final'!#REF!),"")</f>
        <v>#REF!</v>
      </c>
      <c r="L48" s="35" t="e">
        <f>IF(AND('Mapa final'!#REF!="Baja",'Mapa final'!#REF!="Leve"),CONCATENATE("R7C",'Mapa final'!#REF!),"")</f>
        <v>#REF!</v>
      </c>
      <c r="M48" s="35" t="e">
        <f>IF(AND('Mapa final'!#REF!="Baja",'Mapa final'!#REF!="Leve"),CONCATENATE("R7C",'Mapa final'!#REF!),"")</f>
        <v>#REF!</v>
      </c>
      <c r="N48" s="35" t="e">
        <f>IF(AND('Mapa final'!#REF!="Baja",'Mapa final'!#REF!="Leve"),CONCATENATE("R7C",'Mapa final'!#REF!),"")</f>
        <v>#REF!</v>
      </c>
      <c r="O48" s="36" t="e">
        <f>IF(AND('Mapa final'!#REF!="Baja",'Mapa final'!#REF!="Leve"),CONCATENATE("R7C",'Mapa final'!#REF!),"")</f>
        <v>#REF!</v>
      </c>
      <c r="P48" s="25" t="e">
        <f>IF(AND('Mapa final'!#REF!="Baja",'Mapa final'!#REF!="Menor"),CONCATENATE("R7C",'Mapa final'!#REF!),"")</f>
        <v>#REF!</v>
      </c>
      <c r="Q48" s="26" t="e">
        <f>IF(AND('Mapa final'!#REF!="Baja",'Mapa final'!#REF!="Menor"),CONCATENATE("R7C",'Mapa final'!#REF!),"")</f>
        <v>#REF!</v>
      </c>
      <c r="R48" s="26" t="e">
        <f>IF(AND('Mapa final'!#REF!="Baja",'Mapa final'!#REF!="Menor"),CONCATENATE("R7C",'Mapa final'!#REF!),"")</f>
        <v>#REF!</v>
      </c>
      <c r="S48" s="26" t="e">
        <f>IF(AND('Mapa final'!#REF!="Baja",'Mapa final'!#REF!="Menor"),CONCATENATE("R7C",'Mapa final'!#REF!),"")</f>
        <v>#REF!</v>
      </c>
      <c r="T48" s="26" t="e">
        <f>IF(AND('Mapa final'!#REF!="Baja",'Mapa final'!#REF!="Menor"),CONCATENATE("R7C",'Mapa final'!#REF!),"")</f>
        <v>#REF!</v>
      </c>
      <c r="U48" s="27" t="e">
        <f>IF(AND('Mapa final'!#REF!="Baja",'Mapa final'!#REF!="Menor"),CONCATENATE("R7C",'Mapa final'!#REF!),"")</f>
        <v>#REF!</v>
      </c>
      <c r="V48" s="25" t="e">
        <f>IF(AND('Mapa final'!#REF!="Baja",'Mapa final'!#REF!="Moderado"),CONCATENATE("R7C",'Mapa final'!#REF!),"")</f>
        <v>#REF!</v>
      </c>
      <c r="W48" s="26" t="e">
        <f>IF(AND('Mapa final'!#REF!="Baja",'Mapa final'!#REF!="Moderado"),CONCATENATE("R7C",'Mapa final'!#REF!),"")</f>
        <v>#REF!</v>
      </c>
      <c r="X48" s="26" t="e">
        <f>IF(AND('Mapa final'!#REF!="Baja",'Mapa final'!#REF!="Moderado"),CONCATENATE("R7C",'Mapa final'!#REF!),"")</f>
        <v>#REF!</v>
      </c>
      <c r="Y48" s="26" t="e">
        <f>IF(AND('Mapa final'!#REF!="Baja",'Mapa final'!#REF!="Moderado"),CONCATENATE("R7C",'Mapa final'!#REF!),"")</f>
        <v>#REF!</v>
      </c>
      <c r="Z48" s="26" t="e">
        <f>IF(AND('Mapa final'!#REF!="Baja",'Mapa final'!#REF!="Moderado"),CONCATENATE("R7C",'Mapa final'!#REF!),"")</f>
        <v>#REF!</v>
      </c>
      <c r="AA48" s="27" t="e">
        <f>IF(AND('Mapa final'!#REF!="Baja",'Mapa final'!#REF!="Moderado"),CONCATENATE("R7C",'Mapa final'!#REF!),"")</f>
        <v>#REF!</v>
      </c>
      <c r="AB48" s="10" t="e">
        <f>IF(AND('Mapa final'!#REF!="Baja",'Mapa final'!#REF!="Mayor"),CONCATENATE("R7C",'Mapa final'!#REF!),"")</f>
        <v>#REF!</v>
      </c>
      <c r="AC48" s="11" t="e">
        <f>IF(AND('Mapa final'!#REF!="Baja",'Mapa final'!#REF!="Mayor"),CONCATENATE("R7C",'Mapa final'!#REF!),"")</f>
        <v>#REF!</v>
      </c>
      <c r="AD48" s="11" t="e">
        <f>IF(AND('Mapa final'!#REF!="Baja",'Mapa final'!#REF!="Mayor"),CONCATENATE("R7C",'Mapa final'!#REF!),"")</f>
        <v>#REF!</v>
      </c>
      <c r="AE48" s="11" t="e">
        <f>IF(AND('Mapa final'!#REF!="Baja",'Mapa final'!#REF!="Mayor"),CONCATENATE("R7C",'Mapa final'!#REF!),"")</f>
        <v>#REF!</v>
      </c>
      <c r="AF48" s="11" t="e">
        <f>IF(AND('Mapa final'!#REF!="Baja",'Mapa final'!#REF!="Mayor"),CONCATENATE("R7C",'Mapa final'!#REF!),"")</f>
        <v>#REF!</v>
      </c>
      <c r="AG48" s="12" t="e">
        <f>IF(AND('Mapa final'!#REF!="Baja",'Mapa final'!#REF!="Mayor"),CONCATENATE("R7C",'Mapa final'!#REF!),"")</f>
        <v>#REF!</v>
      </c>
      <c r="AH48" s="13" t="e">
        <f>IF(AND('Mapa final'!#REF!="Baja",'Mapa final'!#REF!="Catastrófico"),CONCATENATE("R7C",'Mapa final'!#REF!),"")</f>
        <v>#REF!</v>
      </c>
      <c r="AI48" s="14" t="e">
        <f>IF(AND('Mapa final'!#REF!="Baja",'Mapa final'!#REF!="Catastrófico"),CONCATENATE("R7C",'Mapa final'!#REF!),"")</f>
        <v>#REF!</v>
      </c>
      <c r="AJ48" s="14" t="e">
        <f>IF(AND('Mapa final'!#REF!="Baja",'Mapa final'!#REF!="Catastrófico"),CONCATENATE("R7C",'Mapa final'!#REF!),"")</f>
        <v>#REF!</v>
      </c>
      <c r="AK48" s="14" t="e">
        <f>IF(AND('Mapa final'!#REF!="Baja",'Mapa final'!#REF!="Catastrófico"),CONCATENATE("R7C",'Mapa final'!#REF!),"")</f>
        <v>#REF!</v>
      </c>
      <c r="AL48" s="14" t="e">
        <f>IF(AND('Mapa final'!#REF!="Baja",'Mapa final'!#REF!="Catastrófico"),CONCATENATE("R7C",'Mapa final'!#REF!),"")</f>
        <v>#REF!</v>
      </c>
      <c r="AM48" s="15" t="e">
        <f>IF(AND('Mapa final'!#REF!="Baja",'Mapa final'!#REF!="Catastrófico"),CONCATENATE("R7C",'Mapa final'!#REF!),"")</f>
        <v>#REF!</v>
      </c>
      <c r="AN48" s="41"/>
      <c r="AO48" s="798"/>
      <c r="AP48" s="799"/>
      <c r="AQ48" s="799"/>
      <c r="AR48" s="799"/>
      <c r="AS48" s="799"/>
      <c r="AT48" s="800"/>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row>
    <row r="49" spans="1:80" ht="15" customHeight="1" x14ac:dyDescent="0.25">
      <c r="A49" s="41"/>
      <c r="B49" s="679"/>
      <c r="C49" s="679"/>
      <c r="D49" s="680"/>
      <c r="E49" s="778"/>
      <c r="F49" s="777"/>
      <c r="G49" s="777"/>
      <c r="H49" s="777"/>
      <c r="I49" s="777"/>
      <c r="J49" s="34" t="e">
        <f>IF(AND('Mapa final'!#REF!="Baja",'Mapa final'!#REF!="Leve"),CONCATENATE("R8C",'Mapa final'!#REF!),"")</f>
        <v>#REF!</v>
      </c>
      <c r="K49" s="35" t="e">
        <f>IF(AND('Mapa final'!#REF!="Baja",'Mapa final'!#REF!="Leve"),CONCATENATE("R8C",'Mapa final'!#REF!),"")</f>
        <v>#REF!</v>
      </c>
      <c r="L49" s="35" t="e">
        <f>IF(AND('Mapa final'!#REF!="Baja",'Mapa final'!#REF!="Leve"),CONCATENATE("R8C",'Mapa final'!#REF!),"")</f>
        <v>#REF!</v>
      </c>
      <c r="M49" s="35" t="e">
        <f>IF(AND('Mapa final'!#REF!="Baja",'Mapa final'!#REF!="Leve"),CONCATENATE("R8C",'Mapa final'!#REF!),"")</f>
        <v>#REF!</v>
      </c>
      <c r="N49" s="35" t="e">
        <f>IF(AND('Mapa final'!#REF!="Baja",'Mapa final'!#REF!="Leve"),CONCATENATE("R8C",'Mapa final'!#REF!),"")</f>
        <v>#REF!</v>
      </c>
      <c r="O49" s="36" t="e">
        <f>IF(AND('Mapa final'!#REF!="Baja",'Mapa final'!#REF!="Leve"),CONCATENATE("R8C",'Mapa final'!#REF!),"")</f>
        <v>#REF!</v>
      </c>
      <c r="P49" s="25" t="e">
        <f>IF(AND('Mapa final'!#REF!="Baja",'Mapa final'!#REF!="Menor"),CONCATENATE("R8C",'Mapa final'!#REF!),"")</f>
        <v>#REF!</v>
      </c>
      <c r="Q49" s="26" t="e">
        <f>IF(AND('Mapa final'!#REF!="Baja",'Mapa final'!#REF!="Menor"),CONCATENATE("R8C",'Mapa final'!#REF!),"")</f>
        <v>#REF!</v>
      </c>
      <c r="R49" s="26" t="e">
        <f>IF(AND('Mapa final'!#REF!="Baja",'Mapa final'!#REF!="Menor"),CONCATENATE("R8C",'Mapa final'!#REF!),"")</f>
        <v>#REF!</v>
      </c>
      <c r="S49" s="26" t="e">
        <f>IF(AND('Mapa final'!#REF!="Baja",'Mapa final'!#REF!="Menor"),CONCATENATE("R8C",'Mapa final'!#REF!),"")</f>
        <v>#REF!</v>
      </c>
      <c r="T49" s="26" t="e">
        <f>IF(AND('Mapa final'!#REF!="Baja",'Mapa final'!#REF!="Menor"),CONCATENATE("R8C",'Mapa final'!#REF!),"")</f>
        <v>#REF!</v>
      </c>
      <c r="U49" s="27" t="e">
        <f>IF(AND('Mapa final'!#REF!="Baja",'Mapa final'!#REF!="Menor"),CONCATENATE("R8C",'Mapa final'!#REF!),"")</f>
        <v>#REF!</v>
      </c>
      <c r="V49" s="25" t="e">
        <f>IF(AND('Mapa final'!#REF!="Baja",'Mapa final'!#REF!="Moderado"),CONCATENATE("R8C",'Mapa final'!#REF!),"")</f>
        <v>#REF!</v>
      </c>
      <c r="W49" s="26" t="e">
        <f>IF(AND('Mapa final'!#REF!="Baja",'Mapa final'!#REF!="Moderado"),CONCATENATE("R8C",'Mapa final'!#REF!),"")</f>
        <v>#REF!</v>
      </c>
      <c r="X49" s="26" t="e">
        <f>IF(AND('Mapa final'!#REF!="Baja",'Mapa final'!#REF!="Moderado"),CONCATENATE("R8C",'Mapa final'!#REF!),"")</f>
        <v>#REF!</v>
      </c>
      <c r="Y49" s="26" t="e">
        <f>IF(AND('Mapa final'!#REF!="Baja",'Mapa final'!#REF!="Moderado"),CONCATENATE("R8C",'Mapa final'!#REF!),"")</f>
        <v>#REF!</v>
      </c>
      <c r="Z49" s="26" t="e">
        <f>IF(AND('Mapa final'!#REF!="Baja",'Mapa final'!#REF!="Moderado"),CONCATENATE("R8C",'Mapa final'!#REF!),"")</f>
        <v>#REF!</v>
      </c>
      <c r="AA49" s="27" t="e">
        <f>IF(AND('Mapa final'!#REF!="Baja",'Mapa final'!#REF!="Moderado"),CONCATENATE("R8C",'Mapa final'!#REF!),"")</f>
        <v>#REF!</v>
      </c>
      <c r="AB49" s="10" t="e">
        <f>IF(AND('Mapa final'!#REF!="Baja",'Mapa final'!#REF!="Mayor"),CONCATENATE("R8C",'Mapa final'!#REF!),"")</f>
        <v>#REF!</v>
      </c>
      <c r="AC49" s="11" t="e">
        <f>IF(AND('Mapa final'!#REF!="Baja",'Mapa final'!#REF!="Mayor"),CONCATENATE("R8C",'Mapa final'!#REF!),"")</f>
        <v>#REF!</v>
      </c>
      <c r="AD49" s="11" t="e">
        <f>IF(AND('Mapa final'!#REF!="Baja",'Mapa final'!#REF!="Mayor"),CONCATENATE("R8C",'Mapa final'!#REF!),"")</f>
        <v>#REF!</v>
      </c>
      <c r="AE49" s="11" t="e">
        <f>IF(AND('Mapa final'!#REF!="Baja",'Mapa final'!#REF!="Mayor"),CONCATENATE("R8C",'Mapa final'!#REF!),"")</f>
        <v>#REF!</v>
      </c>
      <c r="AF49" s="11" t="e">
        <f>IF(AND('Mapa final'!#REF!="Baja",'Mapa final'!#REF!="Mayor"),CONCATENATE("R8C",'Mapa final'!#REF!),"")</f>
        <v>#REF!</v>
      </c>
      <c r="AG49" s="12" t="e">
        <f>IF(AND('Mapa final'!#REF!="Baja",'Mapa final'!#REF!="Mayor"),CONCATENATE("R8C",'Mapa final'!#REF!),"")</f>
        <v>#REF!</v>
      </c>
      <c r="AH49" s="13" t="e">
        <f>IF(AND('Mapa final'!#REF!="Baja",'Mapa final'!#REF!="Catastrófico"),CONCATENATE("R8C",'Mapa final'!#REF!),"")</f>
        <v>#REF!</v>
      </c>
      <c r="AI49" s="14" t="e">
        <f>IF(AND('Mapa final'!#REF!="Baja",'Mapa final'!#REF!="Catastrófico"),CONCATENATE("R8C",'Mapa final'!#REF!),"")</f>
        <v>#REF!</v>
      </c>
      <c r="AJ49" s="14" t="e">
        <f>IF(AND('Mapa final'!#REF!="Baja",'Mapa final'!#REF!="Catastrófico"),CONCATENATE("R8C",'Mapa final'!#REF!),"")</f>
        <v>#REF!</v>
      </c>
      <c r="AK49" s="14" t="e">
        <f>IF(AND('Mapa final'!#REF!="Baja",'Mapa final'!#REF!="Catastrófico"),CONCATENATE("R8C",'Mapa final'!#REF!),"")</f>
        <v>#REF!</v>
      </c>
      <c r="AL49" s="14" t="e">
        <f>IF(AND('Mapa final'!#REF!="Baja",'Mapa final'!#REF!="Catastrófico"),CONCATENATE("R8C",'Mapa final'!#REF!),"")</f>
        <v>#REF!</v>
      </c>
      <c r="AM49" s="15" t="e">
        <f>IF(AND('Mapa final'!#REF!="Baja",'Mapa final'!#REF!="Catastrófico"),CONCATENATE("R8C",'Mapa final'!#REF!),"")</f>
        <v>#REF!</v>
      </c>
      <c r="AN49" s="41"/>
      <c r="AO49" s="798"/>
      <c r="AP49" s="799"/>
      <c r="AQ49" s="799"/>
      <c r="AR49" s="799"/>
      <c r="AS49" s="799"/>
      <c r="AT49" s="800"/>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row>
    <row r="50" spans="1:80" ht="15" customHeight="1" x14ac:dyDescent="0.25">
      <c r="A50" s="41"/>
      <c r="B50" s="679"/>
      <c r="C50" s="679"/>
      <c r="D50" s="680"/>
      <c r="E50" s="778"/>
      <c r="F50" s="777"/>
      <c r="G50" s="777"/>
      <c r="H50" s="777"/>
      <c r="I50" s="777"/>
      <c r="J50" s="34" t="e">
        <f>IF(AND('Mapa final'!#REF!="Baja",'Mapa final'!#REF!="Leve"),CONCATENATE("R9C",'Mapa final'!#REF!),"")</f>
        <v>#REF!</v>
      </c>
      <c r="K50" s="35" t="e">
        <f>IF(AND('Mapa final'!#REF!="Baja",'Mapa final'!#REF!="Leve"),CONCATENATE("R9C",'Mapa final'!#REF!),"")</f>
        <v>#REF!</v>
      </c>
      <c r="L50" s="35" t="e">
        <f>IF(AND('Mapa final'!#REF!="Baja",'Mapa final'!#REF!="Leve"),CONCATENATE("R9C",'Mapa final'!#REF!),"")</f>
        <v>#REF!</v>
      </c>
      <c r="M50" s="35" t="e">
        <f>IF(AND('Mapa final'!#REF!="Baja",'Mapa final'!#REF!="Leve"),CONCATENATE("R9C",'Mapa final'!#REF!),"")</f>
        <v>#REF!</v>
      </c>
      <c r="N50" s="35" t="e">
        <f>IF(AND('Mapa final'!#REF!="Baja",'Mapa final'!#REF!="Leve"),CONCATENATE("R9C",'Mapa final'!#REF!),"")</f>
        <v>#REF!</v>
      </c>
      <c r="O50" s="36" t="e">
        <f>IF(AND('Mapa final'!#REF!="Baja",'Mapa final'!#REF!="Leve"),CONCATENATE("R9C",'Mapa final'!#REF!),"")</f>
        <v>#REF!</v>
      </c>
      <c r="P50" s="25" t="e">
        <f>IF(AND('Mapa final'!#REF!="Baja",'Mapa final'!#REF!="Menor"),CONCATENATE("R9C",'Mapa final'!#REF!),"")</f>
        <v>#REF!</v>
      </c>
      <c r="Q50" s="26" t="e">
        <f>IF(AND('Mapa final'!#REF!="Baja",'Mapa final'!#REF!="Menor"),CONCATENATE("R9C",'Mapa final'!#REF!),"")</f>
        <v>#REF!</v>
      </c>
      <c r="R50" s="26" t="e">
        <f>IF(AND('Mapa final'!#REF!="Baja",'Mapa final'!#REF!="Menor"),CONCATENATE("R9C",'Mapa final'!#REF!),"")</f>
        <v>#REF!</v>
      </c>
      <c r="S50" s="26" t="e">
        <f>IF(AND('Mapa final'!#REF!="Baja",'Mapa final'!#REF!="Menor"),CONCATENATE("R9C",'Mapa final'!#REF!),"")</f>
        <v>#REF!</v>
      </c>
      <c r="T50" s="26" t="e">
        <f>IF(AND('Mapa final'!#REF!="Baja",'Mapa final'!#REF!="Menor"),CONCATENATE("R9C",'Mapa final'!#REF!),"")</f>
        <v>#REF!</v>
      </c>
      <c r="U50" s="27" t="e">
        <f>IF(AND('Mapa final'!#REF!="Baja",'Mapa final'!#REF!="Menor"),CONCATENATE("R9C",'Mapa final'!#REF!),"")</f>
        <v>#REF!</v>
      </c>
      <c r="V50" s="25" t="e">
        <f>IF(AND('Mapa final'!#REF!="Baja",'Mapa final'!#REF!="Moderado"),CONCATENATE("R9C",'Mapa final'!#REF!),"")</f>
        <v>#REF!</v>
      </c>
      <c r="W50" s="26" t="e">
        <f>IF(AND('Mapa final'!#REF!="Baja",'Mapa final'!#REF!="Moderado"),CONCATENATE("R9C",'Mapa final'!#REF!),"")</f>
        <v>#REF!</v>
      </c>
      <c r="X50" s="26" t="e">
        <f>IF(AND('Mapa final'!#REF!="Baja",'Mapa final'!#REF!="Moderado"),CONCATENATE("R9C",'Mapa final'!#REF!),"")</f>
        <v>#REF!</v>
      </c>
      <c r="Y50" s="26" t="e">
        <f>IF(AND('Mapa final'!#REF!="Baja",'Mapa final'!#REF!="Moderado"),CONCATENATE("R9C",'Mapa final'!#REF!),"")</f>
        <v>#REF!</v>
      </c>
      <c r="Z50" s="26" t="e">
        <f>IF(AND('Mapa final'!#REF!="Baja",'Mapa final'!#REF!="Moderado"),CONCATENATE("R9C",'Mapa final'!#REF!),"")</f>
        <v>#REF!</v>
      </c>
      <c r="AA50" s="27" t="e">
        <f>IF(AND('Mapa final'!#REF!="Baja",'Mapa final'!#REF!="Moderado"),CONCATENATE("R9C",'Mapa final'!#REF!),"")</f>
        <v>#REF!</v>
      </c>
      <c r="AB50" s="10" t="e">
        <f>IF(AND('Mapa final'!#REF!="Baja",'Mapa final'!#REF!="Mayor"),CONCATENATE("R9C",'Mapa final'!#REF!),"")</f>
        <v>#REF!</v>
      </c>
      <c r="AC50" s="11" t="e">
        <f>IF(AND('Mapa final'!#REF!="Baja",'Mapa final'!#REF!="Mayor"),CONCATENATE("R9C",'Mapa final'!#REF!),"")</f>
        <v>#REF!</v>
      </c>
      <c r="AD50" s="11" t="e">
        <f>IF(AND('Mapa final'!#REF!="Baja",'Mapa final'!#REF!="Mayor"),CONCATENATE("R9C",'Mapa final'!#REF!),"")</f>
        <v>#REF!</v>
      </c>
      <c r="AE50" s="11" t="e">
        <f>IF(AND('Mapa final'!#REF!="Baja",'Mapa final'!#REF!="Mayor"),CONCATENATE("R9C",'Mapa final'!#REF!),"")</f>
        <v>#REF!</v>
      </c>
      <c r="AF50" s="11" t="e">
        <f>IF(AND('Mapa final'!#REF!="Baja",'Mapa final'!#REF!="Mayor"),CONCATENATE("R9C",'Mapa final'!#REF!),"")</f>
        <v>#REF!</v>
      </c>
      <c r="AG50" s="12" t="e">
        <f>IF(AND('Mapa final'!#REF!="Baja",'Mapa final'!#REF!="Mayor"),CONCATENATE("R9C",'Mapa final'!#REF!),"")</f>
        <v>#REF!</v>
      </c>
      <c r="AH50" s="13" t="e">
        <f>IF(AND('Mapa final'!#REF!="Baja",'Mapa final'!#REF!="Catastrófico"),CONCATENATE("R9C",'Mapa final'!#REF!),"")</f>
        <v>#REF!</v>
      </c>
      <c r="AI50" s="14" t="e">
        <f>IF(AND('Mapa final'!#REF!="Baja",'Mapa final'!#REF!="Catastrófico"),CONCATENATE("R9C",'Mapa final'!#REF!),"")</f>
        <v>#REF!</v>
      </c>
      <c r="AJ50" s="14" t="e">
        <f>IF(AND('Mapa final'!#REF!="Baja",'Mapa final'!#REF!="Catastrófico"),CONCATENATE("R9C",'Mapa final'!#REF!),"")</f>
        <v>#REF!</v>
      </c>
      <c r="AK50" s="14" t="e">
        <f>IF(AND('Mapa final'!#REF!="Baja",'Mapa final'!#REF!="Catastrófico"),CONCATENATE("R9C",'Mapa final'!#REF!),"")</f>
        <v>#REF!</v>
      </c>
      <c r="AL50" s="14" t="e">
        <f>IF(AND('Mapa final'!#REF!="Baja",'Mapa final'!#REF!="Catastrófico"),CONCATENATE("R9C",'Mapa final'!#REF!),"")</f>
        <v>#REF!</v>
      </c>
      <c r="AM50" s="15" t="e">
        <f>IF(AND('Mapa final'!#REF!="Baja",'Mapa final'!#REF!="Catastrófico"),CONCATENATE("R9C",'Mapa final'!#REF!),"")</f>
        <v>#REF!</v>
      </c>
      <c r="AN50" s="41"/>
      <c r="AO50" s="798"/>
      <c r="AP50" s="799"/>
      <c r="AQ50" s="799"/>
      <c r="AR50" s="799"/>
      <c r="AS50" s="799"/>
      <c r="AT50" s="800"/>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row>
    <row r="51" spans="1:80" ht="15.75" customHeight="1" thickBot="1" x14ac:dyDescent="0.3">
      <c r="A51" s="41"/>
      <c r="B51" s="679"/>
      <c r="C51" s="679"/>
      <c r="D51" s="680"/>
      <c r="E51" s="779"/>
      <c r="F51" s="780"/>
      <c r="G51" s="780"/>
      <c r="H51" s="780"/>
      <c r="I51" s="780"/>
      <c r="J51" s="37" t="e">
        <f>IF(AND('Mapa final'!#REF!="Baja",'Mapa final'!#REF!="Leve"),CONCATENATE("R10C",'Mapa final'!#REF!),"")</f>
        <v>#REF!</v>
      </c>
      <c r="K51" s="38" t="e">
        <f>IF(AND('Mapa final'!#REF!="Baja",'Mapa final'!#REF!="Leve"),CONCATENATE("R10C",'Mapa final'!#REF!),"")</f>
        <v>#REF!</v>
      </c>
      <c r="L51" s="38" t="e">
        <f>IF(AND('Mapa final'!#REF!="Baja",'Mapa final'!#REF!="Leve"),CONCATENATE("R10C",'Mapa final'!#REF!),"")</f>
        <v>#REF!</v>
      </c>
      <c r="M51" s="38" t="e">
        <f>IF(AND('Mapa final'!#REF!="Baja",'Mapa final'!#REF!="Leve"),CONCATENATE("R10C",'Mapa final'!#REF!),"")</f>
        <v>#REF!</v>
      </c>
      <c r="N51" s="38" t="e">
        <f>IF(AND('Mapa final'!#REF!="Baja",'Mapa final'!#REF!="Leve"),CONCATENATE("R10C",'Mapa final'!#REF!),"")</f>
        <v>#REF!</v>
      </c>
      <c r="O51" s="39" t="e">
        <f>IF(AND('Mapa final'!#REF!="Baja",'Mapa final'!#REF!="Leve"),CONCATENATE("R10C",'Mapa final'!#REF!),"")</f>
        <v>#REF!</v>
      </c>
      <c r="P51" s="25" t="e">
        <f>IF(AND('Mapa final'!#REF!="Baja",'Mapa final'!#REF!="Menor"),CONCATENATE("R10C",'Mapa final'!#REF!),"")</f>
        <v>#REF!</v>
      </c>
      <c r="Q51" s="26" t="e">
        <f>IF(AND('Mapa final'!#REF!="Baja",'Mapa final'!#REF!="Menor"),CONCATENATE("R10C",'Mapa final'!#REF!),"")</f>
        <v>#REF!</v>
      </c>
      <c r="R51" s="26" t="e">
        <f>IF(AND('Mapa final'!#REF!="Baja",'Mapa final'!#REF!="Menor"),CONCATENATE("R10C",'Mapa final'!#REF!),"")</f>
        <v>#REF!</v>
      </c>
      <c r="S51" s="26" t="e">
        <f>IF(AND('Mapa final'!#REF!="Baja",'Mapa final'!#REF!="Menor"),CONCATENATE("R10C",'Mapa final'!#REF!),"")</f>
        <v>#REF!</v>
      </c>
      <c r="T51" s="26" t="e">
        <f>IF(AND('Mapa final'!#REF!="Baja",'Mapa final'!#REF!="Menor"),CONCATENATE("R10C",'Mapa final'!#REF!),"")</f>
        <v>#REF!</v>
      </c>
      <c r="U51" s="27" t="e">
        <f>IF(AND('Mapa final'!#REF!="Baja",'Mapa final'!#REF!="Menor"),CONCATENATE("R10C",'Mapa final'!#REF!),"")</f>
        <v>#REF!</v>
      </c>
      <c r="V51" s="28" t="e">
        <f>IF(AND('Mapa final'!#REF!="Baja",'Mapa final'!#REF!="Moderado"),CONCATENATE("R10C",'Mapa final'!#REF!),"")</f>
        <v>#REF!</v>
      </c>
      <c r="W51" s="29" t="e">
        <f>IF(AND('Mapa final'!#REF!="Baja",'Mapa final'!#REF!="Moderado"),CONCATENATE("R10C",'Mapa final'!#REF!),"")</f>
        <v>#REF!</v>
      </c>
      <c r="X51" s="29" t="e">
        <f>IF(AND('Mapa final'!#REF!="Baja",'Mapa final'!#REF!="Moderado"),CONCATENATE("R10C",'Mapa final'!#REF!),"")</f>
        <v>#REF!</v>
      </c>
      <c r="Y51" s="29" t="e">
        <f>IF(AND('Mapa final'!#REF!="Baja",'Mapa final'!#REF!="Moderado"),CONCATENATE("R10C",'Mapa final'!#REF!),"")</f>
        <v>#REF!</v>
      </c>
      <c r="Z51" s="29" t="e">
        <f>IF(AND('Mapa final'!#REF!="Baja",'Mapa final'!#REF!="Moderado"),CONCATENATE("R10C",'Mapa final'!#REF!),"")</f>
        <v>#REF!</v>
      </c>
      <c r="AA51" s="30" t="e">
        <f>IF(AND('Mapa final'!#REF!="Baja",'Mapa final'!#REF!="Moderado"),CONCATENATE("R10C",'Mapa final'!#REF!),"")</f>
        <v>#REF!</v>
      </c>
      <c r="AB51" s="16" t="e">
        <f>IF(AND('Mapa final'!#REF!="Baja",'Mapa final'!#REF!="Mayor"),CONCATENATE("R10C",'Mapa final'!#REF!),"")</f>
        <v>#REF!</v>
      </c>
      <c r="AC51" s="17" t="e">
        <f>IF(AND('Mapa final'!#REF!="Baja",'Mapa final'!#REF!="Mayor"),CONCATENATE("R10C",'Mapa final'!#REF!),"")</f>
        <v>#REF!</v>
      </c>
      <c r="AD51" s="17" t="e">
        <f>IF(AND('Mapa final'!#REF!="Baja",'Mapa final'!#REF!="Mayor"),CONCATENATE("R10C",'Mapa final'!#REF!),"")</f>
        <v>#REF!</v>
      </c>
      <c r="AE51" s="17" t="e">
        <f>IF(AND('Mapa final'!#REF!="Baja",'Mapa final'!#REF!="Mayor"),CONCATENATE("R10C",'Mapa final'!#REF!),"")</f>
        <v>#REF!</v>
      </c>
      <c r="AF51" s="17" t="e">
        <f>IF(AND('Mapa final'!#REF!="Baja",'Mapa final'!#REF!="Mayor"),CONCATENATE("R10C",'Mapa final'!#REF!),"")</f>
        <v>#REF!</v>
      </c>
      <c r="AG51" s="18" t="e">
        <f>IF(AND('Mapa final'!#REF!="Baja",'Mapa final'!#REF!="Mayor"),CONCATENATE("R10C",'Mapa final'!#REF!),"")</f>
        <v>#REF!</v>
      </c>
      <c r="AH51" s="19" t="e">
        <f>IF(AND('Mapa final'!#REF!="Baja",'Mapa final'!#REF!="Catastrófico"),CONCATENATE("R10C",'Mapa final'!#REF!),"")</f>
        <v>#REF!</v>
      </c>
      <c r="AI51" s="20" t="e">
        <f>IF(AND('Mapa final'!#REF!="Baja",'Mapa final'!#REF!="Catastrófico"),CONCATENATE("R10C",'Mapa final'!#REF!),"")</f>
        <v>#REF!</v>
      </c>
      <c r="AJ51" s="20" t="e">
        <f>IF(AND('Mapa final'!#REF!="Baja",'Mapa final'!#REF!="Catastrófico"),CONCATENATE("R10C",'Mapa final'!#REF!),"")</f>
        <v>#REF!</v>
      </c>
      <c r="AK51" s="20" t="e">
        <f>IF(AND('Mapa final'!#REF!="Baja",'Mapa final'!#REF!="Catastrófico"),CONCATENATE("R10C",'Mapa final'!#REF!),"")</f>
        <v>#REF!</v>
      </c>
      <c r="AL51" s="20" t="e">
        <f>IF(AND('Mapa final'!#REF!="Baja",'Mapa final'!#REF!="Catastrófico"),CONCATENATE("R10C",'Mapa final'!#REF!),"")</f>
        <v>#REF!</v>
      </c>
      <c r="AM51" s="21" t="e">
        <f>IF(AND('Mapa final'!#REF!="Baja",'Mapa final'!#REF!="Catastrófico"),CONCATENATE("R10C",'Mapa final'!#REF!),"")</f>
        <v>#REF!</v>
      </c>
      <c r="AN51" s="41"/>
      <c r="AO51" s="801"/>
      <c r="AP51" s="802"/>
      <c r="AQ51" s="802"/>
      <c r="AR51" s="802"/>
      <c r="AS51" s="802"/>
      <c r="AT51" s="803"/>
    </row>
    <row r="52" spans="1:80" ht="46.5" customHeight="1" x14ac:dyDescent="0.35">
      <c r="A52" s="41"/>
      <c r="B52" s="679"/>
      <c r="C52" s="679"/>
      <c r="D52" s="680"/>
      <c r="E52" s="774" t="s">
        <v>291</v>
      </c>
      <c r="F52" s="775"/>
      <c r="G52" s="775"/>
      <c r="H52" s="775"/>
      <c r="I52" s="792"/>
      <c r="J52" s="31" t="e">
        <f>IF(AND('Mapa final'!#REF!="Muy Baja",'Mapa final'!#REF!="Leve"),CONCATENATE("R1C",'Mapa final'!$Q$14),"")</f>
        <v>#REF!</v>
      </c>
      <c r="K52" s="32" t="e">
        <f>IF(AND('Mapa final'!#REF!="Muy Baja",'Mapa final'!#REF!="Leve"),CONCATENATE("R1C",'Mapa final'!#REF!),"")</f>
        <v>#REF!</v>
      </c>
      <c r="L52" s="32" t="e">
        <f>IF(AND('Mapa final'!#REF!="Muy Baja",'Mapa final'!#REF!="Leve"),CONCATENATE("R1C",'Mapa final'!#REF!),"")</f>
        <v>#REF!</v>
      </c>
      <c r="M52" s="32" t="e">
        <f>IF(AND('Mapa final'!#REF!="Muy Baja",'Mapa final'!#REF!="Leve"),CONCATENATE("R1C",'Mapa final'!#REF!),"")</f>
        <v>#REF!</v>
      </c>
      <c r="N52" s="32" t="e">
        <f>IF(AND('Mapa final'!#REF!="Muy Baja",'Mapa final'!#REF!="Leve"),CONCATENATE("R1C",'Mapa final'!#REF!),"")</f>
        <v>#REF!</v>
      </c>
      <c r="O52" s="33" t="e">
        <f>IF(AND('Mapa final'!#REF!="Muy Baja",'Mapa final'!#REF!="Leve"),CONCATENATE("R1C",'Mapa final'!#REF!),"")</f>
        <v>#REF!</v>
      </c>
      <c r="P52" s="31" t="e">
        <f>IF(AND('Mapa final'!#REF!="Muy Baja",'Mapa final'!#REF!="Menor"),CONCATENATE("R1C",'Mapa final'!$Q$14),"")</f>
        <v>#REF!</v>
      </c>
      <c r="Q52" s="32" t="e">
        <f>IF(AND('Mapa final'!#REF!="Muy Baja",'Mapa final'!#REF!="Menor"),CONCATENATE("R1C",'Mapa final'!#REF!),"")</f>
        <v>#REF!</v>
      </c>
      <c r="R52" s="32" t="e">
        <f>IF(AND('Mapa final'!#REF!="Muy Baja",'Mapa final'!#REF!="Menor"),CONCATENATE("R1C",'Mapa final'!#REF!),"")</f>
        <v>#REF!</v>
      </c>
      <c r="S52" s="32" t="e">
        <f>IF(AND('Mapa final'!#REF!="Muy Baja",'Mapa final'!#REF!="Menor"),CONCATENATE("R1C",'Mapa final'!#REF!),"")</f>
        <v>#REF!</v>
      </c>
      <c r="T52" s="32" t="e">
        <f>IF(AND('Mapa final'!#REF!="Muy Baja",'Mapa final'!#REF!="Menor"),CONCATENATE("R1C",'Mapa final'!#REF!),"")</f>
        <v>#REF!</v>
      </c>
      <c r="U52" s="33" t="e">
        <f>IF(AND('Mapa final'!#REF!="Muy Baja",'Mapa final'!#REF!="Menor"),CONCATENATE("R1C",'Mapa final'!#REF!),"")</f>
        <v>#REF!</v>
      </c>
      <c r="V52" s="22" t="e">
        <f>IF(AND('Mapa final'!#REF!="Muy Baja",'Mapa final'!#REF!="Moderado"),CONCATENATE("R1C",'Mapa final'!$Q$14),"")</f>
        <v>#REF!</v>
      </c>
      <c r="W52" s="40" t="e">
        <f>IF(AND('Mapa final'!#REF!="Muy Baja",'Mapa final'!#REF!="Moderado"),CONCATENATE("R1C",'Mapa final'!#REF!),"")</f>
        <v>#REF!</v>
      </c>
      <c r="X52" s="23" t="e">
        <f>IF(AND('Mapa final'!#REF!="Muy Baja",'Mapa final'!#REF!="Moderado"),CONCATENATE("R1C",'Mapa final'!#REF!),"")</f>
        <v>#REF!</v>
      </c>
      <c r="Y52" s="23" t="e">
        <f>IF(AND('Mapa final'!#REF!="Muy Baja",'Mapa final'!#REF!="Moderado"),CONCATENATE("R1C",'Mapa final'!#REF!),"")</f>
        <v>#REF!</v>
      </c>
      <c r="Z52" s="23" t="e">
        <f>IF(AND('Mapa final'!#REF!="Muy Baja",'Mapa final'!#REF!="Moderado"),CONCATENATE("R1C",'Mapa final'!#REF!),"")</f>
        <v>#REF!</v>
      </c>
      <c r="AA52" s="24" t="e">
        <f>IF(AND('Mapa final'!#REF!="Muy Baja",'Mapa final'!#REF!="Moderado"),CONCATENATE("R1C",'Mapa final'!#REF!),"")</f>
        <v>#REF!</v>
      </c>
      <c r="AB52" s="4" t="e">
        <f>IF(AND('Mapa final'!#REF!="Muy Baja",'Mapa final'!#REF!="Mayor"),CONCATENATE("R1C",'Mapa final'!$Q$14),"")</f>
        <v>#REF!</v>
      </c>
      <c r="AC52" s="5" t="e">
        <f>IF(AND('Mapa final'!#REF!="Muy Baja",'Mapa final'!#REF!="Mayor"),CONCATENATE("R1C",'Mapa final'!#REF!),"")</f>
        <v>#REF!</v>
      </c>
      <c r="AD52" s="5" t="e">
        <f>IF(AND('Mapa final'!#REF!="Muy Baja",'Mapa final'!#REF!="Mayor"),CONCATENATE("R1C",'Mapa final'!#REF!),"")</f>
        <v>#REF!</v>
      </c>
      <c r="AE52" s="5" t="e">
        <f>IF(AND('Mapa final'!#REF!="Muy Baja",'Mapa final'!#REF!="Mayor"),CONCATENATE("R1C",'Mapa final'!#REF!),"")</f>
        <v>#REF!</v>
      </c>
      <c r="AF52" s="5" t="e">
        <f>IF(AND('Mapa final'!#REF!="Muy Baja",'Mapa final'!#REF!="Mayor"),CONCATENATE("R1C",'Mapa final'!#REF!),"")</f>
        <v>#REF!</v>
      </c>
      <c r="AG52" s="6" t="e">
        <f>IF(AND('Mapa final'!#REF!="Muy Baja",'Mapa final'!#REF!="Mayor"),CONCATENATE("R1C",'Mapa final'!#REF!),"")</f>
        <v>#REF!</v>
      </c>
      <c r="AH52" s="7" t="e">
        <f>IF(AND('Mapa final'!#REF!="Muy Baja",'Mapa final'!#REF!="Catastrófico"),CONCATENATE("R1C",'Mapa final'!$Q$14),"")</f>
        <v>#REF!</v>
      </c>
      <c r="AI52" s="8" t="e">
        <f>IF(AND('Mapa final'!#REF!="Muy Baja",'Mapa final'!#REF!="Catastrófico"),CONCATENATE("R1C",'Mapa final'!#REF!),"")</f>
        <v>#REF!</v>
      </c>
      <c r="AJ52" s="8" t="e">
        <f>IF(AND('Mapa final'!#REF!="Muy Baja",'Mapa final'!#REF!="Catastrófico"),CONCATENATE("R1C",'Mapa final'!#REF!),"")</f>
        <v>#REF!</v>
      </c>
      <c r="AK52" s="8" t="e">
        <f>IF(AND('Mapa final'!#REF!="Muy Baja",'Mapa final'!#REF!="Catastrófico"),CONCATENATE("R1C",'Mapa final'!#REF!),"")</f>
        <v>#REF!</v>
      </c>
      <c r="AL52" s="8" t="e">
        <f>IF(AND('Mapa final'!#REF!="Muy Baja",'Mapa final'!#REF!="Catastrófico"),CONCATENATE("R1C",'Mapa final'!#REF!),"")</f>
        <v>#REF!</v>
      </c>
      <c r="AM52" s="9" t="e">
        <f>IF(AND('Mapa final'!#REF!="Muy Baja",'Mapa final'!#REF!="Catastrófico"),CONCATENATE("R1C",'Mapa final'!#REF!),"")</f>
        <v>#REF!</v>
      </c>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ht="46.5" customHeight="1" x14ac:dyDescent="0.25">
      <c r="A53" s="41"/>
      <c r="B53" s="679"/>
      <c r="C53" s="679"/>
      <c r="D53" s="680"/>
      <c r="E53" s="776"/>
      <c r="F53" s="777"/>
      <c r="G53" s="777"/>
      <c r="H53" s="777"/>
      <c r="I53" s="793"/>
      <c r="J53" s="34" t="e">
        <f>IF(AND('Mapa final'!#REF!="Muy Baja",'Mapa final'!#REF!="Leve"),CONCATENATE("R2C",'Mapa final'!#REF!),"")</f>
        <v>#REF!</v>
      </c>
      <c r="K53" s="35" t="e">
        <f>IF(AND('Mapa final'!#REF!="Muy Baja",'Mapa final'!#REF!="Leve"),CONCATENATE("R2C",'Mapa final'!#REF!),"")</f>
        <v>#REF!</v>
      </c>
      <c r="L53" s="35" t="e">
        <f>IF(AND('Mapa final'!#REF!="Muy Baja",'Mapa final'!#REF!="Leve"),CONCATENATE("R2C",'Mapa final'!#REF!),"")</f>
        <v>#REF!</v>
      </c>
      <c r="M53" s="35" t="e">
        <f>IF(AND('Mapa final'!#REF!="Muy Baja",'Mapa final'!#REF!="Leve"),CONCATENATE("R2C",'Mapa final'!#REF!),"")</f>
        <v>#REF!</v>
      </c>
      <c r="N53" s="35" t="e">
        <f>IF(AND('Mapa final'!#REF!="Muy Baja",'Mapa final'!#REF!="Leve"),CONCATENATE("R2C",'Mapa final'!#REF!),"")</f>
        <v>#REF!</v>
      </c>
      <c r="O53" s="36" t="e">
        <f>IF(AND('Mapa final'!#REF!="Muy Baja",'Mapa final'!#REF!="Leve"),CONCATENATE("R2C",'Mapa final'!#REF!),"")</f>
        <v>#REF!</v>
      </c>
      <c r="P53" s="34" t="e">
        <f>IF(AND('Mapa final'!#REF!="Muy Baja",'Mapa final'!#REF!="Menor"),CONCATENATE("R2C",'Mapa final'!#REF!),"")</f>
        <v>#REF!</v>
      </c>
      <c r="Q53" s="35" t="e">
        <f>IF(AND('Mapa final'!#REF!="Muy Baja",'Mapa final'!#REF!="Menor"),CONCATENATE("R2C",'Mapa final'!#REF!),"")</f>
        <v>#REF!</v>
      </c>
      <c r="R53" s="35" t="e">
        <f>IF(AND('Mapa final'!#REF!="Muy Baja",'Mapa final'!#REF!="Menor"),CONCATENATE("R2C",'Mapa final'!#REF!),"")</f>
        <v>#REF!</v>
      </c>
      <c r="S53" s="35" t="e">
        <f>IF(AND('Mapa final'!#REF!="Muy Baja",'Mapa final'!#REF!="Menor"),CONCATENATE("R2C",'Mapa final'!#REF!),"")</f>
        <v>#REF!</v>
      </c>
      <c r="T53" s="35" t="e">
        <f>IF(AND('Mapa final'!#REF!="Muy Baja",'Mapa final'!#REF!="Menor"),CONCATENATE("R2C",'Mapa final'!#REF!),"")</f>
        <v>#REF!</v>
      </c>
      <c r="U53" s="36" t="e">
        <f>IF(AND('Mapa final'!#REF!="Muy Baja",'Mapa final'!#REF!="Menor"),CONCATENATE("R2C",'Mapa final'!#REF!),"")</f>
        <v>#REF!</v>
      </c>
      <c r="V53" s="25" t="e">
        <f>IF(AND('Mapa final'!#REF!="Muy Baja",'Mapa final'!#REF!="Moderado"),CONCATENATE("R2C",'Mapa final'!#REF!),"")</f>
        <v>#REF!</v>
      </c>
      <c r="W53" s="26" t="e">
        <f>IF(AND('Mapa final'!#REF!="Muy Baja",'Mapa final'!#REF!="Moderado"),CONCATENATE("R2C",'Mapa final'!#REF!),"")</f>
        <v>#REF!</v>
      </c>
      <c r="X53" s="26" t="e">
        <f>IF(AND('Mapa final'!#REF!="Muy Baja",'Mapa final'!#REF!="Moderado"),CONCATENATE("R2C",'Mapa final'!#REF!),"")</f>
        <v>#REF!</v>
      </c>
      <c r="Y53" s="26" t="e">
        <f>IF(AND('Mapa final'!#REF!="Muy Baja",'Mapa final'!#REF!="Moderado"),CONCATENATE("R2C",'Mapa final'!#REF!),"")</f>
        <v>#REF!</v>
      </c>
      <c r="Z53" s="26" t="e">
        <f>IF(AND('Mapa final'!#REF!="Muy Baja",'Mapa final'!#REF!="Moderado"),CONCATENATE("R2C",'Mapa final'!#REF!),"")</f>
        <v>#REF!</v>
      </c>
      <c r="AA53" s="27" t="e">
        <f>IF(AND('Mapa final'!#REF!="Muy Baja",'Mapa final'!#REF!="Moderado"),CONCATENATE("R2C",'Mapa final'!#REF!),"")</f>
        <v>#REF!</v>
      </c>
      <c r="AB53" s="10" t="e">
        <f>IF(AND('Mapa final'!#REF!="Muy Baja",'Mapa final'!#REF!="Mayor"),CONCATENATE("R2C",'Mapa final'!#REF!),"")</f>
        <v>#REF!</v>
      </c>
      <c r="AC53" s="11" t="e">
        <f>IF(AND('Mapa final'!#REF!="Muy Baja",'Mapa final'!#REF!="Mayor"),CONCATENATE("R2C",'Mapa final'!#REF!),"")</f>
        <v>#REF!</v>
      </c>
      <c r="AD53" s="11" t="e">
        <f>IF(AND('Mapa final'!#REF!="Muy Baja",'Mapa final'!#REF!="Mayor"),CONCATENATE("R2C",'Mapa final'!#REF!),"")</f>
        <v>#REF!</v>
      </c>
      <c r="AE53" s="11" t="e">
        <f>IF(AND('Mapa final'!#REF!="Muy Baja",'Mapa final'!#REF!="Mayor"),CONCATENATE("R2C",'Mapa final'!#REF!),"")</f>
        <v>#REF!</v>
      </c>
      <c r="AF53" s="11" t="e">
        <f>IF(AND('Mapa final'!#REF!="Muy Baja",'Mapa final'!#REF!="Mayor"),CONCATENATE("R2C",'Mapa final'!#REF!),"")</f>
        <v>#REF!</v>
      </c>
      <c r="AG53" s="12" t="e">
        <f>IF(AND('Mapa final'!#REF!="Muy Baja",'Mapa final'!#REF!="Mayor"),CONCATENATE("R2C",'Mapa final'!#REF!),"")</f>
        <v>#REF!</v>
      </c>
      <c r="AH53" s="13" t="e">
        <f>IF(AND('Mapa final'!#REF!="Muy Baja",'Mapa final'!#REF!="Catastrófico"),CONCATENATE("R2C",'Mapa final'!#REF!),"")</f>
        <v>#REF!</v>
      </c>
      <c r="AI53" s="14" t="e">
        <f>IF(AND('Mapa final'!#REF!="Muy Baja",'Mapa final'!#REF!="Catastrófico"),CONCATENATE("R2C",'Mapa final'!#REF!),"")</f>
        <v>#REF!</v>
      </c>
      <c r="AJ53" s="14" t="e">
        <f>IF(AND('Mapa final'!#REF!="Muy Baja",'Mapa final'!#REF!="Catastrófico"),CONCATENATE("R2C",'Mapa final'!#REF!),"")</f>
        <v>#REF!</v>
      </c>
      <c r="AK53" s="14" t="e">
        <f>IF(AND('Mapa final'!#REF!="Muy Baja",'Mapa final'!#REF!="Catastrófico"),CONCATENATE("R2C",'Mapa final'!#REF!),"")</f>
        <v>#REF!</v>
      </c>
      <c r="AL53" s="14" t="e">
        <f>IF(AND('Mapa final'!#REF!="Muy Baja",'Mapa final'!#REF!="Catastrófico"),CONCATENATE("R2C",'Mapa final'!#REF!),"")</f>
        <v>#REF!</v>
      </c>
      <c r="AM53" s="15" t="e">
        <f>IF(AND('Mapa final'!#REF!="Muy Baja",'Mapa final'!#REF!="Catastrófico"),CONCATENATE("R2C",'Mapa final'!#REF!),"")</f>
        <v>#REF!</v>
      </c>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ht="15" customHeight="1" x14ac:dyDescent="0.25">
      <c r="A54" s="41"/>
      <c r="B54" s="679"/>
      <c r="C54" s="679"/>
      <c r="D54" s="680"/>
      <c r="E54" s="776"/>
      <c r="F54" s="777"/>
      <c r="G54" s="777"/>
      <c r="H54" s="777"/>
      <c r="I54" s="793"/>
      <c r="J54" s="34" t="e">
        <f>IF(AND('Mapa final'!#REF!="Muy Baja",'Mapa final'!#REF!="Leve"),CONCATENATE("R3C",'Mapa final'!#REF!),"")</f>
        <v>#REF!</v>
      </c>
      <c r="K54" s="35" t="e">
        <f>IF(AND('Mapa final'!#REF!="Muy Baja",'Mapa final'!#REF!="Leve"),CONCATENATE("R3C",'Mapa final'!#REF!),"")</f>
        <v>#REF!</v>
      </c>
      <c r="L54" s="35" t="e">
        <f>IF(AND('Mapa final'!#REF!="Muy Baja",'Mapa final'!#REF!="Leve"),CONCATENATE("R3C",'Mapa final'!#REF!),"")</f>
        <v>#REF!</v>
      </c>
      <c r="M54" s="35" t="e">
        <f>IF(AND('Mapa final'!#REF!="Muy Baja",'Mapa final'!#REF!="Leve"),CONCATENATE("R3C",'Mapa final'!#REF!),"")</f>
        <v>#REF!</v>
      </c>
      <c r="N54" s="35" t="e">
        <f>IF(AND('Mapa final'!#REF!="Muy Baja",'Mapa final'!#REF!="Leve"),CONCATENATE("R3C",'Mapa final'!#REF!),"")</f>
        <v>#REF!</v>
      </c>
      <c r="O54" s="36" t="e">
        <f>IF(AND('Mapa final'!#REF!="Muy Baja",'Mapa final'!#REF!="Leve"),CONCATENATE("R3C",'Mapa final'!#REF!),"")</f>
        <v>#REF!</v>
      </c>
      <c r="P54" s="34" t="e">
        <f>IF(AND('Mapa final'!#REF!="Muy Baja",'Mapa final'!#REF!="Menor"),CONCATENATE("R3C",'Mapa final'!#REF!),"")</f>
        <v>#REF!</v>
      </c>
      <c r="Q54" s="35" t="e">
        <f>IF(AND('Mapa final'!#REF!="Muy Baja",'Mapa final'!#REF!="Menor"),CONCATENATE("R3C",'Mapa final'!#REF!),"")</f>
        <v>#REF!</v>
      </c>
      <c r="R54" s="35" t="e">
        <f>IF(AND('Mapa final'!#REF!="Muy Baja",'Mapa final'!#REF!="Menor"),CONCATENATE("R3C",'Mapa final'!#REF!),"")</f>
        <v>#REF!</v>
      </c>
      <c r="S54" s="35" t="e">
        <f>IF(AND('Mapa final'!#REF!="Muy Baja",'Mapa final'!#REF!="Menor"),CONCATENATE("R3C",'Mapa final'!#REF!),"")</f>
        <v>#REF!</v>
      </c>
      <c r="T54" s="35" t="e">
        <f>IF(AND('Mapa final'!#REF!="Muy Baja",'Mapa final'!#REF!="Menor"),CONCATENATE("R3C",'Mapa final'!#REF!),"")</f>
        <v>#REF!</v>
      </c>
      <c r="U54" s="36" t="e">
        <f>IF(AND('Mapa final'!#REF!="Muy Baja",'Mapa final'!#REF!="Menor"),CONCATENATE("R3C",'Mapa final'!#REF!),"")</f>
        <v>#REF!</v>
      </c>
      <c r="V54" s="25" t="e">
        <f>IF(AND('Mapa final'!#REF!="Muy Baja",'Mapa final'!#REF!="Moderado"),CONCATENATE("R3C",'Mapa final'!#REF!),"")</f>
        <v>#REF!</v>
      </c>
      <c r="W54" s="26" t="e">
        <f>IF(AND('Mapa final'!#REF!="Muy Baja",'Mapa final'!#REF!="Moderado"),CONCATENATE("R3C",'Mapa final'!#REF!),"")</f>
        <v>#REF!</v>
      </c>
      <c r="X54" s="26" t="e">
        <f>IF(AND('Mapa final'!#REF!="Muy Baja",'Mapa final'!#REF!="Moderado"),CONCATENATE("R3C",'Mapa final'!#REF!),"")</f>
        <v>#REF!</v>
      </c>
      <c r="Y54" s="26" t="e">
        <f>IF(AND('Mapa final'!#REF!="Muy Baja",'Mapa final'!#REF!="Moderado"),CONCATENATE("R3C",'Mapa final'!#REF!),"")</f>
        <v>#REF!</v>
      </c>
      <c r="Z54" s="26" t="e">
        <f>IF(AND('Mapa final'!#REF!="Muy Baja",'Mapa final'!#REF!="Moderado"),CONCATENATE("R3C",'Mapa final'!#REF!),"")</f>
        <v>#REF!</v>
      </c>
      <c r="AA54" s="27" t="e">
        <f>IF(AND('Mapa final'!#REF!="Muy Baja",'Mapa final'!#REF!="Moderado"),CONCATENATE("R3C",'Mapa final'!#REF!),"")</f>
        <v>#REF!</v>
      </c>
      <c r="AB54" s="10" t="e">
        <f>IF(AND('Mapa final'!#REF!="Muy Baja",'Mapa final'!#REF!="Mayor"),CONCATENATE("R3C",'Mapa final'!#REF!),"")</f>
        <v>#REF!</v>
      </c>
      <c r="AC54" s="11" t="e">
        <f>IF(AND('Mapa final'!#REF!="Muy Baja",'Mapa final'!#REF!="Mayor"),CONCATENATE("R3C",'Mapa final'!#REF!),"")</f>
        <v>#REF!</v>
      </c>
      <c r="AD54" s="11" t="e">
        <f>IF(AND('Mapa final'!#REF!="Muy Baja",'Mapa final'!#REF!="Mayor"),CONCATENATE("R3C",'Mapa final'!#REF!),"")</f>
        <v>#REF!</v>
      </c>
      <c r="AE54" s="11" t="e">
        <f>IF(AND('Mapa final'!#REF!="Muy Baja",'Mapa final'!#REF!="Mayor"),CONCATENATE("R3C",'Mapa final'!#REF!),"")</f>
        <v>#REF!</v>
      </c>
      <c r="AF54" s="11" t="e">
        <f>IF(AND('Mapa final'!#REF!="Muy Baja",'Mapa final'!#REF!="Mayor"),CONCATENATE("R3C",'Mapa final'!#REF!),"")</f>
        <v>#REF!</v>
      </c>
      <c r="AG54" s="12" t="e">
        <f>IF(AND('Mapa final'!#REF!="Muy Baja",'Mapa final'!#REF!="Mayor"),CONCATENATE("R3C",'Mapa final'!#REF!),"")</f>
        <v>#REF!</v>
      </c>
      <c r="AH54" s="13" t="e">
        <f>IF(AND('Mapa final'!#REF!="Muy Baja",'Mapa final'!#REF!="Catastrófico"),CONCATENATE("R3C",'Mapa final'!#REF!),"")</f>
        <v>#REF!</v>
      </c>
      <c r="AI54" s="14" t="e">
        <f>IF(AND('Mapa final'!#REF!="Muy Baja",'Mapa final'!#REF!="Catastrófico"),CONCATENATE("R3C",'Mapa final'!#REF!),"")</f>
        <v>#REF!</v>
      </c>
      <c r="AJ54" s="14" t="e">
        <f>IF(AND('Mapa final'!#REF!="Muy Baja",'Mapa final'!#REF!="Catastrófico"),CONCATENATE("R3C",'Mapa final'!#REF!),"")</f>
        <v>#REF!</v>
      </c>
      <c r="AK54" s="14" t="e">
        <f>IF(AND('Mapa final'!#REF!="Muy Baja",'Mapa final'!#REF!="Catastrófico"),CONCATENATE("R3C",'Mapa final'!#REF!),"")</f>
        <v>#REF!</v>
      </c>
      <c r="AL54" s="14" t="e">
        <f>IF(AND('Mapa final'!#REF!="Muy Baja",'Mapa final'!#REF!="Catastrófico"),CONCATENATE("R3C",'Mapa final'!#REF!),"")</f>
        <v>#REF!</v>
      </c>
      <c r="AM54" s="15" t="e">
        <f>IF(AND('Mapa final'!#REF!="Muy Baja",'Mapa final'!#REF!="Catastrófico"),CONCATENATE("R3C",'Mapa final'!#REF!),"")</f>
        <v>#REF!</v>
      </c>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ht="15" customHeight="1" x14ac:dyDescent="0.25">
      <c r="A55" s="41"/>
      <c r="B55" s="679"/>
      <c r="C55" s="679"/>
      <c r="D55" s="680"/>
      <c r="E55" s="778"/>
      <c r="F55" s="777"/>
      <c r="G55" s="777"/>
      <c r="H55" s="777"/>
      <c r="I55" s="793"/>
      <c r="J55" s="34" t="e">
        <f>IF(AND('Mapa final'!#REF!="Muy Baja",'Mapa final'!#REF!="Leve"),CONCATENATE("R4C",'Mapa final'!#REF!),"")</f>
        <v>#REF!</v>
      </c>
      <c r="K55" s="35" t="e">
        <f>IF(AND('Mapa final'!#REF!="Muy Baja",'Mapa final'!#REF!="Leve"),CONCATENATE("R4C",'Mapa final'!#REF!),"")</f>
        <v>#REF!</v>
      </c>
      <c r="L55" s="35" t="e">
        <f>IF(AND('Mapa final'!#REF!="Muy Baja",'Mapa final'!#REF!="Leve"),CONCATENATE("R4C",'Mapa final'!#REF!),"")</f>
        <v>#REF!</v>
      </c>
      <c r="M55" s="35" t="e">
        <f>IF(AND('Mapa final'!#REF!="Muy Baja",'Mapa final'!#REF!="Leve"),CONCATENATE("R4C",'Mapa final'!#REF!),"")</f>
        <v>#REF!</v>
      </c>
      <c r="N55" s="35" t="e">
        <f>IF(AND('Mapa final'!#REF!="Muy Baja",'Mapa final'!#REF!="Leve"),CONCATENATE("R4C",'Mapa final'!#REF!),"")</f>
        <v>#REF!</v>
      </c>
      <c r="O55" s="36" t="e">
        <f>IF(AND('Mapa final'!#REF!="Muy Baja",'Mapa final'!#REF!="Leve"),CONCATENATE("R4C",'Mapa final'!#REF!),"")</f>
        <v>#REF!</v>
      </c>
      <c r="P55" s="34" t="e">
        <f>IF(AND('Mapa final'!#REF!="Muy Baja",'Mapa final'!#REF!="Menor"),CONCATENATE("R4C",'Mapa final'!#REF!),"")</f>
        <v>#REF!</v>
      </c>
      <c r="Q55" s="35" t="e">
        <f>IF(AND('Mapa final'!#REF!="Muy Baja",'Mapa final'!#REF!="Menor"),CONCATENATE("R4C",'Mapa final'!#REF!),"")</f>
        <v>#REF!</v>
      </c>
      <c r="R55" s="35" t="e">
        <f>IF(AND('Mapa final'!#REF!="Muy Baja",'Mapa final'!#REF!="Menor"),CONCATENATE("R4C",'Mapa final'!#REF!),"")</f>
        <v>#REF!</v>
      </c>
      <c r="S55" s="35" t="e">
        <f>IF(AND('Mapa final'!#REF!="Muy Baja",'Mapa final'!#REF!="Menor"),CONCATENATE("R4C",'Mapa final'!#REF!),"")</f>
        <v>#REF!</v>
      </c>
      <c r="T55" s="35" t="e">
        <f>IF(AND('Mapa final'!#REF!="Muy Baja",'Mapa final'!#REF!="Menor"),CONCATENATE("R4C",'Mapa final'!#REF!),"")</f>
        <v>#REF!</v>
      </c>
      <c r="U55" s="36" t="e">
        <f>IF(AND('Mapa final'!#REF!="Muy Baja",'Mapa final'!#REF!="Menor"),CONCATENATE("R4C",'Mapa final'!#REF!),"")</f>
        <v>#REF!</v>
      </c>
      <c r="V55" s="25" t="e">
        <f>IF(AND('Mapa final'!#REF!="Muy Baja",'Mapa final'!#REF!="Moderado"),CONCATENATE("R4C",'Mapa final'!#REF!),"")</f>
        <v>#REF!</v>
      </c>
      <c r="W55" s="26" t="e">
        <f>IF(AND('Mapa final'!#REF!="Muy Baja",'Mapa final'!#REF!="Moderado"),CONCATENATE("R4C",'Mapa final'!#REF!),"")</f>
        <v>#REF!</v>
      </c>
      <c r="X55" s="26" t="e">
        <f>IF(AND('Mapa final'!#REF!="Muy Baja",'Mapa final'!#REF!="Moderado"),CONCATENATE("R4C",'Mapa final'!#REF!),"")</f>
        <v>#REF!</v>
      </c>
      <c r="Y55" s="26" t="e">
        <f>IF(AND('Mapa final'!#REF!="Muy Baja",'Mapa final'!#REF!="Moderado"),CONCATENATE("R4C",'Mapa final'!#REF!),"")</f>
        <v>#REF!</v>
      </c>
      <c r="Z55" s="26" t="e">
        <f>IF(AND('Mapa final'!#REF!="Muy Baja",'Mapa final'!#REF!="Moderado"),CONCATENATE("R4C",'Mapa final'!#REF!),"")</f>
        <v>#REF!</v>
      </c>
      <c r="AA55" s="27" t="e">
        <f>IF(AND('Mapa final'!#REF!="Muy Baja",'Mapa final'!#REF!="Moderado"),CONCATENATE("R4C",'Mapa final'!#REF!),"")</f>
        <v>#REF!</v>
      </c>
      <c r="AB55" s="10" t="e">
        <f>IF(AND('Mapa final'!#REF!="Muy Baja",'Mapa final'!#REF!="Mayor"),CONCATENATE("R4C",'Mapa final'!#REF!),"")</f>
        <v>#REF!</v>
      </c>
      <c r="AC55" s="11" t="e">
        <f>IF(AND('Mapa final'!#REF!="Muy Baja",'Mapa final'!#REF!="Mayor"),CONCATENATE("R4C",'Mapa final'!#REF!),"")</f>
        <v>#REF!</v>
      </c>
      <c r="AD55" s="11" t="e">
        <f>IF(AND('Mapa final'!#REF!="Muy Baja",'Mapa final'!#REF!="Mayor"),CONCATENATE("R4C",'Mapa final'!#REF!),"")</f>
        <v>#REF!</v>
      </c>
      <c r="AE55" s="11" t="e">
        <f>IF(AND('Mapa final'!#REF!="Muy Baja",'Mapa final'!#REF!="Mayor"),CONCATENATE("R4C",'Mapa final'!#REF!),"")</f>
        <v>#REF!</v>
      </c>
      <c r="AF55" s="11" t="e">
        <f>IF(AND('Mapa final'!#REF!="Muy Baja",'Mapa final'!#REF!="Mayor"),CONCATENATE("R4C",'Mapa final'!#REF!),"")</f>
        <v>#REF!</v>
      </c>
      <c r="AG55" s="12" t="e">
        <f>IF(AND('Mapa final'!#REF!="Muy Baja",'Mapa final'!#REF!="Mayor"),CONCATENATE("R4C",'Mapa final'!#REF!),"")</f>
        <v>#REF!</v>
      </c>
      <c r="AH55" s="13" t="e">
        <f>IF(AND('Mapa final'!#REF!="Muy Baja",'Mapa final'!#REF!="Catastrófico"),CONCATENATE("R4C",'Mapa final'!#REF!),"")</f>
        <v>#REF!</v>
      </c>
      <c r="AI55" s="14" t="e">
        <f>IF(AND('Mapa final'!#REF!="Muy Baja",'Mapa final'!#REF!="Catastrófico"),CONCATENATE("R4C",'Mapa final'!#REF!),"")</f>
        <v>#REF!</v>
      </c>
      <c r="AJ55" s="14" t="e">
        <f>IF(AND('Mapa final'!#REF!="Muy Baja",'Mapa final'!#REF!="Catastrófico"),CONCATENATE("R4C",'Mapa final'!#REF!),"")</f>
        <v>#REF!</v>
      </c>
      <c r="AK55" s="14" t="e">
        <f>IF(AND('Mapa final'!#REF!="Muy Baja",'Mapa final'!#REF!="Catastrófico"),CONCATENATE("R4C",'Mapa final'!#REF!),"")</f>
        <v>#REF!</v>
      </c>
      <c r="AL55" s="14" t="e">
        <f>IF(AND('Mapa final'!#REF!="Muy Baja",'Mapa final'!#REF!="Catastrófico"),CONCATENATE("R4C",'Mapa final'!#REF!),"")</f>
        <v>#REF!</v>
      </c>
      <c r="AM55" s="15" t="e">
        <f>IF(AND('Mapa final'!#REF!="Muy Baja",'Mapa final'!#REF!="Catastrófico"),CONCATENATE("R4C",'Mapa final'!#REF!),"")</f>
        <v>#REF!</v>
      </c>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ht="15" customHeight="1" x14ac:dyDescent="0.25">
      <c r="A56" s="41"/>
      <c r="B56" s="679"/>
      <c r="C56" s="679"/>
      <c r="D56" s="680"/>
      <c r="E56" s="778"/>
      <c r="F56" s="777"/>
      <c r="G56" s="777"/>
      <c r="H56" s="777"/>
      <c r="I56" s="793"/>
      <c r="J56" s="34" t="e">
        <f>IF(AND('Mapa final'!#REF!="Muy Baja",'Mapa final'!#REF!="Leve"),CONCATENATE("R5C",'Mapa final'!#REF!),"")</f>
        <v>#REF!</v>
      </c>
      <c r="K56" s="35" t="e">
        <f>IF(AND('Mapa final'!#REF!="Muy Baja",'Mapa final'!#REF!="Leve"),CONCATENATE("R5C",'Mapa final'!#REF!),"")</f>
        <v>#REF!</v>
      </c>
      <c r="L56" s="35" t="e">
        <f>IF(AND('Mapa final'!#REF!="Muy Baja",'Mapa final'!#REF!="Leve"),CONCATENATE("R5C",'Mapa final'!#REF!),"")</f>
        <v>#REF!</v>
      </c>
      <c r="M56" s="35" t="e">
        <f>IF(AND('Mapa final'!#REF!="Muy Baja",'Mapa final'!#REF!="Leve"),CONCATENATE("R5C",'Mapa final'!#REF!),"")</f>
        <v>#REF!</v>
      </c>
      <c r="N56" s="35" t="e">
        <f>IF(AND('Mapa final'!#REF!="Muy Baja",'Mapa final'!#REF!="Leve"),CONCATENATE("R5C",'Mapa final'!#REF!),"")</f>
        <v>#REF!</v>
      </c>
      <c r="O56" s="36" t="e">
        <f>IF(AND('Mapa final'!#REF!="Muy Baja",'Mapa final'!#REF!="Leve"),CONCATENATE("R5C",'Mapa final'!#REF!),"")</f>
        <v>#REF!</v>
      </c>
      <c r="P56" s="34" t="e">
        <f>IF(AND('Mapa final'!#REF!="Muy Baja",'Mapa final'!#REF!="Menor"),CONCATENATE("R5C",'Mapa final'!#REF!),"")</f>
        <v>#REF!</v>
      </c>
      <c r="Q56" s="35" t="e">
        <f>IF(AND('Mapa final'!#REF!="Muy Baja",'Mapa final'!#REF!="Menor"),CONCATENATE("R5C",'Mapa final'!#REF!),"")</f>
        <v>#REF!</v>
      </c>
      <c r="R56" s="35" t="e">
        <f>IF(AND('Mapa final'!#REF!="Muy Baja",'Mapa final'!#REF!="Menor"),CONCATENATE("R5C",'Mapa final'!#REF!),"")</f>
        <v>#REF!</v>
      </c>
      <c r="S56" s="35" t="e">
        <f>IF(AND('Mapa final'!#REF!="Muy Baja",'Mapa final'!#REF!="Menor"),CONCATENATE("R5C",'Mapa final'!#REF!),"")</f>
        <v>#REF!</v>
      </c>
      <c r="T56" s="35" t="e">
        <f>IF(AND('Mapa final'!#REF!="Muy Baja",'Mapa final'!#REF!="Menor"),CONCATENATE("R5C",'Mapa final'!#REF!),"")</f>
        <v>#REF!</v>
      </c>
      <c r="U56" s="36" t="e">
        <f>IF(AND('Mapa final'!#REF!="Muy Baja",'Mapa final'!#REF!="Menor"),CONCATENATE("R5C",'Mapa final'!#REF!),"")</f>
        <v>#REF!</v>
      </c>
      <c r="V56" s="25" t="e">
        <f>IF(AND('Mapa final'!#REF!="Muy Baja",'Mapa final'!#REF!="Moderado"),CONCATENATE("R5C",'Mapa final'!#REF!),"")</f>
        <v>#REF!</v>
      </c>
      <c r="W56" s="26" t="e">
        <f>IF(AND('Mapa final'!#REF!="Muy Baja",'Mapa final'!#REF!="Moderado"),CONCATENATE("R5C",'Mapa final'!#REF!),"")</f>
        <v>#REF!</v>
      </c>
      <c r="X56" s="26" t="e">
        <f>IF(AND('Mapa final'!#REF!="Muy Baja",'Mapa final'!#REF!="Moderado"),CONCATENATE("R5C",'Mapa final'!#REF!),"")</f>
        <v>#REF!</v>
      </c>
      <c r="Y56" s="26" t="e">
        <f>IF(AND('Mapa final'!#REF!="Muy Baja",'Mapa final'!#REF!="Moderado"),CONCATENATE("R5C",'Mapa final'!#REF!),"")</f>
        <v>#REF!</v>
      </c>
      <c r="Z56" s="26" t="e">
        <f>IF(AND('Mapa final'!#REF!="Muy Baja",'Mapa final'!#REF!="Moderado"),CONCATENATE("R5C",'Mapa final'!#REF!),"")</f>
        <v>#REF!</v>
      </c>
      <c r="AA56" s="27" t="e">
        <f>IF(AND('Mapa final'!#REF!="Muy Baja",'Mapa final'!#REF!="Moderado"),CONCATENATE("R5C",'Mapa final'!#REF!),"")</f>
        <v>#REF!</v>
      </c>
      <c r="AB56" s="10" t="e">
        <f>IF(AND('Mapa final'!#REF!="Muy Baja",'Mapa final'!#REF!="Mayor"),CONCATENATE("R5C",'Mapa final'!#REF!),"")</f>
        <v>#REF!</v>
      </c>
      <c r="AC56" s="11" t="e">
        <f>IF(AND('Mapa final'!#REF!="Muy Baja",'Mapa final'!#REF!="Mayor"),CONCATENATE("R5C",'Mapa final'!#REF!),"")</f>
        <v>#REF!</v>
      </c>
      <c r="AD56" s="11" t="e">
        <f>IF(AND('Mapa final'!#REF!="Muy Baja",'Mapa final'!#REF!="Mayor"),CONCATENATE("R5C",'Mapa final'!#REF!),"")</f>
        <v>#REF!</v>
      </c>
      <c r="AE56" s="11" t="e">
        <f>IF(AND('Mapa final'!#REF!="Muy Baja",'Mapa final'!#REF!="Mayor"),CONCATENATE("R5C",'Mapa final'!#REF!),"")</f>
        <v>#REF!</v>
      </c>
      <c r="AF56" s="11" t="e">
        <f>IF(AND('Mapa final'!#REF!="Muy Baja",'Mapa final'!#REF!="Mayor"),CONCATENATE("R5C",'Mapa final'!#REF!),"")</f>
        <v>#REF!</v>
      </c>
      <c r="AG56" s="12" t="e">
        <f>IF(AND('Mapa final'!#REF!="Muy Baja",'Mapa final'!#REF!="Mayor"),CONCATENATE("R5C",'Mapa final'!#REF!),"")</f>
        <v>#REF!</v>
      </c>
      <c r="AH56" s="13" t="e">
        <f>IF(AND('Mapa final'!#REF!="Muy Baja",'Mapa final'!#REF!="Catastrófico"),CONCATENATE("R5C",'Mapa final'!#REF!),"")</f>
        <v>#REF!</v>
      </c>
      <c r="AI56" s="14" t="e">
        <f>IF(AND('Mapa final'!#REF!="Muy Baja",'Mapa final'!#REF!="Catastrófico"),CONCATENATE("R5C",'Mapa final'!#REF!),"")</f>
        <v>#REF!</v>
      </c>
      <c r="AJ56" s="14" t="e">
        <f>IF(AND('Mapa final'!#REF!="Muy Baja",'Mapa final'!#REF!="Catastrófico"),CONCATENATE("R5C",'Mapa final'!#REF!),"")</f>
        <v>#REF!</v>
      </c>
      <c r="AK56" s="14" t="e">
        <f>IF(AND('Mapa final'!#REF!="Muy Baja",'Mapa final'!#REF!="Catastrófico"),CONCATENATE("R5C",'Mapa final'!#REF!),"")</f>
        <v>#REF!</v>
      </c>
      <c r="AL56" s="14" t="e">
        <f>IF(AND('Mapa final'!#REF!="Muy Baja",'Mapa final'!#REF!="Catastrófico"),CONCATENATE("R5C",'Mapa final'!#REF!),"")</f>
        <v>#REF!</v>
      </c>
      <c r="AM56" s="15" t="e">
        <f>IF(AND('Mapa final'!#REF!="Muy Baja",'Mapa final'!#REF!="Catastrófico"),CONCATENATE("R5C",'Mapa final'!#REF!),"")</f>
        <v>#REF!</v>
      </c>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 customHeight="1" x14ac:dyDescent="0.25">
      <c r="A57" s="41"/>
      <c r="B57" s="679"/>
      <c r="C57" s="679"/>
      <c r="D57" s="680"/>
      <c r="E57" s="778"/>
      <c r="F57" s="777"/>
      <c r="G57" s="777"/>
      <c r="H57" s="777"/>
      <c r="I57" s="793"/>
      <c r="J57" s="34" t="e">
        <f>IF(AND('Mapa final'!#REF!="Muy Baja",'Mapa final'!#REF!="Leve"),CONCATENATE("R6C",'Mapa final'!#REF!),"")</f>
        <v>#REF!</v>
      </c>
      <c r="K57" s="35" t="e">
        <f>IF(AND('Mapa final'!#REF!="Muy Baja",'Mapa final'!#REF!="Leve"),CONCATENATE("R6C",'Mapa final'!#REF!),"")</f>
        <v>#REF!</v>
      </c>
      <c r="L57" s="35" t="e">
        <f>IF(AND('Mapa final'!#REF!="Muy Baja",'Mapa final'!#REF!="Leve"),CONCATENATE("R6C",'Mapa final'!#REF!),"")</f>
        <v>#REF!</v>
      </c>
      <c r="M57" s="35" t="e">
        <f>IF(AND('Mapa final'!#REF!="Muy Baja",'Mapa final'!#REF!="Leve"),CONCATENATE("R6C",'Mapa final'!#REF!),"")</f>
        <v>#REF!</v>
      </c>
      <c r="N57" s="35" t="e">
        <f>IF(AND('Mapa final'!#REF!="Muy Baja",'Mapa final'!#REF!="Leve"),CONCATENATE("R6C",'Mapa final'!#REF!),"")</f>
        <v>#REF!</v>
      </c>
      <c r="O57" s="36" t="e">
        <f>IF(AND('Mapa final'!#REF!="Muy Baja",'Mapa final'!#REF!="Leve"),CONCATENATE("R6C",'Mapa final'!#REF!),"")</f>
        <v>#REF!</v>
      </c>
      <c r="P57" s="34" t="e">
        <f>IF(AND('Mapa final'!#REF!="Muy Baja",'Mapa final'!#REF!="Menor"),CONCATENATE("R6C",'Mapa final'!#REF!),"")</f>
        <v>#REF!</v>
      </c>
      <c r="Q57" s="35" t="e">
        <f>IF(AND('Mapa final'!#REF!="Muy Baja",'Mapa final'!#REF!="Menor"),CONCATENATE("R6C",'Mapa final'!#REF!),"")</f>
        <v>#REF!</v>
      </c>
      <c r="R57" s="35" t="e">
        <f>IF(AND('Mapa final'!#REF!="Muy Baja",'Mapa final'!#REF!="Menor"),CONCATENATE("R6C",'Mapa final'!#REF!),"")</f>
        <v>#REF!</v>
      </c>
      <c r="S57" s="35" t="e">
        <f>IF(AND('Mapa final'!#REF!="Muy Baja",'Mapa final'!#REF!="Menor"),CONCATENATE("R6C",'Mapa final'!#REF!),"")</f>
        <v>#REF!</v>
      </c>
      <c r="T57" s="35" t="e">
        <f>IF(AND('Mapa final'!#REF!="Muy Baja",'Mapa final'!#REF!="Menor"),CONCATENATE("R6C",'Mapa final'!#REF!),"")</f>
        <v>#REF!</v>
      </c>
      <c r="U57" s="36" t="e">
        <f>IF(AND('Mapa final'!#REF!="Muy Baja",'Mapa final'!#REF!="Menor"),CONCATENATE("R6C",'Mapa final'!#REF!),"")</f>
        <v>#REF!</v>
      </c>
      <c r="V57" s="25" t="e">
        <f>IF(AND('Mapa final'!#REF!="Muy Baja",'Mapa final'!#REF!="Moderado"),CONCATENATE("R6C",'Mapa final'!#REF!),"")</f>
        <v>#REF!</v>
      </c>
      <c r="W57" s="26" t="e">
        <f>IF(AND('Mapa final'!#REF!="Muy Baja",'Mapa final'!#REF!="Moderado"),CONCATENATE("R6C",'Mapa final'!#REF!),"")</f>
        <v>#REF!</v>
      </c>
      <c r="X57" s="26" t="e">
        <f>IF(AND('Mapa final'!#REF!="Muy Baja",'Mapa final'!#REF!="Moderado"),CONCATENATE("R6C",'Mapa final'!#REF!),"")</f>
        <v>#REF!</v>
      </c>
      <c r="Y57" s="26" t="e">
        <f>IF(AND('Mapa final'!#REF!="Muy Baja",'Mapa final'!#REF!="Moderado"),CONCATENATE("R6C",'Mapa final'!#REF!),"")</f>
        <v>#REF!</v>
      </c>
      <c r="Z57" s="26" t="e">
        <f>IF(AND('Mapa final'!#REF!="Muy Baja",'Mapa final'!#REF!="Moderado"),CONCATENATE("R6C",'Mapa final'!#REF!),"")</f>
        <v>#REF!</v>
      </c>
      <c r="AA57" s="27" t="e">
        <f>IF(AND('Mapa final'!#REF!="Muy Baja",'Mapa final'!#REF!="Moderado"),CONCATENATE("R6C",'Mapa final'!#REF!),"")</f>
        <v>#REF!</v>
      </c>
      <c r="AB57" s="10" t="e">
        <f>IF(AND('Mapa final'!#REF!="Muy Baja",'Mapa final'!#REF!="Mayor"),CONCATENATE("R6C",'Mapa final'!#REF!),"")</f>
        <v>#REF!</v>
      </c>
      <c r="AC57" s="11" t="e">
        <f>IF(AND('Mapa final'!#REF!="Muy Baja",'Mapa final'!#REF!="Mayor"),CONCATENATE("R6C",'Mapa final'!#REF!),"")</f>
        <v>#REF!</v>
      </c>
      <c r="AD57" s="11" t="e">
        <f>IF(AND('Mapa final'!#REF!="Muy Baja",'Mapa final'!#REF!="Mayor"),CONCATENATE("R6C",'Mapa final'!#REF!),"")</f>
        <v>#REF!</v>
      </c>
      <c r="AE57" s="11" t="e">
        <f>IF(AND('Mapa final'!#REF!="Muy Baja",'Mapa final'!#REF!="Mayor"),CONCATENATE("R6C",'Mapa final'!#REF!),"")</f>
        <v>#REF!</v>
      </c>
      <c r="AF57" s="11" t="e">
        <f>IF(AND('Mapa final'!#REF!="Muy Baja",'Mapa final'!#REF!="Mayor"),CONCATENATE("R6C",'Mapa final'!#REF!),"")</f>
        <v>#REF!</v>
      </c>
      <c r="AG57" s="12" t="e">
        <f>IF(AND('Mapa final'!#REF!="Muy Baja",'Mapa final'!#REF!="Mayor"),CONCATENATE("R6C",'Mapa final'!#REF!),"")</f>
        <v>#REF!</v>
      </c>
      <c r="AH57" s="13" t="e">
        <f>IF(AND('Mapa final'!#REF!="Muy Baja",'Mapa final'!#REF!="Catastrófico"),CONCATENATE("R6C",'Mapa final'!#REF!),"")</f>
        <v>#REF!</v>
      </c>
      <c r="AI57" s="14" t="e">
        <f>IF(AND('Mapa final'!#REF!="Muy Baja",'Mapa final'!#REF!="Catastrófico"),CONCATENATE("R6C",'Mapa final'!#REF!),"")</f>
        <v>#REF!</v>
      </c>
      <c r="AJ57" s="14" t="e">
        <f>IF(AND('Mapa final'!#REF!="Muy Baja",'Mapa final'!#REF!="Catastrófico"),CONCATENATE("R6C",'Mapa final'!#REF!),"")</f>
        <v>#REF!</v>
      </c>
      <c r="AK57" s="14" t="e">
        <f>IF(AND('Mapa final'!#REF!="Muy Baja",'Mapa final'!#REF!="Catastrófico"),CONCATENATE("R6C",'Mapa final'!#REF!),"")</f>
        <v>#REF!</v>
      </c>
      <c r="AL57" s="14" t="e">
        <f>IF(AND('Mapa final'!#REF!="Muy Baja",'Mapa final'!#REF!="Catastrófico"),CONCATENATE("R6C",'Mapa final'!#REF!),"")</f>
        <v>#REF!</v>
      </c>
      <c r="AM57" s="15" t="e">
        <f>IF(AND('Mapa final'!#REF!="Muy Baja",'Mapa final'!#REF!="Catastrófico"),CONCATENATE("R6C",'Mapa final'!#REF!),"")</f>
        <v>#REF!</v>
      </c>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ht="15" customHeight="1" x14ac:dyDescent="0.25">
      <c r="A58" s="41"/>
      <c r="B58" s="679"/>
      <c r="C58" s="679"/>
      <c r="D58" s="680"/>
      <c r="E58" s="778"/>
      <c r="F58" s="777"/>
      <c r="G58" s="777"/>
      <c r="H58" s="777"/>
      <c r="I58" s="793"/>
      <c r="J58" s="34" t="e">
        <f>IF(AND('Mapa final'!#REF!="Muy Baja",'Mapa final'!#REF!="Leve"),CONCATENATE("R7C",'Mapa final'!#REF!),"")</f>
        <v>#REF!</v>
      </c>
      <c r="K58" s="35" t="e">
        <f>IF(AND('Mapa final'!#REF!="Muy Baja",'Mapa final'!#REF!="Leve"),CONCATENATE("R7C",'Mapa final'!#REF!),"")</f>
        <v>#REF!</v>
      </c>
      <c r="L58" s="35" t="e">
        <f>IF(AND('Mapa final'!#REF!="Muy Baja",'Mapa final'!#REF!="Leve"),CONCATENATE("R7C",'Mapa final'!#REF!),"")</f>
        <v>#REF!</v>
      </c>
      <c r="M58" s="35" t="e">
        <f>IF(AND('Mapa final'!#REF!="Muy Baja",'Mapa final'!#REF!="Leve"),CONCATENATE("R7C",'Mapa final'!#REF!),"")</f>
        <v>#REF!</v>
      </c>
      <c r="N58" s="35" t="e">
        <f>IF(AND('Mapa final'!#REF!="Muy Baja",'Mapa final'!#REF!="Leve"),CONCATENATE("R7C",'Mapa final'!#REF!),"")</f>
        <v>#REF!</v>
      </c>
      <c r="O58" s="36" t="e">
        <f>IF(AND('Mapa final'!#REF!="Muy Baja",'Mapa final'!#REF!="Leve"),CONCATENATE("R7C",'Mapa final'!#REF!),"")</f>
        <v>#REF!</v>
      </c>
      <c r="P58" s="34" t="e">
        <f>IF(AND('Mapa final'!#REF!="Muy Baja",'Mapa final'!#REF!="Menor"),CONCATENATE("R7C",'Mapa final'!#REF!),"")</f>
        <v>#REF!</v>
      </c>
      <c r="Q58" s="35" t="e">
        <f>IF(AND('Mapa final'!#REF!="Muy Baja",'Mapa final'!#REF!="Menor"),CONCATENATE("R7C",'Mapa final'!#REF!),"")</f>
        <v>#REF!</v>
      </c>
      <c r="R58" s="35" t="e">
        <f>IF(AND('Mapa final'!#REF!="Muy Baja",'Mapa final'!#REF!="Menor"),CONCATENATE("R7C",'Mapa final'!#REF!),"")</f>
        <v>#REF!</v>
      </c>
      <c r="S58" s="35" t="e">
        <f>IF(AND('Mapa final'!#REF!="Muy Baja",'Mapa final'!#REF!="Menor"),CONCATENATE("R7C",'Mapa final'!#REF!),"")</f>
        <v>#REF!</v>
      </c>
      <c r="T58" s="35" t="e">
        <f>IF(AND('Mapa final'!#REF!="Muy Baja",'Mapa final'!#REF!="Menor"),CONCATENATE("R7C",'Mapa final'!#REF!),"")</f>
        <v>#REF!</v>
      </c>
      <c r="U58" s="36" t="e">
        <f>IF(AND('Mapa final'!#REF!="Muy Baja",'Mapa final'!#REF!="Menor"),CONCATENATE("R7C",'Mapa final'!#REF!),"")</f>
        <v>#REF!</v>
      </c>
      <c r="V58" s="25" t="e">
        <f>IF(AND('Mapa final'!#REF!="Muy Baja",'Mapa final'!#REF!="Moderado"),CONCATENATE("R7C",'Mapa final'!#REF!),"")</f>
        <v>#REF!</v>
      </c>
      <c r="W58" s="26" t="e">
        <f>IF(AND('Mapa final'!#REF!="Muy Baja",'Mapa final'!#REF!="Moderado"),CONCATENATE("R7C",'Mapa final'!#REF!),"")</f>
        <v>#REF!</v>
      </c>
      <c r="X58" s="26" t="e">
        <f>IF(AND('Mapa final'!#REF!="Muy Baja",'Mapa final'!#REF!="Moderado"),CONCATENATE("R7C",'Mapa final'!#REF!),"")</f>
        <v>#REF!</v>
      </c>
      <c r="Y58" s="26" t="e">
        <f>IF(AND('Mapa final'!#REF!="Muy Baja",'Mapa final'!#REF!="Moderado"),CONCATENATE("R7C",'Mapa final'!#REF!),"")</f>
        <v>#REF!</v>
      </c>
      <c r="Z58" s="26" t="e">
        <f>IF(AND('Mapa final'!#REF!="Muy Baja",'Mapa final'!#REF!="Moderado"),CONCATENATE("R7C",'Mapa final'!#REF!),"")</f>
        <v>#REF!</v>
      </c>
      <c r="AA58" s="27" t="e">
        <f>IF(AND('Mapa final'!#REF!="Muy Baja",'Mapa final'!#REF!="Moderado"),CONCATENATE("R7C",'Mapa final'!#REF!),"")</f>
        <v>#REF!</v>
      </c>
      <c r="AB58" s="10" t="e">
        <f>IF(AND('Mapa final'!#REF!="Muy Baja",'Mapa final'!#REF!="Mayor"),CONCATENATE("R7C",'Mapa final'!#REF!),"")</f>
        <v>#REF!</v>
      </c>
      <c r="AC58" s="11" t="e">
        <f>IF(AND('Mapa final'!#REF!="Muy Baja",'Mapa final'!#REF!="Mayor"),CONCATENATE("R7C",'Mapa final'!#REF!),"")</f>
        <v>#REF!</v>
      </c>
      <c r="AD58" s="11" t="e">
        <f>IF(AND('Mapa final'!#REF!="Muy Baja",'Mapa final'!#REF!="Mayor"),CONCATENATE("R7C",'Mapa final'!#REF!),"")</f>
        <v>#REF!</v>
      </c>
      <c r="AE58" s="11" t="e">
        <f>IF(AND('Mapa final'!#REF!="Muy Baja",'Mapa final'!#REF!="Mayor"),CONCATENATE("R7C",'Mapa final'!#REF!),"")</f>
        <v>#REF!</v>
      </c>
      <c r="AF58" s="11" t="e">
        <f>IF(AND('Mapa final'!#REF!="Muy Baja",'Mapa final'!#REF!="Mayor"),CONCATENATE("R7C",'Mapa final'!#REF!),"")</f>
        <v>#REF!</v>
      </c>
      <c r="AG58" s="12" t="e">
        <f>IF(AND('Mapa final'!#REF!="Muy Baja",'Mapa final'!#REF!="Mayor"),CONCATENATE("R7C",'Mapa final'!#REF!),"")</f>
        <v>#REF!</v>
      </c>
      <c r="AH58" s="13" t="e">
        <f>IF(AND('Mapa final'!#REF!="Muy Baja",'Mapa final'!#REF!="Catastrófico"),CONCATENATE("R7C",'Mapa final'!#REF!),"")</f>
        <v>#REF!</v>
      </c>
      <c r="AI58" s="14" t="e">
        <f>IF(AND('Mapa final'!#REF!="Muy Baja",'Mapa final'!#REF!="Catastrófico"),CONCATENATE("R7C",'Mapa final'!#REF!),"")</f>
        <v>#REF!</v>
      </c>
      <c r="AJ58" s="14" t="e">
        <f>IF(AND('Mapa final'!#REF!="Muy Baja",'Mapa final'!#REF!="Catastrófico"),CONCATENATE("R7C",'Mapa final'!#REF!),"")</f>
        <v>#REF!</v>
      </c>
      <c r="AK58" s="14" t="e">
        <f>IF(AND('Mapa final'!#REF!="Muy Baja",'Mapa final'!#REF!="Catastrófico"),CONCATENATE("R7C",'Mapa final'!#REF!),"")</f>
        <v>#REF!</v>
      </c>
      <c r="AL58" s="14" t="e">
        <f>IF(AND('Mapa final'!#REF!="Muy Baja",'Mapa final'!#REF!="Catastrófico"),CONCATENATE("R7C",'Mapa final'!#REF!),"")</f>
        <v>#REF!</v>
      </c>
      <c r="AM58" s="15" t="e">
        <f>IF(AND('Mapa final'!#REF!="Muy Baja",'Mapa final'!#REF!="Catastrófico"),CONCATENATE("R7C",'Mapa final'!#REF!),"")</f>
        <v>#REF!</v>
      </c>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customHeight="1" x14ac:dyDescent="0.25">
      <c r="A59" s="41"/>
      <c r="B59" s="679"/>
      <c r="C59" s="679"/>
      <c r="D59" s="680"/>
      <c r="E59" s="778"/>
      <c r="F59" s="777"/>
      <c r="G59" s="777"/>
      <c r="H59" s="777"/>
      <c r="I59" s="793"/>
      <c r="J59" s="34" t="e">
        <f>IF(AND('Mapa final'!#REF!="Muy Baja",'Mapa final'!#REF!="Leve"),CONCATENATE("R8C",'Mapa final'!#REF!),"")</f>
        <v>#REF!</v>
      </c>
      <c r="K59" s="35" t="e">
        <f>IF(AND('Mapa final'!#REF!="Muy Baja",'Mapa final'!#REF!="Leve"),CONCATENATE("R8C",'Mapa final'!#REF!),"")</f>
        <v>#REF!</v>
      </c>
      <c r="L59" s="35" t="e">
        <f>IF(AND('Mapa final'!#REF!="Muy Baja",'Mapa final'!#REF!="Leve"),CONCATENATE("R8C",'Mapa final'!#REF!),"")</f>
        <v>#REF!</v>
      </c>
      <c r="M59" s="35" t="e">
        <f>IF(AND('Mapa final'!#REF!="Muy Baja",'Mapa final'!#REF!="Leve"),CONCATENATE("R8C",'Mapa final'!#REF!),"")</f>
        <v>#REF!</v>
      </c>
      <c r="N59" s="35" t="e">
        <f>IF(AND('Mapa final'!#REF!="Muy Baja",'Mapa final'!#REF!="Leve"),CONCATENATE("R8C",'Mapa final'!#REF!),"")</f>
        <v>#REF!</v>
      </c>
      <c r="O59" s="36" t="e">
        <f>IF(AND('Mapa final'!#REF!="Muy Baja",'Mapa final'!#REF!="Leve"),CONCATENATE("R8C",'Mapa final'!#REF!),"")</f>
        <v>#REF!</v>
      </c>
      <c r="P59" s="34" t="e">
        <f>IF(AND('Mapa final'!#REF!="Muy Baja",'Mapa final'!#REF!="Menor"),CONCATENATE("R8C",'Mapa final'!#REF!),"")</f>
        <v>#REF!</v>
      </c>
      <c r="Q59" s="35" t="e">
        <f>IF(AND('Mapa final'!#REF!="Muy Baja",'Mapa final'!#REF!="Menor"),CONCATENATE("R8C",'Mapa final'!#REF!),"")</f>
        <v>#REF!</v>
      </c>
      <c r="R59" s="35" t="e">
        <f>IF(AND('Mapa final'!#REF!="Muy Baja",'Mapa final'!#REF!="Menor"),CONCATENATE("R8C",'Mapa final'!#REF!),"")</f>
        <v>#REF!</v>
      </c>
      <c r="S59" s="35" t="e">
        <f>IF(AND('Mapa final'!#REF!="Muy Baja",'Mapa final'!#REF!="Menor"),CONCATENATE("R8C",'Mapa final'!#REF!),"")</f>
        <v>#REF!</v>
      </c>
      <c r="T59" s="35" t="e">
        <f>IF(AND('Mapa final'!#REF!="Muy Baja",'Mapa final'!#REF!="Menor"),CONCATENATE("R8C",'Mapa final'!#REF!),"")</f>
        <v>#REF!</v>
      </c>
      <c r="U59" s="36" t="e">
        <f>IF(AND('Mapa final'!#REF!="Muy Baja",'Mapa final'!#REF!="Menor"),CONCATENATE("R8C",'Mapa final'!#REF!),"")</f>
        <v>#REF!</v>
      </c>
      <c r="V59" s="25" t="e">
        <f>IF(AND('Mapa final'!#REF!="Muy Baja",'Mapa final'!#REF!="Moderado"),CONCATENATE("R8C",'Mapa final'!#REF!),"")</f>
        <v>#REF!</v>
      </c>
      <c r="W59" s="26" t="e">
        <f>IF(AND('Mapa final'!#REF!="Muy Baja",'Mapa final'!#REF!="Moderado"),CONCATENATE("R8C",'Mapa final'!#REF!),"")</f>
        <v>#REF!</v>
      </c>
      <c r="X59" s="26" t="e">
        <f>IF(AND('Mapa final'!#REF!="Muy Baja",'Mapa final'!#REF!="Moderado"),CONCATENATE("R8C",'Mapa final'!#REF!),"")</f>
        <v>#REF!</v>
      </c>
      <c r="Y59" s="26" t="e">
        <f>IF(AND('Mapa final'!#REF!="Muy Baja",'Mapa final'!#REF!="Moderado"),CONCATENATE("R8C",'Mapa final'!#REF!),"")</f>
        <v>#REF!</v>
      </c>
      <c r="Z59" s="26" t="e">
        <f>IF(AND('Mapa final'!#REF!="Muy Baja",'Mapa final'!#REF!="Moderado"),CONCATENATE("R8C",'Mapa final'!#REF!),"")</f>
        <v>#REF!</v>
      </c>
      <c r="AA59" s="27" t="e">
        <f>IF(AND('Mapa final'!#REF!="Muy Baja",'Mapa final'!#REF!="Moderado"),CONCATENATE("R8C",'Mapa final'!#REF!),"")</f>
        <v>#REF!</v>
      </c>
      <c r="AB59" s="10" t="e">
        <f>IF(AND('Mapa final'!#REF!="Muy Baja",'Mapa final'!#REF!="Mayor"),CONCATENATE("R8C",'Mapa final'!#REF!),"")</f>
        <v>#REF!</v>
      </c>
      <c r="AC59" s="11" t="e">
        <f>IF(AND('Mapa final'!#REF!="Muy Baja",'Mapa final'!#REF!="Mayor"),CONCATENATE("R8C",'Mapa final'!#REF!),"")</f>
        <v>#REF!</v>
      </c>
      <c r="AD59" s="11" t="e">
        <f>IF(AND('Mapa final'!#REF!="Muy Baja",'Mapa final'!#REF!="Mayor"),CONCATENATE("R8C",'Mapa final'!#REF!),"")</f>
        <v>#REF!</v>
      </c>
      <c r="AE59" s="11" t="e">
        <f>IF(AND('Mapa final'!#REF!="Muy Baja",'Mapa final'!#REF!="Mayor"),CONCATENATE("R8C",'Mapa final'!#REF!),"")</f>
        <v>#REF!</v>
      </c>
      <c r="AF59" s="11" t="e">
        <f>IF(AND('Mapa final'!#REF!="Muy Baja",'Mapa final'!#REF!="Mayor"),CONCATENATE("R8C",'Mapa final'!#REF!),"")</f>
        <v>#REF!</v>
      </c>
      <c r="AG59" s="12" t="e">
        <f>IF(AND('Mapa final'!#REF!="Muy Baja",'Mapa final'!#REF!="Mayor"),CONCATENATE("R8C",'Mapa final'!#REF!),"")</f>
        <v>#REF!</v>
      </c>
      <c r="AH59" s="13" t="e">
        <f>IF(AND('Mapa final'!#REF!="Muy Baja",'Mapa final'!#REF!="Catastrófico"),CONCATENATE("R8C",'Mapa final'!#REF!),"")</f>
        <v>#REF!</v>
      </c>
      <c r="AI59" s="14" t="e">
        <f>IF(AND('Mapa final'!#REF!="Muy Baja",'Mapa final'!#REF!="Catastrófico"),CONCATENATE("R8C",'Mapa final'!#REF!),"")</f>
        <v>#REF!</v>
      </c>
      <c r="AJ59" s="14" t="e">
        <f>IF(AND('Mapa final'!#REF!="Muy Baja",'Mapa final'!#REF!="Catastrófico"),CONCATENATE("R8C",'Mapa final'!#REF!),"")</f>
        <v>#REF!</v>
      </c>
      <c r="AK59" s="14" t="e">
        <f>IF(AND('Mapa final'!#REF!="Muy Baja",'Mapa final'!#REF!="Catastrófico"),CONCATENATE("R8C",'Mapa final'!#REF!),"")</f>
        <v>#REF!</v>
      </c>
      <c r="AL59" s="14" t="e">
        <f>IF(AND('Mapa final'!#REF!="Muy Baja",'Mapa final'!#REF!="Catastrófico"),CONCATENATE("R8C",'Mapa final'!#REF!),"")</f>
        <v>#REF!</v>
      </c>
      <c r="AM59" s="15" t="e">
        <f>IF(AND('Mapa final'!#REF!="Muy Baja",'Mapa final'!#REF!="Catastrófico"),CONCATENATE("R8C",'Mapa final'!#REF!),"")</f>
        <v>#REF!</v>
      </c>
      <c r="AN59" s="41"/>
      <c r="AO59" s="41"/>
      <c r="AP59" s="41"/>
      <c r="AQ59" s="41"/>
      <c r="AR59" s="41"/>
      <c r="AS59" s="41"/>
      <c r="AT59" s="41"/>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customHeight="1" x14ac:dyDescent="0.25">
      <c r="A60" s="41"/>
      <c r="B60" s="679"/>
      <c r="C60" s="679"/>
      <c r="D60" s="680"/>
      <c r="E60" s="778"/>
      <c r="F60" s="777"/>
      <c r="G60" s="777"/>
      <c r="H60" s="777"/>
      <c r="I60" s="793"/>
      <c r="J60" s="34" t="e">
        <f>IF(AND('Mapa final'!#REF!="Muy Baja",'Mapa final'!#REF!="Leve"),CONCATENATE("R9C",'Mapa final'!#REF!),"")</f>
        <v>#REF!</v>
      </c>
      <c r="K60" s="35" t="e">
        <f>IF(AND('Mapa final'!#REF!="Muy Baja",'Mapa final'!#REF!="Leve"),CONCATENATE("R9C",'Mapa final'!#REF!),"")</f>
        <v>#REF!</v>
      </c>
      <c r="L60" s="35" t="e">
        <f>IF(AND('Mapa final'!#REF!="Muy Baja",'Mapa final'!#REF!="Leve"),CONCATENATE("R9C",'Mapa final'!#REF!),"")</f>
        <v>#REF!</v>
      </c>
      <c r="M60" s="35" t="e">
        <f>IF(AND('Mapa final'!#REF!="Muy Baja",'Mapa final'!#REF!="Leve"),CONCATENATE("R9C",'Mapa final'!#REF!),"")</f>
        <v>#REF!</v>
      </c>
      <c r="N60" s="35" t="e">
        <f>IF(AND('Mapa final'!#REF!="Muy Baja",'Mapa final'!#REF!="Leve"),CONCATENATE("R9C",'Mapa final'!#REF!),"")</f>
        <v>#REF!</v>
      </c>
      <c r="O60" s="36" t="e">
        <f>IF(AND('Mapa final'!#REF!="Muy Baja",'Mapa final'!#REF!="Leve"),CONCATENATE("R9C",'Mapa final'!#REF!),"")</f>
        <v>#REF!</v>
      </c>
      <c r="P60" s="34" t="e">
        <f>IF(AND('Mapa final'!#REF!="Muy Baja",'Mapa final'!#REF!="Menor"),CONCATENATE("R9C",'Mapa final'!#REF!),"")</f>
        <v>#REF!</v>
      </c>
      <c r="Q60" s="35" t="e">
        <f>IF(AND('Mapa final'!#REF!="Muy Baja",'Mapa final'!#REF!="Menor"),CONCATENATE("R9C",'Mapa final'!#REF!),"")</f>
        <v>#REF!</v>
      </c>
      <c r="R60" s="35" t="e">
        <f>IF(AND('Mapa final'!#REF!="Muy Baja",'Mapa final'!#REF!="Menor"),CONCATENATE("R9C",'Mapa final'!#REF!),"")</f>
        <v>#REF!</v>
      </c>
      <c r="S60" s="35" t="e">
        <f>IF(AND('Mapa final'!#REF!="Muy Baja",'Mapa final'!#REF!="Menor"),CONCATENATE("R9C",'Mapa final'!#REF!),"")</f>
        <v>#REF!</v>
      </c>
      <c r="T60" s="35" t="e">
        <f>IF(AND('Mapa final'!#REF!="Muy Baja",'Mapa final'!#REF!="Menor"),CONCATENATE("R9C",'Mapa final'!#REF!),"")</f>
        <v>#REF!</v>
      </c>
      <c r="U60" s="36" t="e">
        <f>IF(AND('Mapa final'!#REF!="Muy Baja",'Mapa final'!#REF!="Menor"),CONCATENATE("R9C",'Mapa final'!#REF!),"")</f>
        <v>#REF!</v>
      </c>
      <c r="V60" s="25" t="e">
        <f>IF(AND('Mapa final'!#REF!="Muy Baja",'Mapa final'!#REF!="Moderado"),CONCATENATE("R9C",'Mapa final'!#REF!),"")</f>
        <v>#REF!</v>
      </c>
      <c r="W60" s="26" t="e">
        <f>IF(AND('Mapa final'!#REF!="Muy Baja",'Mapa final'!#REF!="Moderado"),CONCATENATE("R9C",'Mapa final'!#REF!),"")</f>
        <v>#REF!</v>
      </c>
      <c r="X60" s="26" t="e">
        <f>IF(AND('Mapa final'!#REF!="Muy Baja",'Mapa final'!#REF!="Moderado"),CONCATENATE("R9C",'Mapa final'!#REF!),"")</f>
        <v>#REF!</v>
      </c>
      <c r="Y60" s="26" t="e">
        <f>IF(AND('Mapa final'!#REF!="Muy Baja",'Mapa final'!#REF!="Moderado"),CONCATENATE("R9C",'Mapa final'!#REF!),"")</f>
        <v>#REF!</v>
      </c>
      <c r="Z60" s="26" t="e">
        <f>IF(AND('Mapa final'!#REF!="Muy Baja",'Mapa final'!#REF!="Moderado"),CONCATENATE("R9C",'Mapa final'!#REF!),"")</f>
        <v>#REF!</v>
      </c>
      <c r="AA60" s="27" t="e">
        <f>IF(AND('Mapa final'!#REF!="Muy Baja",'Mapa final'!#REF!="Moderado"),CONCATENATE("R9C",'Mapa final'!#REF!),"")</f>
        <v>#REF!</v>
      </c>
      <c r="AB60" s="10" t="e">
        <f>IF(AND('Mapa final'!#REF!="Muy Baja",'Mapa final'!#REF!="Mayor"),CONCATENATE("R9C",'Mapa final'!#REF!),"")</f>
        <v>#REF!</v>
      </c>
      <c r="AC60" s="11" t="e">
        <f>IF(AND('Mapa final'!#REF!="Muy Baja",'Mapa final'!#REF!="Mayor"),CONCATENATE("R9C",'Mapa final'!#REF!),"")</f>
        <v>#REF!</v>
      </c>
      <c r="AD60" s="11" t="e">
        <f>IF(AND('Mapa final'!#REF!="Muy Baja",'Mapa final'!#REF!="Mayor"),CONCATENATE("R9C",'Mapa final'!#REF!),"")</f>
        <v>#REF!</v>
      </c>
      <c r="AE60" s="11" t="e">
        <f>IF(AND('Mapa final'!#REF!="Muy Baja",'Mapa final'!#REF!="Mayor"),CONCATENATE("R9C",'Mapa final'!#REF!),"")</f>
        <v>#REF!</v>
      </c>
      <c r="AF60" s="11" t="e">
        <f>IF(AND('Mapa final'!#REF!="Muy Baja",'Mapa final'!#REF!="Mayor"),CONCATENATE("R9C",'Mapa final'!#REF!),"")</f>
        <v>#REF!</v>
      </c>
      <c r="AG60" s="12" t="e">
        <f>IF(AND('Mapa final'!#REF!="Muy Baja",'Mapa final'!#REF!="Mayor"),CONCATENATE("R9C",'Mapa final'!#REF!),"")</f>
        <v>#REF!</v>
      </c>
      <c r="AH60" s="13" t="e">
        <f>IF(AND('Mapa final'!#REF!="Muy Baja",'Mapa final'!#REF!="Catastrófico"),CONCATENATE("R9C",'Mapa final'!#REF!),"")</f>
        <v>#REF!</v>
      </c>
      <c r="AI60" s="14" t="e">
        <f>IF(AND('Mapa final'!#REF!="Muy Baja",'Mapa final'!#REF!="Catastrófico"),CONCATENATE("R9C",'Mapa final'!#REF!),"")</f>
        <v>#REF!</v>
      </c>
      <c r="AJ60" s="14" t="e">
        <f>IF(AND('Mapa final'!#REF!="Muy Baja",'Mapa final'!#REF!="Catastrófico"),CONCATENATE("R9C",'Mapa final'!#REF!),"")</f>
        <v>#REF!</v>
      </c>
      <c r="AK60" s="14" t="e">
        <f>IF(AND('Mapa final'!#REF!="Muy Baja",'Mapa final'!#REF!="Catastrófico"),CONCATENATE("R9C",'Mapa final'!#REF!),"")</f>
        <v>#REF!</v>
      </c>
      <c r="AL60" s="14" t="e">
        <f>IF(AND('Mapa final'!#REF!="Muy Baja",'Mapa final'!#REF!="Catastrófico"),CONCATENATE("R9C",'Mapa final'!#REF!),"")</f>
        <v>#REF!</v>
      </c>
      <c r="AM60" s="15" t="e">
        <f>IF(AND('Mapa final'!#REF!="Muy Baja",'Mapa final'!#REF!="Catastrófico"),CONCATENATE("R9C",'Mapa final'!#REF!),"")</f>
        <v>#REF!</v>
      </c>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t="15.75" customHeight="1" thickBot="1" x14ac:dyDescent="0.3">
      <c r="A61" s="41"/>
      <c r="B61" s="679"/>
      <c r="C61" s="679"/>
      <c r="D61" s="680"/>
      <c r="E61" s="779"/>
      <c r="F61" s="780"/>
      <c r="G61" s="780"/>
      <c r="H61" s="780"/>
      <c r="I61" s="794"/>
      <c r="J61" s="37" t="e">
        <f>IF(AND('Mapa final'!#REF!="Muy Baja",'Mapa final'!#REF!="Leve"),CONCATENATE("R10C",'Mapa final'!#REF!),"")</f>
        <v>#REF!</v>
      </c>
      <c r="K61" s="38" t="e">
        <f>IF(AND('Mapa final'!#REF!="Muy Baja",'Mapa final'!#REF!="Leve"),CONCATENATE("R10C",'Mapa final'!#REF!),"")</f>
        <v>#REF!</v>
      </c>
      <c r="L61" s="38" t="e">
        <f>IF(AND('Mapa final'!#REF!="Muy Baja",'Mapa final'!#REF!="Leve"),CONCATENATE("R10C",'Mapa final'!#REF!),"")</f>
        <v>#REF!</v>
      </c>
      <c r="M61" s="38" t="e">
        <f>IF(AND('Mapa final'!#REF!="Muy Baja",'Mapa final'!#REF!="Leve"),CONCATENATE("R10C",'Mapa final'!#REF!),"")</f>
        <v>#REF!</v>
      </c>
      <c r="N61" s="38" t="e">
        <f>IF(AND('Mapa final'!#REF!="Muy Baja",'Mapa final'!#REF!="Leve"),CONCATENATE("R10C",'Mapa final'!#REF!),"")</f>
        <v>#REF!</v>
      </c>
      <c r="O61" s="39" t="e">
        <f>IF(AND('Mapa final'!#REF!="Muy Baja",'Mapa final'!#REF!="Leve"),CONCATENATE("R10C",'Mapa final'!#REF!),"")</f>
        <v>#REF!</v>
      </c>
      <c r="P61" s="37" t="e">
        <f>IF(AND('Mapa final'!#REF!="Muy Baja",'Mapa final'!#REF!="Menor"),CONCATENATE("R10C",'Mapa final'!#REF!),"")</f>
        <v>#REF!</v>
      </c>
      <c r="Q61" s="38" t="e">
        <f>IF(AND('Mapa final'!#REF!="Muy Baja",'Mapa final'!#REF!="Menor"),CONCATENATE("R10C",'Mapa final'!#REF!),"")</f>
        <v>#REF!</v>
      </c>
      <c r="R61" s="38" t="e">
        <f>IF(AND('Mapa final'!#REF!="Muy Baja",'Mapa final'!#REF!="Menor"),CONCATENATE("R10C",'Mapa final'!#REF!),"")</f>
        <v>#REF!</v>
      </c>
      <c r="S61" s="38" t="e">
        <f>IF(AND('Mapa final'!#REF!="Muy Baja",'Mapa final'!#REF!="Menor"),CONCATENATE("R10C",'Mapa final'!#REF!),"")</f>
        <v>#REF!</v>
      </c>
      <c r="T61" s="38" t="e">
        <f>IF(AND('Mapa final'!#REF!="Muy Baja",'Mapa final'!#REF!="Menor"),CONCATENATE("R10C",'Mapa final'!#REF!),"")</f>
        <v>#REF!</v>
      </c>
      <c r="U61" s="39" t="e">
        <f>IF(AND('Mapa final'!#REF!="Muy Baja",'Mapa final'!#REF!="Menor"),CONCATENATE("R10C",'Mapa final'!#REF!),"")</f>
        <v>#REF!</v>
      </c>
      <c r="V61" s="28" t="e">
        <f>IF(AND('Mapa final'!#REF!="Muy Baja",'Mapa final'!#REF!="Moderado"),CONCATENATE("R10C",'Mapa final'!#REF!),"")</f>
        <v>#REF!</v>
      </c>
      <c r="W61" s="29" t="e">
        <f>IF(AND('Mapa final'!#REF!="Muy Baja",'Mapa final'!#REF!="Moderado"),CONCATENATE("R10C",'Mapa final'!#REF!),"")</f>
        <v>#REF!</v>
      </c>
      <c r="X61" s="29" t="e">
        <f>IF(AND('Mapa final'!#REF!="Muy Baja",'Mapa final'!#REF!="Moderado"),CONCATENATE("R10C",'Mapa final'!#REF!),"")</f>
        <v>#REF!</v>
      </c>
      <c r="Y61" s="29" t="e">
        <f>IF(AND('Mapa final'!#REF!="Muy Baja",'Mapa final'!#REF!="Moderado"),CONCATENATE("R10C",'Mapa final'!#REF!),"")</f>
        <v>#REF!</v>
      </c>
      <c r="Z61" s="29" t="e">
        <f>IF(AND('Mapa final'!#REF!="Muy Baja",'Mapa final'!#REF!="Moderado"),CONCATENATE("R10C",'Mapa final'!#REF!),"")</f>
        <v>#REF!</v>
      </c>
      <c r="AA61" s="30" t="e">
        <f>IF(AND('Mapa final'!#REF!="Muy Baja",'Mapa final'!#REF!="Moderado"),CONCATENATE("R10C",'Mapa final'!#REF!),"")</f>
        <v>#REF!</v>
      </c>
      <c r="AB61" s="16" t="e">
        <f>IF(AND('Mapa final'!#REF!="Muy Baja",'Mapa final'!#REF!="Mayor"),CONCATENATE("R10C",'Mapa final'!#REF!),"")</f>
        <v>#REF!</v>
      </c>
      <c r="AC61" s="17" t="e">
        <f>IF(AND('Mapa final'!#REF!="Muy Baja",'Mapa final'!#REF!="Mayor"),CONCATENATE("R10C",'Mapa final'!#REF!),"")</f>
        <v>#REF!</v>
      </c>
      <c r="AD61" s="17" t="e">
        <f>IF(AND('Mapa final'!#REF!="Muy Baja",'Mapa final'!#REF!="Mayor"),CONCATENATE("R10C",'Mapa final'!#REF!),"")</f>
        <v>#REF!</v>
      </c>
      <c r="AE61" s="17" t="e">
        <f>IF(AND('Mapa final'!#REF!="Muy Baja",'Mapa final'!#REF!="Mayor"),CONCATENATE("R10C",'Mapa final'!#REF!),"")</f>
        <v>#REF!</v>
      </c>
      <c r="AF61" s="17" t="e">
        <f>IF(AND('Mapa final'!#REF!="Muy Baja",'Mapa final'!#REF!="Mayor"),CONCATENATE("R10C",'Mapa final'!#REF!),"")</f>
        <v>#REF!</v>
      </c>
      <c r="AG61" s="18" t="e">
        <f>IF(AND('Mapa final'!#REF!="Muy Baja",'Mapa final'!#REF!="Mayor"),CONCATENATE("R10C",'Mapa final'!#REF!),"")</f>
        <v>#REF!</v>
      </c>
      <c r="AH61" s="19" t="e">
        <f>IF(AND('Mapa final'!#REF!="Muy Baja",'Mapa final'!#REF!="Catastrófico"),CONCATENATE("R10C",'Mapa final'!#REF!),"")</f>
        <v>#REF!</v>
      </c>
      <c r="AI61" s="20" t="e">
        <f>IF(AND('Mapa final'!#REF!="Muy Baja",'Mapa final'!#REF!="Catastrófico"),CONCATENATE("R10C",'Mapa final'!#REF!),"")</f>
        <v>#REF!</v>
      </c>
      <c r="AJ61" s="20" t="e">
        <f>IF(AND('Mapa final'!#REF!="Muy Baja",'Mapa final'!#REF!="Catastrófico"),CONCATENATE("R10C",'Mapa final'!#REF!),"")</f>
        <v>#REF!</v>
      </c>
      <c r="AK61" s="20" t="e">
        <f>IF(AND('Mapa final'!#REF!="Muy Baja",'Mapa final'!#REF!="Catastrófico"),CONCATENATE("R10C",'Mapa final'!#REF!),"")</f>
        <v>#REF!</v>
      </c>
      <c r="AL61" s="20" t="e">
        <f>IF(AND('Mapa final'!#REF!="Muy Baja",'Mapa final'!#REF!="Catastrófico"),CONCATENATE("R10C",'Mapa final'!#REF!),"")</f>
        <v>#REF!</v>
      </c>
      <c r="AM61" s="21" t="e">
        <f>IF(AND('Mapa final'!#REF!="Muy Baja",'Mapa final'!#REF!="Catastrófico"),CONCATENATE("R10C",'Mapa final'!#REF!),"")</f>
        <v>#REF!</v>
      </c>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x14ac:dyDescent="0.25">
      <c r="A62" s="41"/>
      <c r="B62" s="41"/>
      <c r="C62" s="41"/>
      <c r="D62" s="41"/>
      <c r="E62" s="41"/>
      <c r="F62" s="41"/>
      <c r="G62" s="41"/>
      <c r="H62" s="41"/>
      <c r="I62" s="41"/>
      <c r="J62" s="774" t="s">
        <v>292</v>
      </c>
      <c r="K62" s="775"/>
      <c r="L62" s="775"/>
      <c r="M62" s="775"/>
      <c r="N62" s="775"/>
      <c r="O62" s="792"/>
      <c r="P62" s="774" t="s">
        <v>293</v>
      </c>
      <c r="Q62" s="775"/>
      <c r="R62" s="775"/>
      <c r="S62" s="775"/>
      <c r="T62" s="775"/>
      <c r="U62" s="792"/>
      <c r="V62" s="774" t="s">
        <v>294</v>
      </c>
      <c r="W62" s="775"/>
      <c r="X62" s="775"/>
      <c r="Y62" s="775"/>
      <c r="Z62" s="775"/>
      <c r="AA62" s="792"/>
      <c r="AB62" s="774" t="s">
        <v>295</v>
      </c>
      <c r="AC62" s="813"/>
      <c r="AD62" s="775"/>
      <c r="AE62" s="775"/>
      <c r="AF62" s="775"/>
      <c r="AG62" s="792"/>
      <c r="AH62" s="774" t="s">
        <v>296</v>
      </c>
      <c r="AI62" s="775"/>
      <c r="AJ62" s="775"/>
      <c r="AK62" s="775"/>
      <c r="AL62" s="775"/>
      <c r="AM62" s="792"/>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x14ac:dyDescent="0.25">
      <c r="A63" s="41"/>
      <c r="B63" s="41"/>
      <c r="C63" s="41"/>
      <c r="D63" s="41"/>
      <c r="E63" s="41"/>
      <c r="F63" s="41"/>
      <c r="G63" s="41"/>
      <c r="H63" s="41"/>
      <c r="I63" s="41"/>
      <c r="J63" s="778"/>
      <c r="K63" s="777"/>
      <c r="L63" s="777"/>
      <c r="M63" s="777"/>
      <c r="N63" s="777"/>
      <c r="O63" s="793"/>
      <c r="P63" s="778"/>
      <c r="Q63" s="777"/>
      <c r="R63" s="777"/>
      <c r="S63" s="777"/>
      <c r="T63" s="777"/>
      <c r="U63" s="793"/>
      <c r="V63" s="778"/>
      <c r="W63" s="777"/>
      <c r="X63" s="777"/>
      <c r="Y63" s="777"/>
      <c r="Z63" s="777"/>
      <c r="AA63" s="793"/>
      <c r="AB63" s="778"/>
      <c r="AC63" s="777"/>
      <c r="AD63" s="777"/>
      <c r="AE63" s="777"/>
      <c r="AF63" s="777"/>
      <c r="AG63" s="793"/>
      <c r="AH63" s="778"/>
      <c r="AI63" s="777"/>
      <c r="AJ63" s="777"/>
      <c r="AK63" s="777"/>
      <c r="AL63" s="777"/>
      <c r="AM63" s="793"/>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x14ac:dyDescent="0.25">
      <c r="A64" s="41"/>
      <c r="B64" s="41"/>
      <c r="C64" s="41"/>
      <c r="D64" s="41"/>
      <c r="E64" s="41"/>
      <c r="F64" s="41"/>
      <c r="G64" s="41"/>
      <c r="H64" s="41"/>
      <c r="I64" s="41"/>
      <c r="J64" s="778"/>
      <c r="K64" s="777"/>
      <c r="L64" s="777"/>
      <c r="M64" s="777"/>
      <c r="N64" s="777"/>
      <c r="O64" s="793"/>
      <c r="P64" s="778"/>
      <c r="Q64" s="777"/>
      <c r="R64" s="777"/>
      <c r="S64" s="777"/>
      <c r="T64" s="777"/>
      <c r="U64" s="793"/>
      <c r="V64" s="778"/>
      <c r="W64" s="777"/>
      <c r="X64" s="777"/>
      <c r="Y64" s="777"/>
      <c r="Z64" s="777"/>
      <c r="AA64" s="793"/>
      <c r="AB64" s="778"/>
      <c r="AC64" s="777"/>
      <c r="AD64" s="777"/>
      <c r="AE64" s="777"/>
      <c r="AF64" s="777"/>
      <c r="AG64" s="793"/>
      <c r="AH64" s="778"/>
      <c r="AI64" s="777"/>
      <c r="AJ64" s="777"/>
      <c r="AK64" s="777"/>
      <c r="AL64" s="777"/>
      <c r="AM64" s="793"/>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x14ac:dyDescent="0.25">
      <c r="A65" s="41"/>
      <c r="B65" s="41"/>
      <c r="C65" s="41"/>
      <c r="D65" s="41"/>
      <c r="E65" s="41"/>
      <c r="F65" s="41"/>
      <c r="G65" s="41"/>
      <c r="H65" s="41"/>
      <c r="I65" s="41"/>
      <c r="J65" s="778"/>
      <c r="K65" s="777"/>
      <c r="L65" s="777"/>
      <c r="M65" s="777"/>
      <c r="N65" s="777"/>
      <c r="O65" s="793"/>
      <c r="P65" s="778"/>
      <c r="Q65" s="777"/>
      <c r="R65" s="777"/>
      <c r="S65" s="777"/>
      <c r="T65" s="777"/>
      <c r="U65" s="793"/>
      <c r="V65" s="778"/>
      <c r="W65" s="777"/>
      <c r="X65" s="777"/>
      <c r="Y65" s="777"/>
      <c r="Z65" s="777"/>
      <c r="AA65" s="793"/>
      <c r="AB65" s="778"/>
      <c r="AC65" s="777"/>
      <c r="AD65" s="777"/>
      <c r="AE65" s="777"/>
      <c r="AF65" s="777"/>
      <c r="AG65" s="793"/>
      <c r="AH65" s="778"/>
      <c r="AI65" s="777"/>
      <c r="AJ65" s="777"/>
      <c r="AK65" s="777"/>
      <c r="AL65" s="777"/>
      <c r="AM65" s="793"/>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x14ac:dyDescent="0.25">
      <c r="A66" s="41"/>
      <c r="B66" s="41"/>
      <c r="C66" s="41"/>
      <c r="D66" s="41"/>
      <c r="E66" s="41"/>
      <c r="F66" s="41"/>
      <c r="G66" s="41"/>
      <c r="H66" s="41"/>
      <c r="I66" s="41"/>
      <c r="J66" s="778"/>
      <c r="K66" s="777"/>
      <c r="L66" s="777"/>
      <c r="M66" s="777"/>
      <c r="N66" s="777"/>
      <c r="O66" s="793"/>
      <c r="P66" s="778"/>
      <c r="Q66" s="777"/>
      <c r="R66" s="777"/>
      <c r="S66" s="777"/>
      <c r="T66" s="777"/>
      <c r="U66" s="793"/>
      <c r="V66" s="778"/>
      <c r="W66" s="777"/>
      <c r="X66" s="777"/>
      <c r="Y66" s="777"/>
      <c r="Z66" s="777"/>
      <c r="AA66" s="793"/>
      <c r="AB66" s="778"/>
      <c r="AC66" s="777"/>
      <c r="AD66" s="777"/>
      <c r="AE66" s="777"/>
      <c r="AF66" s="777"/>
      <c r="AG66" s="793"/>
      <c r="AH66" s="778"/>
      <c r="AI66" s="777"/>
      <c r="AJ66" s="777"/>
      <c r="AK66" s="777"/>
      <c r="AL66" s="777"/>
      <c r="AM66" s="793"/>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t="15.75" thickBot="1" x14ac:dyDescent="0.3">
      <c r="A67" s="41"/>
      <c r="B67" s="41"/>
      <c r="C67" s="41"/>
      <c r="D67" s="41"/>
      <c r="E67" s="41"/>
      <c r="F67" s="41"/>
      <c r="G67" s="41"/>
      <c r="H67" s="41"/>
      <c r="I67" s="41"/>
      <c r="J67" s="779"/>
      <c r="K67" s="780"/>
      <c r="L67" s="780"/>
      <c r="M67" s="780"/>
      <c r="N67" s="780"/>
      <c r="O67" s="794"/>
      <c r="P67" s="779"/>
      <c r="Q67" s="780"/>
      <c r="R67" s="780"/>
      <c r="S67" s="780"/>
      <c r="T67" s="780"/>
      <c r="U67" s="794"/>
      <c r="V67" s="779"/>
      <c r="W67" s="780"/>
      <c r="X67" s="780"/>
      <c r="Y67" s="780"/>
      <c r="Z67" s="780"/>
      <c r="AA67" s="794"/>
      <c r="AB67" s="779"/>
      <c r="AC67" s="780"/>
      <c r="AD67" s="780"/>
      <c r="AE67" s="780"/>
      <c r="AF67" s="780"/>
      <c r="AG67" s="794"/>
      <c r="AH67" s="779"/>
      <c r="AI67" s="780"/>
      <c r="AJ67" s="780"/>
      <c r="AK67" s="780"/>
      <c r="AL67" s="780"/>
      <c r="AM67" s="794"/>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5">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row>
    <row r="69" spans="1:80" ht="15" hidden="1" customHeight="1" x14ac:dyDescent="0.25">
      <c r="A69" s="41"/>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1"/>
      <c r="AV69" s="41"/>
      <c r="AW69" s="41"/>
      <c r="AX69" s="41"/>
      <c r="AY69" s="41"/>
      <c r="AZ69" s="41"/>
      <c r="BA69" s="41"/>
      <c r="BB69" s="41"/>
      <c r="BC69" s="41"/>
      <c r="BD69" s="41"/>
      <c r="BE69" s="41"/>
      <c r="BF69" s="41"/>
      <c r="BG69" s="41"/>
      <c r="BH69" s="41"/>
    </row>
    <row r="70" spans="1:80" ht="15" hidden="1" customHeight="1" x14ac:dyDescent="0.25">
      <c r="A70" s="41"/>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1"/>
      <c r="AV70" s="41"/>
      <c r="AW70" s="41"/>
      <c r="AX70" s="41"/>
      <c r="AY70" s="41"/>
      <c r="AZ70" s="41"/>
      <c r="BA70" s="41"/>
      <c r="BB70" s="41"/>
      <c r="BC70" s="41"/>
      <c r="BD70" s="41"/>
      <c r="BE70" s="41"/>
      <c r="BF70" s="41"/>
      <c r="BG70" s="41"/>
      <c r="BH70" s="41"/>
    </row>
    <row r="71" spans="1:80" hidden="1" x14ac:dyDescent="0.25">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row>
    <row r="72" spans="1:80" hidden="1" x14ac:dyDescent="0.25">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row>
    <row r="73" spans="1:80" hidden="1" x14ac:dyDescent="0.25">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row>
    <row r="74" spans="1:80" hidden="1" x14ac:dyDescent="0.25">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row>
    <row r="75" spans="1:80" hidden="1" x14ac:dyDescent="0.25">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row>
    <row r="76" spans="1:80" hidden="1" x14ac:dyDescent="0.25">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row>
    <row r="77" spans="1:80" hidden="1" x14ac:dyDescent="0.25">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row>
    <row r="78" spans="1:80" hidden="1" x14ac:dyDescent="0.25">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row>
    <row r="79" spans="1:80" hidden="1" x14ac:dyDescent="0.25">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row>
    <row r="80" spans="1:80" hidden="1" x14ac:dyDescent="0.25">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row>
    <row r="81" spans="1:60" hidden="1" x14ac:dyDescent="0.25">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row>
    <row r="82" spans="1:60" hidden="1" x14ac:dyDescent="0.25">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row>
    <row r="83" spans="1:60" hidden="1" x14ac:dyDescent="0.25">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row>
    <row r="84" spans="1:60" hidden="1" x14ac:dyDescent="0.25">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row>
    <row r="85" spans="1:60" hidden="1" x14ac:dyDescent="0.25">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row>
    <row r="86" spans="1:60" hidden="1" x14ac:dyDescent="0.25">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row>
    <row r="87" spans="1:60" hidden="1" x14ac:dyDescent="0.25">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row>
    <row r="88" spans="1:60" hidden="1" x14ac:dyDescent="0.25">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row>
    <row r="89" spans="1:60" hidden="1" x14ac:dyDescent="0.25">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row>
    <row r="90" spans="1:60" hidden="1" x14ac:dyDescent="0.25">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row>
    <row r="91" spans="1:60" hidden="1" x14ac:dyDescent="0.25">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row>
    <row r="92" spans="1:60" hidden="1" x14ac:dyDescent="0.25">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row>
    <row r="93" spans="1:60" hidden="1" x14ac:dyDescent="0.25">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row>
    <row r="94" spans="1:60" hidden="1" x14ac:dyDescent="0.25">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row>
    <row r="95" spans="1:60" hidden="1" x14ac:dyDescent="0.25">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row>
    <row r="96" spans="1:60" hidden="1" x14ac:dyDescent="0.25">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row>
    <row r="97" spans="1:60" hidden="1" x14ac:dyDescent="0.25">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row>
    <row r="98" spans="1:60" hidden="1" x14ac:dyDescent="0.25">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row>
    <row r="99" spans="1:60" hidden="1" x14ac:dyDescent="0.25">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row>
    <row r="100" spans="1:60" hidden="1" x14ac:dyDescent="0.25">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row>
    <row r="101" spans="1:60" hidden="1" x14ac:dyDescent="0.25">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row>
    <row r="102" spans="1:60" hidden="1" x14ac:dyDescent="0.25">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row>
    <row r="103" spans="1:60" hidden="1" x14ac:dyDescent="0.25">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row>
    <row r="104" spans="1:60" hidden="1" x14ac:dyDescent="0.25">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row>
    <row r="105" spans="1:60" hidden="1" x14ac:dyDescent="0.25">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row>
    <row r="106" spans="1:60" hidden="1" x14ac:dyDescent="0.25">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row>
    <row r="107" spans="1:60" hidden="1" x14ac:dyDescent="0.25">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row>
    <row r="108" spans="1:60" hidden="1" x14ac:dyDescent="0.25">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row>
    <row r="109" spans="1:60" hidden="1" x14ac:dyDescent="0.25">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row>
    <row r="110" spans="1:60" hidden="1" x14ac:dyDescent="0.25">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row>
    <row r="111" spans="1:60" hidden="1" x14ac:dyDescent="0.25">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row>
    <row r="112" spans="1:60" hidden="1" x14ac:dyDescent="0.25">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row>
    <row r="113" spans="1:60" hidden="1" x14ac:dyDescent="0.25">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row>
    <row r="114" spans="1:60" hidden="1" x14ac:dyDescent="0.25">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row>
    <row r="115" spans="1:60" hidden="1" x14ac:dyDescent="0.25">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row>
    <row r="116" spans="1:60" hidden="1" x14ac:dyDescent="0.25">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row>
    <row r="117" spans="1:60" hidden="1" x14ac:dyDescent="0.25">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row>
    <row r="118" spans="1:60" hidden="1" x14ac:dyDescent="0.25">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row>
    <row r="119" spans="1:60" hidden="1" x14ac:dyDescent="0.25">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row>
    <row r="120" spans="1:60" hidden="1" x14ac:dyDescent="0.25">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row>
    <row r="121" spans="1:60" hidden="1" x14ac:dyDescent="0.25">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row>
    <row r="122" spans="1:60" hidden="1" x14ac:dyDescent="0.25">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row>
    <row r="123" spans="1:60" hidden="1" x14ac:dyDescent="0.25">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row>
    <row r="124" spans="1:60" hidden="1" x14ac:dyDescent="0.25">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row>
    <row r="125" spans="1:60" hidden="1" x14ac:dyDescent="0.25">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row>
    <row r="126" spans="1:60" hidden="1" x14ac:dyDescent="0.25">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row>
    <row r="127" spans="1:60" hidden="1" x14ac:dyDescent="0.25">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row>
    <row r="128" spans="1:60" hidden="1" x14ac:dyDescent="0.25">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row>
    <row r="129" spans="1:60" hidden="1" x14ac:dyDescent="0.25">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row>
    <row r="130" spans="1:60" hidden="1" x14ac:dyDescent="0.25">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row>
    <row r="131" spans="1:60" hidden="1" x14ac:dyDescent="0.25">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row>
    <row r="132" spans="1:60" hidden="1" x14ac:dyDescent="0.25">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row>
    <row r="133" spans="1:60" hidden="1" x14ac:dyDescent="0.25">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row>
    <row r="134" spans="1:60" hidden="1" x14ac:dyDescent="0.25">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row>
    <row r="135" spans="1:60" hidden="1" x14ac:dyDescent="0.25">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row>
    <row r="136" spans="1:60" hidden="1" x14ac:dyDescent="0.25">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row>
    <row r="137" spans="1:60" hidden="1" x14ac:dyDescent="0.25">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row>
    <row r="138" spans="1:60" hidden="1" x14ac:dyDescent="0.25">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row>
    <row r="139" spans="1:60" hidden="1" x14ac:dyDescent="0.25">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row>
    <row r="140" spans="1:60" hidden="1" x14ac:dyDescent="0.25">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row>
    <row r="141" spans="1:60" hidden="1" x14ac:dyDescent="0.25">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row>
    <row r="142" spans="1:60" hidden="1" x14ac:dyDescent="0.25">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row>
    <row r="143" spans="1:60" hidden="1" x14ac:dyDescent="0.25">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row>
    <row r="144" spans="1:60" hidden="1" x14ac:dyDescent="0.25">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row>
    <row r="145" spans="1:60" hidden="1" x14ac:dyDescent="0.25">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row>
    <row r="146" spans="1:60" hidden="1" x14ac:dyDescent="0.25">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row>
    <row r="147" spans="1:60" hidden="1" x14ac:dyDescent="0.25">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row>
    <row r="148" spans="1:60" hidden="1" x14ac:dyDescent="0.25">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row>
    <row r="149" spans="1:60" hidden="1" x14ac:dyDescent="0.25">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row>
    <row r="150" spans="1:60" hidden="1" x14ac:dyDescent="0.25">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row>
    <row r="151" spans="1:60" hidden="1" x14ac:dyDescent="0.25">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row>
    <row r="152" spans="1:60" hidden="1" x14ac:dyDescent="0.25">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c r="AU152" s="41"/>
      <c r="AV152" s="41"/>
      <c r="AW152" s="41"/>
      <c r="AX152" s="41"/>
      <c r="AY152" s="41"/>
      <c r="AZ152" s="41"/>
      <c r="BA152" s="41"/>
      <c r="BB152" s="41"/>
      <c r="BC152" s="41"/>
      <c r="BD152" s="41"/>
      <c r="BE152" s="41"/>
      <c r="BF152" s="41"/>
      <c r="BG152" s="41"/>
      <c r="BH152" s="41"/>
    </row>
    <row r="153" spans="1:60" hidden="1" x14ac:dyDescent="0.25">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c r="AU153" s="41"/>
      <c r="AV153" s="41"/>
      <c r="AW153" s="41"/>
      <c r="AX153" s="41"/>
      <c r="AY153" s="41"/>
      <c r="AZ153" s="41"/>
      <c r="BA153" s="41"/>
      <c r="BB153" s="41"/>
      <c r="BC153" s="41"/>
      <c r="BD153" s="41"/>
      <c r="BE153" s="41"/>
      <c r="BF153" s="41"/>
      <c r="BG153" s="41"/>
      <c r="BH153" s="41"/>
    </row>
    <row r="154" spans="1:60" hidden="1" x14ac:dyDescent="0.25">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row>
    <row r="155" spans="1:60" hidden="1" x14ac:dyDescent="0.25">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c r="AU155" s="41"/>
      <c r="AV155" s="41"/>
      <c r="AW155" s="41"/>
      <c r="AX155" s="41"/>
      <c r="AY155" s="41"/>
      <c r="AZ155" s="41"/>
      <c r="BA155" s="41"/>
      <c r="BB155" s="41"/>
      <c r="BC155" s="41"/>
      <c r="BD155" s="41"/>
      <c r="BE155" s="41"/>
      <c r="BF155" s="41"/>
      <c r="BG155" s="41"/>
      <c r="BH155" s="41"/>
    </row>
    <row r="156" spans="1:60" hidden="1" x14ac:dyDescent="0.25">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row>
    <row r="157" spans="1:60" hidden="1" x14ac:dyDescent="0.25">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c r="BG157" s="41"/>
      <c r="BH157" s="41"/>
    </row>
    <row r="158" spans="1:60" hidden="1" x14ac:dyDescent="0.25">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1"/>
      <c r="BG158" s="41"/>
      <c r="BH158" s="41"/>
    </row>
    <row r="159" spans="1:60" hidden="1" x14ac:dyDescent="0.25">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1"/>
      <c r="BG159" s="41"/>
      <c r="BH159" s="41"/>
    </row>
    <row r="160" spans="1:60" hidden="1" x14ac:dyDescent="0.25">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row>
    <row r="161" spans="1:60" hidden="1" x14ac:dyDescent="0.25">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1"/>
      <c r="BG161" s="41"/>
      <c r="BH161" s="41"/>
    </row>
    <row r="162" spans="1:60" hidden="1" x14ac:dyDescent="0.25">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row>
    <row r="163" spans="1:60" hidden="1" x14ac:dyDescent="0.25">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1"/>
      <c r="BG163" s="41"/>
      <c r="BH163" s="41"/>
    </row>
    <row r="164" spans="1:60" hidden="1" x14ac:dyDescent="0.25">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1"/>
      <c r="BG164" s="41"/>
      <c r="BH164" s="41"/>
    </row>
    <row r="165" spans="1:60" hidden="1" x14ac:dyDescent="0.25">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row>
    <row r="166" spans="1:60" hidden="1" x14ac:dyDescent="0.25">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1"/>
      <c r="BG166" s="41"/>
      <c r="BH166" s="41"/>
    </row>
    <row r="167" spans="1:60" hidden="1" x14ac:dyDescent="0.25">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1"/>
      <c r="BG167" s="41"/>
      <c r="BH167" s="41"/>
    </row>
    <row r="168" spans="1:60" hidden="1" x14ac:dyDescent="0.25">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row>
    <row r="169" spans="1:60" hidden="1" x14ac:dyDescent="0.25">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1"/>
      <c r="BG169" s="41"/>
      <c r="BH169" s="41"/>
    </row>
    <row r="170" spans="1:60" hidden="1" x14ac:dyDescent="0.25">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row>
    <row r="171" spans="1:60" hidden="1" x14ac:dyDescent="0.25">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1"/>
      <c r="BG171" s="41"/>
      <c r="BH171" s="41"/>
    </row>
    <row r="172" spans="1:60" hidden="1" x14ac:dyDescent="0.25">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row>
    <row r="173" spans="1:60" hidden="1" x14ac:dyDescent="0.25">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c r="BG173" s="41"/>
      <c r="BH173" s="41"/>
    </row>
    <row r="174" spans="1:60" hidden="1" x14ac:dyDescent="0.25">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c r="BG174" s="41"/>
      <c r="BH174" s="41"/>
    </row>
    <row r="175" spans="1:60" hidden="1" x14ac:dyDescent="0.25">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c r="BG175" s="41"/>
      <c r="BH175" s="41"/>
    </row>
    <row r="176" spans="1:60" hidden="1" x14ac:dyDescent="0.25">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c r="BG176" s="41"/>
      <c r="BH176" s="41"/>
    </row>
    <row r="177" spans="1:60" hidden="1" x14ac:dyDescent="0.25">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c r="BG177" s="41"/>
      <c r="BH177" s="41"/>
    </row>
    <row r="178" spans="1:60" hidden="1" x14ac:dyDescent="0.25">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c r="BG178" s="41"/>
      <c r="BH178" s="41"/>
    </row>
    <row r="179" spans="1:60" hidden="1" x14ac:dyDescent="0.25">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c r="BG179" s="41"/>
      <c r="BH179" s="41"/>
    </row>
    <row r="180" spans="1:60" hidden="1" x14ac:dyDescent="0.25">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c r="BG180" s="41"/>
      <c r="BH180" s="41"/>
    </row>
    <row r="181" spans="1:60" hidden="1" x14ac:dyDescent="0.25">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c r="BG181" s="41"/>
      <c r="BH181" s="41"/>
    </row>
    <row r="182" spans="1:60" hidden="1" x14ac:dyDescent="0.25">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c r="BG182" s="41"/>
      <c r="BH182" s="41"/>
    </row>
    <row r="183" spans="1:60" hidden="1" x14ac:dyDescent="0.25">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c r="BG183" s="41"/>
      <c r="BH183" s="41"/>
    </row>
    <row r="184" spans="1:60" hidden="1" x14ac:dyDescent="0.25">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c r="BG184" s="41"/>
      <c r="BH184" s="41"/>
    </row>
    <row r="185" spans="1:60" hidden="1" x14ac:dyDescent="0.25">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c r="BG185" s="41"/>
      <c r="BH185" s="41"/>
    </row>
    <row r="186" spans="1:60" hidden="1" x14ac:dyDescent="0.25">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c r="BG186" s="41"/>
      <c r="BH186" s="41"/>
    </row>
    <row r="187" spans="1:60" hidden="1" x14ac:dyDescent="0.25">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row>
    <row r="188" spans="1:60" hidden="1" x14ac:dyDescent="0.25">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row>
    <row r="189" spans="1:60" hidden="1" x14ac:dyDescent="0.25">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row>
    <row r="190" spans="1:60" hidden="1" x14ac:dyDescent="0.25">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row>
    <row r="191" spans="1:60" hidden="1" x14ac:dyDescent="0.25">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row>
    <row r="192" spans="1:60" hidden="1" x14ac:dyDescent="0.25">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c r="BG192" s="41"/>
      <c r="BH192" s="41"/>
    </row>
    <row r="193" spans="1:60" hidden="1" x14ac:dyDescent="0.25">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c r="BG193" s="41"/>
      <c r="BH193" s="41"/>
    </row>
    <row r="194" spans="1:60" hidden="1" x14ac:dyDescent="0.25">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c r="BG194" s="41"/>
      <c r="BH194" s="41"/>
    </row>
    <row r="195" spans="1:60" hidden="1" x14ac:dyDescent="0.25">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c r="BG195" s="41"/>
      <c r="BH195" s="41"/>
    </row>
    <row r="196" spans="1:60" hidden="1" x14ac:dyDescent="0.25">
      <c r="A196" s="41"/>
      <c r="B196" s="41"/>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1"/>
      <c r="BF196" s="41"/>
      <c r="BG196" s="41"/>
      <c r="BH196" s="41"/>
    </row>
    <row r="197" spans="1:60" hidden="1" x14ac:dyDescent="0.25">
      <c r="A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c r="AQ197" s="41"/>
      <c r="AR197" s="41"/>
      <c r="AS197" s="41"/>
      <c r="AT197" s="41"/>
      <c r="AU197" s="41"/>
      <c r="AV197" s="41"/>
      <c r="AW197" s="41"/>
      <c r="AX197" s="41"/>
      <c r="AY197" s="41"/>
      <c r="AZ197" s="41"/>
      <c r="BA197" s="41"/>
      <c r="BB197" s="41"/>
      <c r="BC197" s="41"/>
      <c r="BD197" s="41"/>
      <c r="BE197" s="41"/>
      <c r="BF197" s="41"/>
      <c r="BG197" s="41"/>
      <c r="BH197" s="41"/>
    </row>
    <row r="198" spans="1:60" hidden="1" x14ac:dyDescent="0.25">
      <c r="A198" s="41"/>
      <c r="J198" s="41"/>
      <c r="K198" s="41"/>
      <c r="L198" s="41"/>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c r="AQ198" s="41"/>
      <c r="AR198" s="41"/>
      <c r="AS198" s="41"/>
      <c r="AT198" s="41"/>
      <c r="AU198" s="41"/>
      <c r="AV198" s="41"/>
      <c r="AW198" s="41"/>
      <c r="AX198" s="41"/>
      <c r="AY198" s="41"/>
      <c r="AZ198" s="41"/>
      <c r="BA198" s="41"/>
      <c r="BB198" s="41"/>
      <c r="BC198" s="41"/>
      <c r="BD198" s="41"/>
      <c r="BE198" s="41"/>
      <c r="BF198" s="41"/>
      <c r="BG198" s="41"/>
      <c r="BH198" s="41"/>
    </row>
    <row r="199" spans="1:60" hidden="1" x14ac:dyDescent="0.25">
      <c r="A199" s="41"/>
      <c r="J199" s="41"/>
      <c r="K199" s="41"/>
      <c r="L199" s="41"/>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41"/>
      <c r="BF199" s="41"/>
      <c r="BG199" s="41"/>
      <c r="BH199" s="41"/>
    </row>
    <row r="200" spans="1:60" hidden="1" x14ac:dyDescent="0.25">
      <c r="A200" s="41"/>
      <c r="J200" s="41"/>
      <c r="K200" s="41"/>
      <c r="L200" s="41"/>
      <c r="M200" s="41"/>
      <c r="N200" s="41"/>
      <c r="O200" s="41"/>
      <c r="P200" s="41"/>
      <c r="Q200" s="41"/>
      <c r="R200" s="41"/>
      <c r="S200" s="41"/>
      <c r="T200" s="41"/>
      <c r="U200" s="41"/>
      <c r="V200" s="41"/>
      <c r="W200" s="41"/>
      <c r="X200" s="41"/>
      <c r="Y200" s="41"/>
      <c r="Z200" s="41"/>
      <c r="AA200" s="41"/>
      <c r="AB200" s="41"/>
      <c r="AC200" s="41"/>
      <c r="AD200" s="41"/>
      <c r="AE200" s="41"/>
      <c r="AF200" s="41"/>
      <c r="AG200" s="41"/>
      <c r="AH200" s="41"/>
      <c r="AI200" s="41"/>
      <c r="AJ200" s="41"/>
      <c r="AK200" s="41"/>
      <c r="AL200" s="41"/>
      <c r="AM200" s="41"/>
      <c r="AN200" s="41"/>
      <c r="AO200" s="41"/>
      <c r="AP200" s="41"/>
      <c r="AQ200" s="41"/>
      <c r="AR200" s="41"/>
      <c r="AS200" s="41"/>
      <c r="AT200" s="41"/>
      <c r="AU200" s="41"/>
      <c r="AV200" s="41"/>
      <c r="AW200" s="41"/>
      <c r="AX200" s="41"/>
      <c r="AY200" s="41"/>
      <c r="AZ200" s="41"/>
      <c r="BA200" s="41"/>
      <c r="BB200" s="41"/>
      <c r="BC200" s="41"/>
      <c r="BD200" s="41"/>
      <c r="BE200" s="41"/>
      <c r="BF200" s="41"/>
      <c r="BG200" s="41"/>
      <c r="BH200" s="41"/>
    </row>
    <row r="201" spans="1:60" hidden="1" x14ac:dyDescent="0.25">
      <c r="A201" s="41"/>
      <c r="J201" s="41"/>
      <c r="K201" s="41"/>
      <c r="L201" s="41"/>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c r="AS201" s="41"/>
      <c r="AT201" s="41"/>
      <c r="AU201" s="41"/>
      <c r="AV201" s="41"/>
      <c r="AW201" s="41"/>
      <c r="AX201" s="41"/>
      <c r="AY201" s="41"/>
      <c r="AZ201" s="41"/>
      <c r="BA201" s="41"/>
      <c r="BB201" s="41"/>
      <c r="BC201" s="41"/>
      <c r="BD201" s="41"/>
      <c r="BE201" s="41"/>
      <c r="BF201" s="41"/>
      <c r="BG201" s="41"/>
      <c r="BH201" s="41"/>
    </row>
    <row r="202" spans="1:60" hidden="1" x14ac:dyDescent="0.25">
      <c r="A202" s="41"/>
      <c r="J202" s="41"/>
      <c r="K202" s="41"/>
      <c r="L202" s="41"/>
      <c r="M202" s="41"/>
      <c r="N202" s="41"/>
      <c r="O202" s="41"/>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c r="AQ202" s="41"/>
      <c r="AR202" s="41"/>
      <c r="AS202" s="41"/>
      <c r="AT202" s="41"/>
      <c r="AU202" s="41"/>
      <c r="AV202" s="41"/>
      <c r="AW202" s="41"/>
      <c r="AX202" s="41"/>
      <c r="AY202" s="41"/>
      <c r="AZ202" s="41"/>
      <c r="BA202" s="41"/>
      <c r="BB202" s="41"/>
      <c r="BC202" s="41"/>
      <c r="BD202" s="41"/>
      <c r="BE202" s="41"/>
      <c r="BF202" s="41"/>
      <c r="BG202" s="41"/>
      <c r="BH202" s="41"/>
    </row>
    <row r="203" spans="1:60" hidden="1" x14ac:dyDescent="0.25">
      <c r="A203" s="41"/>
      <c r="J203" s="41"/>
      <c r="K203" s="41"/>
      <c r="L203" s="41"/>
      <c r="M203" s="41"/>
      <c r="N203" s="41"/>
      <c r="O203" s="41"/>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c r="AQ203" s="41"/>
      <c r="AR203" s="41"/>
      <c r="AS203" s="41"/>
      <c r="AT203" s="41"/>
      <c r="AU203" s="41"/>
      <c r="AV203" s="41"/>
      <c r="AW203" s="41"/>
      <c r="AX203" s="41"/>
      <c r="AY203" s="41"/>
      <c r="AZ203" s="41"/>
      <c r="BA203" s="41"/>
      <c r="BB203" s="41"/>
      <c r="BC203" s="41"/>
      <c r="BD203" s="41"/>
      <c r="BE203" s="41"/>
      <c r="BF203" s="41"/>
      <c r="BG203" s="41"/>
      <c r="BH203" s="41"/>
    </row>
    <row r="204" spans="1:60" hidden="1" x14ac:dyDescent="0.25">
      <c r="A204" s="41"/>
      <c r="J204" s="41"/>
      <c r="K204" s="41"/>
      <c r="L204" s="41"/>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c r="AQ204" s="41"/>
      <c r="AR204" s="41"/>
      <c r="AS204" s="41"/>
      <c r="AT204" s="41"/>
      <c r="AU204" s="41"/>
      <c r="AV204" s="41"/>
      <c r="AW204" s="41"/>
      <c r="AX204" s="41"/>
      <c r="AY204" s="41"/>
      <c r="AZ204" s="41"/>
      <c r="BA204" s="41"/>
      <c r="BB204" s="41"/>
      <c r="BC204" s="41"/>
      <c r="BD204" s="41"/>
      <c r="BE204" s="41"/>
      <c r="BF204" s="41"/>
      <c r="BG204" s="41"/>
      <c r="BH204" s="41"/>
    </row>
    <row r="205" spans="1:60" hidden="1" x14ac:dyDescent="0.25">
      <c r="A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1"/>
      <c r="AT205" s="41"/>
      <c r="AU205" s="41"/>
      <c r="AV205" s="41"/>
      <c r="AW205" s="41"/>
      <c r="AX205" s="41"/>
      <c r="AY205" s="41"/>
      <c r="AZ205" s="41"/>
      <c r="BA205" s="41"/>
      <c r="BB205" s="41"/>
      <c r="BC205" s="41"/>
      <c r="BD205" s="41"/>
      <c r="BE205" s="41"/>
      <c r="BF205" s="41"/>
      <c r="BG205" s="41"/>
      <c r="BH205" s="41"/>
    </row>
    <row r="206" spans="1:60" hidden="1" x14ac:dyDescent="0.25">
      <c r="A206" s="41"/>
      <c r="J206" s="41"/>
      <c r="K206" s="41"/>
      <c r="L206" s="41"/>
      <c r="M206" s="41"/>
      <c r="N206" s="41"/>
      <c r="O206" s="41"/>
      <c r="P206" s="41"/>
      <c r="Q206" s="41"/>
      <c r="R206" s="41"/>
      <c r="S206" s="41"/>
      <c r="T206" s="41"/>
      <c r="U206" s="41"/>
      <c r="V206" s="41"/>
      <c r="W206" s="41"/>
      <c r="X206" s="41"/>
      <c r="Y206" s="41"/>
      <c r="Z206" s="41"/>
      <c r="AA206" s="41"/>
      <c r="AB206" s="41"/>
      <c r="AC206" s="41"/>
      <c r="AD206" s="41"/>
      <c r="AE206" s="41"/>
      <c r="AF206" s="41"/>
      <c r="AG206" s="41"/>
      <c r="AH206" s="41"/>
      <c r="AI206" s="41"/>
      <c r="AJ206" s="41"/>
      <c r="AK206" s="41"/>
      <c r="AL206" s="41"/>
      <c r="AM206" s="41"/>
      <c r="AN206" s="41"/>
      <c r="AO206" s="41"/>
      <c r="AP206" s="41"/>
      <c r="AQ206" s="41"/>
      <c r="AR206" s="41"/>
      <c r="AS206" s="41"/>
      <c r="AT206" s="41"/>
      <c r="AU206" s="41"/>
      <c r="AV206" s="41"/>
      <c r="AW206" s="41"/>
      <c r="AX206" s="41"/>
      <c r="AY206" s="41"/>
      <c r="AZ206" s="41"/>
      <c r="BA206" s="41"/>
      <c r="BB206" s="41"/>
      <c r="BC206" s="41"/>
      <c r="BD206" s="41"/>
      <c r="BE206" s="41"/>
      <c r="BF206" s="41"/>
      <c r="BG206" s="41"/>
      <c r="BH206" s="41"/>
    </row>
    <row r="207" spans="1:60" hidden="1" x14ac:dyDescent="0.25">
      <c r="A207" s="41"/>
      <c r="J207" s="41"/>
      <c r="K207" s="41"/>
      <c r="L207" s="41"/>
      <c r="M207" s="41"/>
      <c r="N207" s="41"/>
      <c r="O207" s="41"/>
      <c r="P207" s="41"/>
      <c r="Q207" s="41"/>
      <c r="R207" s="41"/>
      <c r="S207" s="41"/>
      <c r="T207" s="41"/>
      <c r="U207" s="41"/>
      <c r="V207" s="41"/>
      <c r="W207" s="41"/>
      <c r="X207" s="41"/>
      <c r="Y207" s="41"/>
      <c r="Z207" s="41"/>
      <c r="AA207" s="41"/>
      <c r="AB207" s="41"/>
      <c r="AC207" s="41"/>
      <c r="AD207" s="41"/>
      <c r="AE207" s="41"/>
      <c r="AF207" s="41"/>
      <c r="AG207" s="41"/>
      <c r="AH207" s="41"/>
      <c r="AI207" s="41"/>
      <c r="AJ207" s="41"/>
      <c r="AK207" s="41"/>
      <c r="AL207" s="41"/>
      <c r="AM207" s="41"/>
      <c r="AN207" s="41"/>
      <c r="AO207" s="41"/>
      <c r="AP207" s="41"/>
      <c r="AQ207" s="41"/>
      <c r="AR207" s="41"/>
      <c r="AS207" s="41"/>
      <c r="AT207" s="41"/>
      <c r="AU207" s="41"/>
      <c r="AV207" s="41"/>
      <c r="AW207" s="41"/>
      <c r="AX207" s="41"/>
      <c r="AY207" s="41"/>
      <c r="AZ207" s="41"/>
      <c r="BA207" s="41"/>
      <c r="BB207" s="41"/>
      <c r="BC207" s="41"/>
      <c r="BD207" s="41"/>
      <c r="BE207" s="41"/>
      <c r="BF207" s="41"/>
      <c r="BG207" s="41"/>
      <c r="BH207" s="41"/>
    </row>
    <row r="208" spans="1:60" hidden="1" x14ac:dyDescent="0.25">
      <c r="A208" s="41"/>
      <c r="J208" s="41"/>
      <c r="K208" s="41"/>
      <c r="L208" s="41"/>
      <c r="M208" s="41"/>
      <c r="N208" s="41"/>
      <c r="O208" s="41"/>
      <c r="P208" s="41"/>
      <c r="Q208" s="41"/>
      <c r="R208" s="41"/>
      <c r="S208" s="41"/>
      <c r="T208" s="41"/>
      <c r="U208" s="41"/>
      <c r="V208" s="41"/>
      <c r="W208" s="41"/>
      <c r="X208" s="41"/>
      <c r="Y208" s="41"/>
      <c r="Z208" s="41"/>
      <c r="AA208" s="41"/>
      <c r="AB208" s="41"/>
      <c r="AC208" s="41"/>
      <c r="AD208" s="41"/>
      <c r="AE208" s="41"/>
      <c r="AF208" s="41"/>
      <c r="AG208" s="41"/>
      <c r="AH208" s="41"/>
      <c r="AI208" s="41"/>
      <c r="AJ208" s="41"/>
      <c r="AK208" s="41"/>
      <c r="AL208" s="41"/>
      <c r="AM208" s="41"/>
      <c r="AN208" s="41"/>
      <c r="AO208" s="41"/>
      <c r="AP208" s="41"/>
      <c r="AQ208" s="41"/>
      <c r="AR208" s="41"/>
      <c r="AS208" s="41"/>
      <c r="AT208" s="41"/>
      <c r="AU208" s="41"/>
      <c r="AV208" s="41"/>
      <c r="AW208" s="41"/>
      <c r="AX208" s="41"/>
      <c r="AY208" s="41"/>
      <c r="AZ208" s="41"/>
      <c r="BA208" s="41"/>
      <c r="BB208" s="41"/>
      <c r="BC208" s="41"/>
      <c r="BD208" s="41"/>
      <c r="BE208" s="41"/>
      <c r="BF208" s="41"/>
      <c r="BG208" s="41"/>
      <c r="BH208" s="41"/>
    </row>
    <row r="209" spans="1:60" hidden="1" x14ac:dyDescent="0.25">
      <c r="A209" s="41"/>
      <c r="J209" s="41"/>
      <c r="K209" s="41"/>
      <c r="L209" s="41"/>
      <c r="M209" s="41"/>
      <c r="N209" s="41"/>
      <c r="O209" s="41"/>
      <c r="P209" s="41"/>
      <c r="Q209" s="41"/>
      <c r="R209" s="41"/>
      <c r="S209" s="41"/>
      <c r="T209" s="41"/>
      <c r="U209" s="41"/>
      <c r="V209" s="41"/>
      <c r="W209" s="41"/>
      <c r="X209" s="41"/>
      <c r="Y209" s="41"/>
      <c r="Z209" s="41"/>
      <c r="AA209" s="41"/>
      <c r="AB209" s="41"/>
      <c r="AC209" s="41"/>
      <c r="AD209" s="41"/>
      <c r="AE209" s="41"/>
      <c r="AF209" s="41"/>
      <c r="AG209" s="41"/>
      <c r="AH209" s="41"/>
      <c r="AI209" s="41"/>
      <c r="AJ209" s="41"/>
      <c r="AK209" s="41"/>
      <c r="AL209" s="41"/>
      <c r="AM209" s="41"/>
      <c r="AN209" s="41"/>
      <c r="AO209" s="41"/>
      <c r="AP209" s="41"/>
      <c r="AQ209" s="41"/>
      <c r="AR209" s="41"/>
      <c r="AS209" s="41"/>
      <c r="AT209" s="41"/>
      <c r="AU209" s="41"/>
      <c r="AV209" s="41"/>
      <c r="AW209" s="41"/>
      <c r="AX209" s="41"/>
      <c r="AY209" s="41"/>
      <c r="AZ209" s="41"/>
      <c r="BA209" s="41"/>
      <c r="BB209" s="41"/>
      <c r="BC209" s="41"/>
      <c r="BD209" s="41"/>
      <c r="BE209" s="41"/>
      <c r="BF209" s="41"/>
      <c r="BG209" s="41"/>
      <c r="BH209" s="41"/>
    </row>
    <row r="210" spans="1:60" hidden="1" x14ac:dyDescent="0.25">
      <c r="A210" s="41"/>
      <c r="J210" s="41"/>
      <c r="K210" s="41"/>
      <c r="L210" s="41"/>
      <c r="M210" s="41"/>
      <c r="N210" s="41"/>
      <c r="O210" s="41"/>
      <c r="P210" s="41"/>
      <c r="Q210" s="41"/>
      <c r="R210" s="41"/>
      <c r="S210" s="41"/>
      <c r="T210" s="41"/>
      <c r="U210" s="41"/>
      <c r="V210" s="41"/>
      <c r="W210" s="41"/>
      <c r="X210" s="41"/>
      <c r="Y210" s="41"/>
      <c r="Z210" s="41"/>
      <c r="AA210" s="41"/>
      <c r="AB210" s="41"/>
      <c r="AC210" s="41"/>
      <c r="AD210" s="41"/>
      <c r="AE210" s="41"/>
      <c r="AF210" s="41"/>
      <c r="AG210" s="41"/>
      <c r="AH210" s="41"/>
      <c r="AI210" s="41"/>
      <c r="AJ210" s="41"/>
      <c r="AK210" s="41"/>
      <c r="AL210" s="41"/>
      <c r="AM210" s="41"/>
      <c r="AN210" s="41"/>
      <c r="AO210" s="41"/>
      <c r="AP210" s="41"/>
      <c r="AQ210" s="41"/>
      <c r="AR210" s="41"/>
      <c r="AS210" s="41"/>
      <c r="AT210" s="41"/>
      <c r="AU210" s="41"/>
      <c r="AV210" s="41"/>
      <c r="AW210" s="41"/>
      <c r="AX210" s="41"/>
      <c r="AY210" s="41"/>
      <c r="AZ210" s="41"/>
      <c r="BA210" s="41"/>
      <c r="BB210" s="41"/>
      <c r="BC210" s="41"/>
      <c r="BD210" s="41"/>
      <c r="BE210" s="41"/>
      <c r="BF210" s="41"/>
      <c r="BG210" s="41"/>
      <c r="BH210" s="41"/>
    </row>
    <row r="211" spans="1:60" hidden="1" x14ac:dyDescent="0.25">
      <c r="A211" s="41"/>
      <c r="J211" s="41"/>
      <c r="K211" s="41"/>
      <c r="L211" s="41"/>
      <c r="M211" s="41"/>
      <c r="N211" s="41"/>
      <c r="O211" s="41"/>
      <c r="P211" s="41"/>
      <c r="Q211" s="41"/>
      <c r="R211" s="41"/>
      <c r="S211" s="41"/>
      <c r="T211" s="41"/>
      <c r="U211" s="41"/>
      <c r="V211" s="41"/>
      <c r="W211" s="41"/>
      <c r="X211" s="41"/>
      <c r="Y211" s="41"/>
      <c r="Z211" s="41"/>
      <c r="AA211" s="41"/>
      <c r="AB211" s="41"/>
      <c r="AC211" s="41"/>
      <c r="AD211" s="41"/>
      <c r="AE211" s="41"/>
      <c r="AF211" s="41"/>
      <c r="AG211" s="41"/>
      <c r="AH211" s="41"/>
      <c r="AI211" s="41"/>
      <c r="AJ211" s="41"/>
      <c r="AK211" s="41"/>
      <c r="AL211" s="41"/>
      <c r="AM211" s="41"/>
      <c r="AN211" s="41"/>
      <c r="AO211" s="41"/>
      <c r="AP211" s="41"/>
      <c r="AQ211" s="41"/>
      <c r="AR211" s="41"/>
      <c r="AS211" s="41"/>
      <c r="AT211" s="41"/>
      <c r="AU211" s="41"/>
      <c r="AV211" s="41"/>
      <c r="AW211" s="41"/>
      <c r="AX211" s="41"/>
      <c r="AY211" s="41"/>
      <c r="AZ211" s="41"/>
      <c r="BA211" s="41"/>
      <c r="BB211" s="41"/>
      <c r="BC211" s="41"/>
      <c r="BD211" s="41"/>
      <c r="BE211" s="41"/>
      <c r="BF211" s="41"/>
      <c r="BG211" s="41"/>
      <c r="BH211" s="41"/>
    </row>
    <row r="212" spans="1:60" hidden="1" x14ac:dyDescent="0.25">
      <c r="A212" s="41"/>
      <c r="J212" s="41"/>
      <c r="K212" s="41"/>
      <c r="L212" s="41"/>
      <c r="M212" s="41"/>
      <c r="N212" s="41"/>
      <c r="O212" s="41"/>
      <c r="P212" s="41"/>
      <c r="Q212" s="41"/>
      <c r="R212" s="41"/>
      <c r="S212" s="41"/>
      <c r="T212" s="41"/>
      <c r="U212" s="41"/>
      <c r="V212" s="41"/>
      <c r="W212" s="41"/>
      <c r="X212" s="41"/>
      <c r="Y212" s="41"/>
      <c r="Z212" s="41"/>
      <c r="AA212" s="41"/>
      <c r="AB212" s="41"/>
      <c r="AC212" s="41"/>
      <c r="AD212" s="41"/>
      <c r="AE212" s="41"/>
      <c r="AF212" s="41"/>
      <c r="AG212" s="41"/>
      <c r="AH212" s="41"/>
      <c r="AI212" s="41"/>
      <c r="AJ212" s="41"/>
      <c r="AK212" s="41"/>
      <c r="AL212" s="41"/>
      <c r="AM212" s="41"/>
      <c r="AN212" s="41"/>
      <c r="AO212" s="41"/>
      <c r="AP212" s="41"/>
      <c r="AQ212" s="41"/>
      <c r="AR212" s="41"/>
      <c r="AS212" s="41"/>
      <c r="AT212" s="41"/>
      <c r="AU212" s="41"/>
      <c r="AV212" s="41"/>
      <c r="AW212" s="41"/>
      <c r="AX212" s="41"/>
      <c r="AY212" s="41"/>
      <c r="AZ212" s="41"/>
      <c r="BA212" s="41"/>
      <c r="BB212" s="41"/>
      <c r="BC212" s="41"/>
      <c r="BD212" s="41"/>
      <c r="BE212" s="41"/>
      <c r="BF212" s="41"/>
      <c r="BG212" s="41"/>
      <c r="BH212" s="41"/>
    </row>
    <row r="213" spans="1:60" hidden="1" x14ac:dyDescent="0.25">
      <c r="A213" s="41"/>
      <c r="J213" s="41"/>
      <c r="K213" s="41"/>
      <c r="L213" s="41"/>
      <c r="M213" s="41"/>
      <c r="N213" s="41"/>
      <c r="O213" s="41"/>
      <c r="P213" s="41"/>
      <c r="Q213" s="41"/>
      <c r="R213" s="41"/>
      <c r="S213" s="41"/>
      <c r="T213" s="41"/>
      <c r="U213" s="41"/>
      <c r="V213" s="41"/>
      <c r="W213" s="41"/>
      <c r="X213" s="41"/>
      <c r="Y213" s="41"/>
      <c r="Z213" s="41"/>
      <c r="AA213" s="41"/>
      <c r="AB213" s="41"/>
      <c r="AC213" s="41"/>
      <c r="AD213" s="41"/>
      <c r="AE213" s="41"/>
      <c r="AF213" s="41"/>
      <c r="AG213" s="41"/>
      <c r="AH213" s="41"/>
      <c r="AI213" s="41"/>
      <c r="AJ213" s="41"/>
      <c r="AK213" s="41"/>
      <c r="AL213" s="41"/>
      <c r="AM213" s="41"/>
      <c r="AN213" s="41"/>
      <c r="AO213" s="41"/>
      <c r="AP213" s="41"/>
      <c r="AQ213" s="41"/>
      <c r="AR213" s="41"/>
      <c r="AS213" s="41"/>
      <c r="AT213" s="41"/>
      <c r="AU213" s="41"/>
      <c r="AV213" s="41"/>
      <c r="AW213" s="41"/>
      <c r="AX213" s="41"/>
      <c r="AY213" s="41"/>
      <c r="AZ213" s="41"/>
      <c r="BA213" s="41"/>
      <c r="BB213" s="41"/>
      <c r="BC213" s="41"/>
      <c r="BD213" s="41"/>
      <c r="BE213" s="41"/>
      <c r="BF213" s="41"/>
      <c r="BG213" s="41"/>
      <c r="BH213" s="41"/>
    </row>
    <row r="214" spans="1:60" hidden="1" x14ac:dyDescent="0.25">
      <c r="A214" s="41"/>
      <c r="J214" s="41"/>
      <c r="K214" s="41"/>
      <c r="L214" s="41"/>
      <c r="M214" s="41"/>
      <c r="N214" s="41"/>
      <c r="O214" s="41"/>
      <c r="P214" s="41"/>
      <c r="Q214" s="41"/>
      <c r="R214" s="41"/>
      <c r="S214" s="41"/>
      <c r="T214" s="41"/>
      <c r="U214" s="41"/>
      <c r="V214" s="41"/>
      <c r="W214" s="41"/>
      <c r="X214" s="41"/>
      <c r="Y214" s="41"/>
      <c r="Z214" s="41"/>
      <c r="AA214" s="41"/>
      <c r="AB214" s="41"/>
      <c r="AC214" s="41"/>
      <c r="AD214" s="41"/>
      <c r="AE214" s="41"/>
      <c r="AF214" s="41"/>
      <c r="AG214" s="41"/>
      <c r="AH214" s="41"/>
      <c r="AI214" s="41"/>
      <c r="AJ214" s="41"/>
      <c r="AK214" s="41"/>
      <c r="AL214" s="41"/>
      <c r="AM214" s="41"/>
      <c r="AN214" s="41"/>
      <c r="AO214" s="41"/>
      <c r="AP214" s="41"/>
      <c r="AQ214" s="41"/>
      <c r="AR214" s="41"/>
      <c r="AS214" s="41"/>
      <c r="AT214" s="41"/>
      <c r="AU214" s="41"/>
      <c r="AV214" s="41"/>
      <c r="AW214" s="41"/>
      <c r="AX214" s="41"/>
      <c r="AY214" s="41"/>
      <c r="AZ214" s="41"/>
      <c r="BA214" s="41"/>
      <c r="BB214" s="41"/>
      <c r="BC214" s="41"/>
      <c r="BD214" s="41"/>
      <c r="BE214" s="41"/>
      <c r="BF214" s="41"/>
      <c r="BG214" s="41"/>
      <c r="BH214" s="41"/>
    </row>
    <row r="215" spans="1:60" hidden="1" x14ac:dyDescent="0.25">
      <c r="A215" s="41"/>
      <c r="J215" s="41"/>
      <c r="K215" s="41"/>
      <c r="L215" s="41"/>
      <c r="M215" s="41"/>
      <c r="N215" s="41"/>
      <c r="O215" s="41"/>
      <c r="P215" s="41"/>
      <c r="Q215" s="41"/>
      <c r="R215" s="41"/>
      <c r="S215" s="41"/>
      <c r="T215" s="41"/>
      <c r="U215" s="41"/>
      <c r="V215" s="41"/>
      <c r="W215" s="41"/>
      <c r="X215" s="41"/>
      <c r="Y215" s="41"/>
      <c r="Z215" s="41"/>
      <c r="AA215" s="41"/>
      <c r="AB215" s="41"/>
      <c r="AC215" s="41"/>
      <c r="AD215" s="41"/>
      <c r="AE215" s="41"/>
      <c r="AF215" s="41"/>
      <c r="AG215" s="41"/>
      <c r="AH215" s="41"/>
      <c r="AI215" s="41"/>
      <c r="AJ215" s="41"/>
      <c r="AK215" s="41"/>
      <c r="AL215" s="41"/>
      <c r="AM215" s="41"/>
      <c r="AN215" s="41"/>
      <c r="AO215" s="41"/>
      <c r="AP215" s="41"/>
      <c r="AQ215" s="41"/>
      <c r="AR215" s="41"/>
      <c r="AS215" s="41"/>
      <c r="AT215" s="41"/>
      <c r="AU215" s="41"/>
      <c r="AV215" s="41"/>
      <c r="AW215" s="41"/>
      <c r="AX215" s="41"/>
      <c r="AY215" s="41"/>
      <c r="AZ215" s="41"/>
      <c r="BA215" s="41"/>
      <c r="BB215" s="41"/>
      <c r="BC215" s="41"/>
      <c r="BD215" s="41"/>
      <c r="BE215" s="41"/>
      <c r="BF215" s="41"/>
      <c r="BG215" s="41"/>
      <c r="BH215" s="41"/>
    </row>
    <row r="216" spans="1:60" hidden="1" x14ac:dyDescent="0.25">
      <c r="A216" s="41"/>
      <c r="J216" s="41"/>
      <c r="K216" s="41"/>
      <c r="L216" s="41"/>
      <c r="M216" s="41"/>
      <c r="N216" s="41"/>
      <c r="O216" s="41"/>
      <c r="P216" s="41"/>
      <c r="Q216" s="41"/>
      <c r="R216" s="41"/>
      <c r="S216" s="41"/>
      <c r="T216" s="41"/>
      <c r="U216" s="41"/>
      <c r="V216" s="41"/>
      <c r="W216" s="41"/>
      <c r="X216" s="41"/>
      <c r="Y216" s="41"/>
      <c r="Z216" s="41"/>
      <c r="AA216" s="41"/>
      <c r="AB216" s="41"/>
      <c r="AC216" s="41"/>
      <c r="AD216" s="41"/>
      <c r="AE216" s="41"/>
      <c r="AF216" s="41"/>
      <c r="AG216" s="41"/>
      <c r="AH216" s="41"/>
      <c r="AI216" s="41"/>
      <c r="AJ216" s="41"/>
      <c r="AK216" s="41"/>
      <c r="AL216" s="41"/>
      <c r="AM216" s="41"/>
      <c r="AN216" s="41"/>
      <c r="AO216" s="41"/>
      <c r="AP216" s="41"/>
      <c r="AQ216" s="41"/>
      <c r="AR216" s="41"/>
      <c r="AS216" s="41"/>
      <c r="AT216" s="41"/>
      <c r="AU216" s="41"/>
      <c r="AV216" s="41"/>
      <c r="AW216" s="41"/>
      <c r="AX216" s="41"/>
      <c r="AY216" s="41"/>
      <c r="AZ216" s="41"/>
      <c r="BA216" s="41"/>
      <c r="BB216" s="41"/>
      <c r="BC216" s="41"/>
      <c r="BD216" s="41"/>
      <c r="BE216" s="41"/>
      <c r="BF216" s="41"/>
      <c r="BG216" s="41"/>
      <c r="BH216" s="41"/>
    </row>
    <row r="217" spans="1:60" hidden="1" x14ac:dyDescent="0.25">
      <c r="A217" s="41"/>
      <c r="J217" s="41"/>
      <c r="K217" s="41"/>
      <c r="L217" s="41"/>
      <c r="M217" s="41"/>
      <c r="N217" s="41"/>
      <c r="O217" s="41"/>
      <c r="P217" s="41"/>
      <c r="Q217" s="41"/>
      <c r="R217" s="41"/>
      <c r="S217" s="41"/>
      <c r="T217" s="41"/>
      <c r="U217" s="41"/>
      <c r="V217" s="41"/>
      <c r="W217" s="41"/>
      <c r="X217" s="41"/>
      <c r="Y217" s="41"/>
      <c r="Z217" s="41"/>
      <c r="AA217" s="41"/>
      <c r="AB217" s="41"/>
      <c r="AC217" s="41"/>
      <c r="AD217" s="41"/>
      <c r="AE217" s="41"/>
      <c r="AF217" s="41"/>
      <c r="AG217" s="41"/>
      <c r="AH217" s="41"/>
      <c r="AI217" s="41"/>
      <c r="AJ217" s="41"/>
      <c r="AK217" s="41"/>
      <c r="AL217" s="41"/>
      <c r="AM217" s="41"/>
      <c r="AN217" s="41"/>
      <c r="AO217" s="41"/>
      <c r="AP217" s="41"/>
      <c r="AQ217" s="41"/>
      <c r="AR217" s="41"/>
      <c r="AS217" s="41"/>
      <c r="AT217" s="41"/>
      <c r="AU217" s="41"/>
      <c r="AV217" s="41"/>
      <c r="AW217" s="41"/>
      <c r="AX217" s="41"/>
      <c r="AY217" s="41"/>
      <c r="AZ217" s="41"/>
      <c r="BA217" s="41"/>
      <c r="BB217" s="41"/>
      <c r="BC217" s="41"/>
      <c r="BD217" s="41"/>
      <c r="BE217" s="41"/>
      <c r="BF217" s="41"/>
      <c r="BG217" s="41"/>
      <c r="BH217" s="41"/>
    </row>
    <row r="218" spans="1:60" hidden="1" x14ac:dyDescent="0.25">
      <c r="A218" s="41"/>
      <c r="J218" s="41"/>
      <c r="K218" s="41"/>
      <c r="L218" s="41"/>
      <c r="M218" s="41"/>
      <c r="N218" s="41"/>
      <c r="O218" s="41"/>
      <c r="P218" s="41"/>
      <c r="Q218" s="41"/>
      <c r="R218" s="41"/>
      <c r="S218" s="41"/>
      <c r="T218" s="41"/>
      <c r="U218" s="41"/>
      <c r="V218" s="41"/>
      <c r="W218" s="41"/>
      <c r="X218" s="41"/>
      <c r="Y218" s="41"/>
      <c r="Z218" s="41"/>
      <c r="AA218" s="41"/>
      <c r="AB218" s="41"/>
      <c r="AC218" s="41"/>
      <c r="AD218" s="41"/>
      <c r="AE218" s="41"/>
      <c r="AF218" s="41"/>
      <c r="AG218" s="41"/>
      <c r="AH218" s="41"/>
      <c r="AI218" s="41"/>
      <c r="AJ218" s="41"/>
      <c r="AK218" s="41"/>
      <c r="AL218" s="41"/>
      <c r="AM218" s="41"/>
      <c r="AN218" s="41"/>
      <c r="AO218" s="41"/>
      <c r="AP218" s="41"/>
      <c r="AQ218" s="41"/>
      <c r="AR218" s="41"/>
      <c r="AS218" s="41"/>
      <c r="AT218" s="41"/>
      <c r="AU218" s="41"/>
      <c r="AV218" s="41"/>
      <c r="AW218" s="41"/>
      <c r="AX218" s="41"/>
      <c r="AY218" s="41"/>
      <c r="AZ218" s="41"/>
      <c r="BA218" s="41"/>
      <c r="BB218" s="41"/>
      <c r="BC218" s="41"/>
      <c r="BD218" s="41"/>
      <c r="BE218" s="41"/>
      <c r="BF218" s="41"/>
      <c r="BG218" s="41"/>
      <c r="BH218" s="41"/>
    </row>
    <row r="219" spans="1:60" hidden="1" x14ac:dyDescent="0.25">
      <c r="A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c r="AQ219" s="41"/>
      <c r="AR219" s="41"/>
      <c r="AS219" s="41"/>
      <c r="AT219" s="41"/>
      <c r="AU219" s="41"/>
      <c r="AV219" s="41"/>
      <c r="AW219" s="41"/>
      <c r="AX219" s="41"/>
      <c r="AY219" s="41"/>
      <c r="AZ219" s="41"/>
      <c r="BA219" s="41"/>
      <c r="BB219" s="41"/>
      <c r="BC219" s="41"/>
      <c r="BD219" s="41"/>
      <c r="BE219" s="41"/>
      <c r="BF219" s="41"/>
      <c r="BG219" s="41"/>
      <c r="BH219" s="41"/>
    </row>
    <row r="220" spans="1:60" hidden="1" x14ac:dyDescent="0.25">
      <c r="A220" s="41"/>
      <c r="J220" s="41"/>
      <c r="K220" s="41"/>
      <c r="L220" s="41"/>
      <c r="M220" s="41"/>
      <c r="N220" s="41"/>
      <c r="O220" s="41"/>
      <c r="P220" s="41"/>
      <c r="Q220" s="41"/>
      <c r="R220" s="41"/>
      <c r="S220" s="41"/>
      <c r="T220" s="41"/>
      <c r="U220" s="41"/>
      <c r="V220" s="41"/>
      <c r="W220" s="41"/>
      <c r="X220" s="41"/>
      <c r="Y220" s="41"/>
      <c r="Z220" s="41"/>
      <c r="AA220" s="41"/>
      <c r="AB220" s="41"/>
      <c r="AC220" s="41"/>
      <c r="AD220" s="41"/>
      <c r="AE220" s="41"/>
      <c r="AF220" s="41"/>
      <c r="AG220" s="41"/>
      <c r="AH220" s="41"/>
      <c r="AI220" s="41"/>
      <c r="AJ220" s="41"/>
      <c r="AK220" s="41"/>
      <c r="AL220" s="41"/>
      <c r="AM220" s="41"/>
      <c r="AN220" s="41"/>
      <c r="AO220" s="41"/>
      <c r="AP220" s="41"/>
      <c r="AQ220" s="41"/>
      <c r="AR220" s="41"/>
      <c r="AS220" s="41"/>
      <c r="AT220" s="41"/>
      <c r="AU220" s="41"/>
      <c r="AV220" s="41"/>
      <c r="AW220" s="41"/>
      <c r="AX220" s="41"/>
      <c r="AY220" s="41"/>
      <c r="AZ220" s="41"/>
      <c r="BA220" s="41"/>
      <c r="BB220" s="41"/>
      <c r="BC220" s="41"/>
      <c r="BD220" s="41"/>
      <c r="BE220" s="41"/>
      <c r="BF220" s="41"/>
      <c r="BG220" s="41"/>
      <c r="BH220" s="41"/>
    </row>
    <row r="221" spans="1:60" hidden="1" x14ac:dyDescent="0.25">
      <c r="A221" s="41"/>
      <c r="J221" s="41"/>
      <c r="K221" s="41"/>
      <c r="L221" s="41"/>
      <c r="M221" s="41"/>
      <c r="N221" s="41"/>
      <c r="O221" s="41"/>
      <c r="P221" s="41"/>
      <c r="Q221" s="41"/>
      <c r="R221" s="41"/>
      <c r="S221" s="41"/>
      <c r="T221" s="41"/>
      <c r="U221" s="41"/>
      <c r="V221" s="41"/>
      <c r="W221" s="41"/>
      <c r="X221" s="41"/>
      <c r="Y221" s="41"/>
      <c r="Z221" s="41"/>
      <c r="AA221" s="41"/>
      <c r="AB221" s="41"/>
      <c r="AC221" s="41"/>
      <c r="AD221" s="41"/>
      <c r="AE221" s="41"/>
      <c r="AF221" s="41"/>
      <c r="AG221" s="41"/>
      <c r="AH221" s="41"/>
      <c r="AI221" s="41"/>
      <c r="AJ221" s="41"/>
      <c r="AK221" s="41"/>
      <c r="AL221" s="41"/>
      <c r="AM221" s="41"/>
      <c r="AN221" s="41"/>
      <c r="AO221" s="41"/>
      <c r="AP221" s="41"/>
      <c r="AQ221" s="41"/>
      <c r="AR221" s="41"/>
      <c r="AS221" s="41"/>
      <c r="AT221" s="41"/>
      <c r="AU221" s="41"/>
      <c r="AV221" s="41"/>
      <c r="AW221" s="41"/>
      <c r="AX221" s="41"/>
      <c r="AY221" s="41"/>
      <c r="AZ221" s="41"/>
      <c r="BA221" s="41"/>
      <c r="BB221" s="41"/>
      <c r="BC221" s="41"/>
      <c r="BD221" s="41"/>
      <c r="BE221" s="41"/>
      <c r="BF221" s="41"/>
      <c r="BG221" s="41"/>
      <c r="BH221" s="41"/>
    </row>
    <row r="222" spans="1:60" hidden="1" x14ac:dyDescent="0.25">
      <c r="A222" s="41"/>
      <c r="J222" s="41"/>
      <c r="K222" s="41"/>
      <c r="L222" s="41"/>
      <c r="M222" s="41"/>
      <c r="N222" s="41"/>
      <c r="O222" s="41"/>
      <c r="P222" s="41"/>
      <c r="Q222" s="41"/>
      <c r="R222" s="41"/>
      <c r="S222" s="41"/>
      <c r="T222" s="41"/>
      <c r="U222" s="41"/>
      <c r="V222" s="41"/>
      <c r="W222" s="41"/>
      <c r="X222" s="41"/>
      <c r="Y222" s="41"/>
      <c r="Z222" s="41"/>
      <c r="AA222" s="41"/>
      <c r="AB222" s="41"/>
      <c r="AC222" s="41"/>
      <c r="AD222" s="41"/>
      <c r="AE222" s="41"/>
      <c r="AF222" s="41"/>
      <c r="AG222" s="41"/>
      <c r="AH222" s="41"/>
      <c r="AI222" s="41"/>
      <c r="AJ222" s="41"/>
      <c r="AK222" s="41"/>
      <c r="AL222" s="41"/>
      <c r="AM222" s="41"/>
      <c r="AN222" s="41"/>
      <c r="AO222" s="41"/>
      <c r="AP222" s="41"/>
      <c r="AQ222" s="41"/>
      <c r="AR222" s="41"/>
      <c r="AS222" s="41"/>
      <c r="AT222" s="41"/>
      <c r="AU222" s="41"/>
      <c r="AV222" s="41"/>
      <c r="AW222" s="41"/>
      <c r="AX222" s="41"/>
      <c r="AY222" s="41"/>
      <c r="AZ222" s="41"/>
      <c r="BA222" s="41"/>
      <c r="BB222" s="41"/>
      <c r="BC222" s="41"/>
      <c r="BD222" s="41"/>
      <c r="BE222" s="41"/>
      <c r="BF222" s="41"/>
      <c r="BG222" s="41"/>
      <c r="BH222" s="41"/>
    </row>
    <row r="223" spans="1:60" hidden="1" x14ac:dyDescent="0.25">
      <c r="A223" s="41"/>
      <c r="J223" s="41"/>
      <c r="K223" s="41"/>
      <c r="L223" s="41"/>
      <c r="M223" s="41"/>
      <c r="N223" s="41"/>
      <c r="O223" s="41"/>
      <c r="P223" s="41"/>
      <c r="Q223" s="41"/>
      <c r="R223" s="41"/>
      <c r="S223" s="41"/>
      <c r="T223" s="41"/>
      <c r="U223" s="41"/>
      <c r="V223" s="41"/>
      <c r="W223" s="41"/>
      <c r="X223" s="41"/>
      <c r="Y223" s="41"/>
      <c r="Z223" s="41"/>
      <c r="AA223" s="41"/>
      <c r="AB223" s="41"/>
      <c r="AC223" s="41"/>
      <c r="AD223" s="41"/>
      <c r="AE223" s="41"/>
      <c r="AF223" s="41"/>
      <c r="AG223" s="41"/>
      <c r="AH223" s="41"/>
      <c r="AI223" s="41"/>
      <c r="AJ223" s="41"/>
      <c r="AK223" s="41"/>
      <c r="AL223" s="41"/>
      <c r="AM223" s="41"/>
      <c r="AN223" s="41"/>
      <c r="AO223" s="41"/>
      <c r="AP223" s="41"/>
      <c r="AQ223" s="41"/>
      <c r="AR223" s="41"/>
      <c r="AS223" s="41"/>
      <c r="AT223" s="41"/>
      <c r="AU223" s="41"/>
      <c r="AV223" s="41"/>
      <c r="AW223" s="41"/>
      <c r="AX223" s="41"/>
      <c r="AY223" s="41"/>
      <c r="AZ223" s="41"/>
      <c r="BA223" s="41"/>
      <c r="BB223" s="41"/>
      <c r="BC223" s="41"/>
      <c r="BD223" s="41"/>
      <c r="BE223" s="41"/>
      <c r="BF223" s="41"/>
      <c r="BG223" s="41"/>
      <c r="BH223" s="41"/>
    </row>
    <row r="224" spans="1:60" hidden="1" x14ac:dyDescent="0.25">
      <c r="A224" s="41"/>
      <c r="J224" s="41"/>
      <c r="K224" s="41"/>
      <c r="L224" s="41"/>
      <c r="M224" s="41"/>
      <c r="N224" s="41"/>
      <c r="O224" s="41"/>
      <c r="P224" s="41"/>
      <c r="Q224" s="41"/>
      <c r="R224" s="41"/>
      <c r="S224" s="41"/>
      <c r="T224" s="41"/>
      <c r="U224" s="41"/>
      <c r="V224" s="41"/>
      <c r="W224" s="41"/>
      <c r="X224" s="41"/>
      <c r="Y224" s="41"/>
      <c r="Z224" s="41"/>
      <c r="AA224" s="41"/>
      <c r="AB224" s="41"/>
      <c r="AC224" s="41"/>
      <c r="AD224" s="41"/>
      <c r="AE224" s="41"/>
      <c r="AF224" s="41"/>
      <c r="AG224" s="41"/>
      <c r="AH224" s="41"/>
      <c r="AI224" s="41"/>
      <c r="AJ224" s="41"/>
      <c r="AK224" s="41"/>
      <c r="AL224" s="41"/>
      <c r="AM224" s="41"/>
      <c r="AN224" s="41"/>
      <c r="AO224" s="41"/>
      <c r="AP224" s="41"/>
      <c r="AQ224" s="41"/>
      <c r="AR224" s="41"/>
      <c r="AS224" s="41"/>
      <c r="AT224" s="41"/>
      <c r="AU224" s="41"/>
      <c r="AV224" s="41"/>
      <c r="AW224" s="41"/>
      <c r="AX224" s="41"/>
      <c r="AY224" s="41"/>
      <c r="AZ224" s="41"/>
      <c r="BA224" s="41"/>
      <c r="BB224" s="41"/>
      <c r="BC224" s="41"/>
      <c r="BD224" s="41"/>
      <c r="BE224" s="41"/>
      <c r="BF224" s="41"/>
      <c r="BG224" s="41"/>
      <c r="BH224" s="41"/>
    </row>
    <row r="225" spans="1:60" hidden="1" x14ac:dyDescent="0.25">
      <c r="A225" s="41"/>
      <c r="J225" s="41"/>
      <c r="K225" s="41"/>
      <c r="L225" s="41"/>
      <c r="M225" s="41"/>
      <c r="N225" s="41"/>
      <c r="O225" s="41"/>
      <c r="P225" s="41"/>
      <c r="Q225" s="41"/>
      <c r="R225" s="41"/>
      <c r="S225" s="41"/>
      <c r="T225" s="41"/>
      <c r="U225" s="41"/>
      <c r="V225" s="41"/>
      <c r="W225" s="41"/>
      <c r="X225" s="41"/>
      <c r="Y225" s="41"/>
      <c r="Z225" s="41"/>
      <c r="AA225" s="41"/>
      <c r="AB225" s="41"/>
      <c r="AC225" s="41"/>
      <c r="AD225" s="41"/>
      <c r="AE225" s="41"/>
      <c r="AF225" s="41"/>
      <c r="AG225" s="41"/>
      <c r="AH225" s="41"/>
      <c r="AI225" s="41"/>
      <c r="AJ225" s="41"/>
      <c r="AK225" s="41"/>
      <c r="AL225" s="41"/>
      <c r="AM225" s="41"/>
      <c r="AN225" s="41"/>
      <c r="AO225" s="41"/>
      <c r="AP225" s="41"/>
      <c r="AQ225" s="41"/>
      <c r="AR225" s="41"/>
      <c r="AS225" s="41"/>
      <c r="AT225" s="41"/>
      <c r="AU225" s="41"/>
      <c r="AV225" s="41"/>
      <c r="AW225" s="41"/>
      <c r="AX225" s="41"/>
      <c r="AY225" s="41"/>
      <c r="AZ225" s="41"/>
      <c r="BA225" s="41"/>
      <c r="BB225" s="41"/>
      <c r="BC225" s="41"/>
      <c r="BD225" s="41"/>
      <c r="BE225" s="41"/>
      <c r="BF225" s="41"/>
      <c r="BG225" s="41"/>
      <c r="BH225" s="41"/>
    </row>
    <row r="226" spans="1:60" hidden="1" x14ac:dyDescent="0.25">
      <c r="A226" s="41"/>
      <c r="J226" s="41"/>
      <c r="K226" s="41"/>
      <c r="L226" s="41"/>
      <c r="M226" s="41"/>
      <c r="N226" s="41"/>
      <c r="O226" s="41"/>
      <c r="P226" s="41"/>
      <c r="Q226" s="41"/>
      <c r="R226" s="41"/>
      <c r="S226" s="41"/>
      <c r="T226" s="41"/>
      <c r="U226" s="41"/>
      <c r="V226" s="41"/>
      <c r="W226" s="41"/>
      <c r="X226" s="41"/>
      <c r="Y226" s="41"/>
      <c r="Z226" s="41"/>
      <c r="AA226" s="41"/>
      <c r="AB226" s="41"/>
      <c r="AC226" s="41"/>
      <c r="AD226" s="41"/>
      <c r="AE226" s="41"/>
      <c r="AF226" s="41"/>
      <c r="AG226" s="41"/>
      <c r="AH226" s="41"/>
      <c r="AI226" s="41"/>
      <c r="AJ226" s="41"/>
      <c r="AK226" s="41"/>
      <c r="AL226" s="41"/>
      <c r="AM226" s="41"/>
      <c r="AN226" s="41"/>
      <c r="AO226" s="41"/>
      <c r="AP226" s="41"/>
      <c r="AQ226" s="41"/>
      <c r="AR226" s="41"/>
      <c r="AS226" s="41"/>
      <c r="AT226" s="41"/>
      <c r="AU226" s="41"/>
      <c r="AV226" s="41"/>
      <c r="AW226" s="41"/>
      <c r="AX226" s="41"/>
      <c r="AY226" s="41"/>
      <c r="AZ226" s="41"/>
      <c r="BA226" s="41"/>
      <c r="BB226" s="41"/>
      <c r="BC226" s="41"/>
      <c r="BD226" s="41"/>
      <c r="BE226" s="41"/>
      <c r="BF226" s="41"/>
      <c r="BG226" s="41"/>
      <c r="BH226" s="41"/>
    </row>
    <row r="227" spans="1:60" hidden="1" x14ac:dyDescent="0.25">
      <c r="A227" s="41"/>
      <c r="J227" s="41"/>
      <c r="K227" s="41"/>
      <c r="L227" s="41"/>
      <c r="M227" s="41"/>
      <c r="N227" s="41"/>
      <c r="O227" s="41"/>
      <c r="P227" s="41"/>
      <c r="Q227" s="41"/>
      <c r="R227" s="41"/>
      <c r="S227" s="41"/>
      <c r="T227" s="41"/>
      <c r="U227" s="41"/>
      <c r="V227" s="41"/>
      <c r="W227" s="41"/>
      <c r="X227" s="41"/>
      <c r="Y227" s="41"/>
      <c r="Z227" s="41"/>
      <c r="AA227" s="41"/>
      <c r="AB227" s="41"/>
      <c r="AC227" s="41"/>
      <c r="AD227" s="41"/>
      <c r="AE227" s="41"/>
      <c r="AF227" s="41"/>
      <c r="AG227" s="41"/>
      <c r="AH227" s="41"/>
      <c r="AI227" s="41"/>
      <c r="AJ227" s="41"/>
      <c r="AK227" s="41"/>
      <c r="AL227" s="41"/>
      <c r="AM227" s="41"/>
      <c r="AN227" s="41"/>
      <c r="AO227" s="41"/>
      <c r="AP227" s="41"/>
      <c r="AQ227" s="41"/>
      <c r="AR227" s="41"/>
      <c r="AS227" s="41"/>
      <c r="AT227" s="41"/>
      <c r="AU227" s="41"/>
      <c r="AV227" s="41"/>
      <c r="AW227" s="41"/>
      <c r="AX227" s="41"/>
      <c r="AY227" s="41"/>
      <c r="AZ227" s="41"/>
      <c r="BA227" s="41"/>
      <c r="BB227" s="41"/>
      <c r="BC227" s="41"/>
      <c r="BD227" s="41"/>
      <c r="BE227" s="41"/>
      <c r="BF227" s="41"/>
      <c r="BG227" s="41"/>
      <c r="BH227" s="41"/>
    </row>
    <row r="228" spans="1:60" hidden="1" x14ac:dyDescent="0.25">
      <c r="A228" s="41"/>
      <c r="J228" s="41"/>
      <c r="K228" s="41"/>
      <c r="L228" s="41"/>
      <c r="M228" s="41"/>
      <c r="N228" s="41"/>
      <c r="O228" s="41"/>
      <c r="P228" s="41"/>
      <c r="Q228" s="41"/>
      <c r="R228" s="41"/>
      <c r="S228" s="41"/>
      <c r="T228" s="41"/>
      <c r="U228" s="41"/>
      <c r="V228" s="41"/>
      <c r="W228" s="41"/>
      <c r="X228" s="41"/>
      <c r="Y228" s="41"/>
      <c r="Z228" s="41"/>
      <c r="AA228" s="41"/>
      <c r="AB228" s="41"/>
      <c r="AC228" s="41"/>
      <c r="AD228" s="41"/>
      <c r="AE228" s="41"/>
      <c r="AF228" s="41"/>
      <c r="AG228" s="41"/>
      <c r="AH228" s="41"/>
      <c r="AI228" s="41"/>
      <c r="AJ228" s="41"/>
      <c r="AK228" s="41"/>
      <c r="AL228" s="41"/>
      <c r="AM228" s="41"/>
      <c r="AN228" s="41"/>
      <c r="AO228" s="41"/>
      <c r="AP228" s="41"/>
      <c r="AQ228" s="41"/>
      <c r="AR228" s="41"/>
      <c r="AS228" s="41"/>
      <c r="AT228" s="41"/>
      <c r="AU228" s="41"/>
      <c r="AV228" s="41"/>
      <c r="AW228" s="41"/>
      <c r="AX228" s="41"/>
      <c r="AY228" s="41"/>
      <c r="AZ228" s="41"/>
      <c r="BA228" s="41"/>
      <c r="BB228" s="41"/>
      <c r="BC228" s="41"/>
      <c r="BD228" s="41"/>
      <c r="BE228" s="41"/>
      <c r="BF228" s="41"/>
      <c r="BG228" s="41"/>
      <c r="BH228" s="41"/>
    </row>
    <row r="229" spans="1:60" hidden="1" x14ac:dyDescent="0.25">
      <c r="A229" s="41"/>
      <c r="J229" s="41"/>
      <c r="K229" s="41"/>
      <c r="L229" s="41"/>
      <c r="M229" s="41"/>
      <c r="N229" s="41"/>
      <c r="O229" s="41"/>
      <c r="P229" s="41"/>
      <c r="Q229" s="41"/>
      <c r="R229" s="41"/>
      <c r="S229" s="41"/>
      <c r="T229" s="41"/>
      <c r="U229" s="41"/>
      <c r="V229" s="41"/>
      <c r="W229" s="41"/>
      <c r="X229" s="41"/>
      <c r="Y229" s="41"/>
      <c r="Z229" s="41"/>
      <c r="AA229" s="41"/>
      <c r="AB229" s="41"/>
      <c r="AC229" s="41"/>
      <c r="AD229" s="41"/>
      <c r="AE229" s="41"/>
      <c r="AF229" s="41"/>
      <c r="AG229" s="41"/>
      <c r="AH229" s="41"/>
      <c r="AI229" s="41"/>
      <c r="AJ229" s="41"/>
      <c r="AK229" s="41"/>
      <c r="AL229" s="41"/>
      <c r="AM229" s="41"/>
      <c r="AN229" s="41"/>
      <c r="AO229" s="41"/>
      <c r="AP229" s="41"/>
      <c r="AQ229" s="41"/>
      <c r="AR229" s="41"/>
      <c r="AS229" s="41"/>
      <c r="AT229" s="41"/>
      <c r="AU229" s="41"/>
      <c r="AV229" s="41"/>
      <c r="AW229" s="41"/>
      <c r="AX229" s="41"/>
      <c r="AY229" s="41"/>
      <c r="AZ229" s="41"/>
      <c r="BA229" s="41"/>
      <c r="BB229" s="41"/>
      <c r="BC229" s="41"/>
      <c r="BD229" s="41"/>
      <c r="BE229" s="41"/>
      <c r="BF229" s="41"/>
      <c r="BG229" s="41"/>
      <c r="BH229" s="41"/>
    </row>
    <row r="230" spans="1:60" hidden="1" x14ac:dyDescent="0.25">
      <c r="A230" s="41"/>
      <c r="J230" s="41"/>
      <c r="K230" s="41"/>
      <c r="L230" s="41"/>
      <c r="M230" s="41"/>
      <c r="N230" s="41"/>
      <c r="O230" s="41"/>
      <c r="P230" s="41"/>
      <c r="Q230" s="41"/>
      <c r="R230" s="41"/>
      <c r="S230" s="41"/>
      <c r="T230" s="41"/>
      <c r="U230" s="41"/>
      <c r="V230" s="41"/>
      <c r="W230" s="41"/>
      <c r="X230" s="41"/>
      <c r="Y230" s="41"/>
      <c r="Z230" s="41"/>
      <c r="AA230" s="41"/>
      <c r="AB230" s="41"/>
      <c r="AC230" s="41"/>
      <c r="AD230" s="41"/>
      <c r="AE230" s="41"/>
      <c r="AF230" s="41"/>
      <c r="AG230" s="41"/>
      <c r="AH230" s="41"/>
      <c r="AI230" s="41"/>
      <c r="AJ230" s="41"/>
      <c r="AK230" s="41"/>
      <c r="AL230" s="41"/>
      <c r="AM230" s="41"/>
      <c r="AN230" s="41"/>
      <c r="AO230" s="41"/>
      <c r="AP230" s="41"/>
      <c r="AQ230" s="41"/>
      <c r="AR230" s="41"/>
      <c r="AS230" s="41"/>
      <c r="AT230" s="41"/>
      <c r="AU230" s="41"/>
      <c r="AV230" s="41"/>
      <c r="AW230" s="41"/>
      <c r="AX230" s="41"/>
      <c r="AY230" s="41"/>
      <c r="AZ230" s="41"/>
      <c r="BA230" s="41"/>
      <c r="BB230" s="41"/>
      <c r="BC230" s="41"/>
      <c r="BD230" s="41"/>
      <c r="BE230" s="41"/>
      <c r="BF230" s="41"/>
      <c r="BG230" s="41"/>
      <c r="BH230" s="41"/>
    </row>
    <row r="231" spans="1:60" hidden="1" x14ac:dyDescent="0.25">
      <c r="A231" s="41"/>
      <c r="J231" s="41"/>
      <c r="K231" s="41"/>
      <c r="L231" s="41"/>
      <c r="M231" s="41"/>
      <c r="N231" s="41"/>
      <c r="O231" s="41"/>
      <c r="P231" s="41"/>
      <c r="Q231" s="41"/>
      <c r="R231" s="41"/>
      <c r="S231" s="41"/>
      <c r="T231" s="41"/>
      <c r="U231" s="41"/>
      <c r="V231" s="41"/>
      <c r="W231" s="41"/>
      <c r="X231" s="41"/>
      <c r="Y231" s="41"/>
      <c r="Z231" s="41"/>
      <c r="AA231" s="41"/>
      <c r="AB231" s="41"/>
      <c r="AC231" s="41"/>
      <c r="AD231" s="41"/>
      <c r="AE231" s="41"/>
      <c r="AF231" s="41"/>
      <c r="AG231" s="41"/>
      <c r="AH231" s="41"/>
      <c r="AI231" s="41"/>
      <c r="AJ231" s="41"/>
      <c r="AK231" s="41"/>
      <c r="AL231" s="41"/>
      <c r="AM231" s="41"/>
      <c r="AN231" s="41"/>
      <c r="AO231" s="41"/>
      <c r="AP231" s="41"/>
      <c r="AQ231" s="41"/>
      <c r="AR231" s="41"/>
      <c r="AS231" s="41"/>
      <c r="AT231" s="41"/>
      <c r="AU231" s="41"/>
      <c r="AV231" s="41"/>
      <c r="AW231" s="41"/>
      <c r="AX231" s="41"/>
      <c r="AY231" s="41"/>
      <c r="AZ231" s="41"/>
      <c r="BA231" s="41"/>
      <c r="BB231" s="41"/>
      <c r="BC231" s="41"/>
      <c r="BD231" s="41"/>
      <c r="BE231" s="41"/>
      <c r="BF231" s="41"/>
      <c r="BG231" s="41"/>
      <c r="BH231" s="41"/>
    </row>
    <row r="232" spans="1:60" hidden="1" x14ac:dyDescent="0.25">
      <c r="A232" s="41"/>
      <c r="J232" s="41"/>
      <c r="K232" s="41"/>
      <c r="L232" s="41"/>
      <c r="M232" s="41"/>
      <c r="N232" s="41"/>
      <c r="O232" s="41"/>
      <c r="P232" s="41"/>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c r="AQ232" s="41"/>
      <c r="AR232" s="41"/>
      <c r="AS232" s="41"/>
      <c r="AT232" s="41"/>
      <c r="AU232" s="41"/>
      <c r="AV232" s="41"/>
      <c r="AW232" s="41"/>
      <c r="AX232" s="41"/>
      <c r="AY232" s="41"/>
      <c r="AZ232" s="41"/>
      <c r="BA232" s="41"/>
      <c r="BB232" s="41"/>
      <c r="BC232" s="41"/>
      <c r="BD232" s="41"/>
      <c r="BE232" s="41"/>
      <c r="BF232" s="41"/>
      <c r="BG232" s="41"/>
      <c r="BH232" s="41"/>
    </row>
    <row r="233" spans="1:60" hidden="1" x14ac:dyDescent="0.25">
      <c r="A233" s="41"/>
      <c r="J233" s="41"/>
      <c r="K233" s="41"/>
      <c r="L233" s="41"/>
      <c r="M233" s="41"/>
      <c r="N233" s="41"/>
      <c r="O233" s="41"/>
      <c r="P233" s="41"/>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c r="AQ233" s="41"/>
      <c r="AR233" s="41"/>
      <c r="AS233" s="41"/>
      <c r="AT233" s="41"/>
      <c r="AU233" s="41"/>
      <c r="AV233" s="41"/>
      <c r="AW233" s="41"/>
      <c r="AX233" s="41"/>
      <c r="AY233" s="41"/>
      <c r="AZ233" s="41"/>
      <c r="BA233" s="41"/>
      <c r="BB233" s="41"/>
      <c r="BC233" s="41"/>
      <c r="BD233" s="41"/>
      <c r="BE233" s="41"/>
      <c r="BF233" s="41"/>
      <c r="BG233" s="41"/>
      <c r="BH233" s="41"/>
    </row>
    <row r="234" spans="1:60" hidden="1" x14ac:dyDescent="0.25">
      <c r="A234" s="41"/>
      <c r="J234" s="41"/>
      <c r="K234" s="41"/>
      <c r="L234" s="41"/>
      <c r="M234" s="41"/>
      <c r="N234" s="41"/>
      <c r="O234" s="41"/>
      <c r="P234" s="41"/>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c r="AQ234" s="41"/>
      <c r="AR234" s="41"/>
      <c r="AS234" s="41"/>
      <c r="AT234" s="41"/>
      <c r="AU234" s="41"/>
      <c r="AV234" s="41"/>
      <c r="AW234" s="41"/>
      <c r="AX234" s="41"/>
      <c r="AY234" s="41"/>
      <c r="AZ234" s="41"/>
      <c r="BA234" s="41"/>
      <c r="BB234" s="41"/>
      <c r="BC234" s="41"/>
      <c r="BD234" s="41"/>
      <c r="BE234" s="41"/>
      <c r="BF234" s="41"/>
      <c r="BG234" s="41"/>
      <c r="BH234" s="41"/>
    </row>
    <row r="235" spans="1:60" hidden="1" x14ac:dyDescent="0.25">
      <c r="A235" s="41"/>
      <c r="J235" s="41"/>
      <c r="K235" s="41"/>
      <c r="L235" s="41"/>
      <c r="M235" s="41"/>
      <c r="N235" s="41"/>
      <c r="O235" s="41"/>
      <c r="P235" s="41"/>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c r="AQ235" s="41"/>
      <c r="AR235" s="41"/>
      <c r="AS235" s="41"/>
      <c r="AT235" s="41"/>
      <c r="AU235" s="41"/>
      <c r="AV235" s="41"/>
      <c r="AW235" s="41"/>
      <c r="AX235" s="41"/>
      <c r="AY235" s="41"/>
      <c r="AZ235" s="41"/>
      <c r="BA235" s="41"/>
      <c r="BB235" s="41"/>
      <c r="BC235" s="41"/>
      <c r="BD235" s="41"/>
      <c r="BE235" s="41"/>
      <c r="BF235" s="41"/>
      <c r="BG235" s="41"/>
      <c r="BH235" s="41"/>
    </row>
    <row r="236" spans="1:60" hidden="1" x14ac:dyDescent="0.25">
      <c r="A236" s="41"/>
      <c r="J236" s="41"/>
      <c r="K236" s="41"/>
      <c r="L236" s="41"/>
      <c r="M236" s="41"/>
      <c r="N236" s="41"/>
      <c r="O236" s="41"/>
      <c r="P236" s="41"/>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c r="AQ236" s="41"/>
      <c r="AR236" s="41"/>
      <c r="AS236" s="41"/>
      <c r="AT236" s="41"/>
      <c r="AU236" s="41"/>
      <c r="AV236" s="41"/>
      <c r="AW236" s="41"/>
      <c r="AX236" s="41"/>
      <c r="AY236" s="41"/>
      <c r="AZ236" s="41"/>
      <c r="BA236" s="41"/>
      <c r="BB236" s="41"/>
      <c r="BC236" s="41"/>
      <c r="BD236" s="41"/>
      <c r="BE236" s="41"/>
      <c r="BF236" s="41"/>
      <c r="BG236" s="41"/>
      <c r="BH236" s="41"/>
    </row>
    <row r="237" spans="1:60" hidden="1" x14ac:dyDescent="0.25">
      <c r="A237" s="41"/>
      <c r="J237" s="41"/>
      <c r="K237" s="41"/>
      <c r="L237" s="41"/>
      <c r="M237" s="41"/>
      <c r="N237" s="41"/>
      <c r="O237" s="41"/>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c r="BH237" s="41"/>
    </row>
    <row r="238" spans="1:60" hidden="1" x14ac:dyDescent="0.25">
      <c r="A238" s="41"/>
      <c r="J238" s="41"/>
      <c r="K238" s="41"/>
      <c r="L238" s="41"/>
      <c r="M238" s="41"/>
      <c r="N238" s="41"/>
      <c r="O238" s="41"/>
      <c r="P238" s="41"/>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c r="AQ238" s="41"/>
      <c r="AR238" s="41"/>
      <c r="AS238" s="41"/>
      <c r="AT238" s="41"/>
      <c r="AU238" s="41"/>
      <c r="AV238" s="41"/>
      <c r="AW238" s="41"/>
      <c r="AX238" s="41"/>
      <c r="AY238" s="41"/>
      <c r="AZ238" s="41"/>
      <c r="BA238" s="41"/>
      <c r="BB238" s="41"/>
      <c r="BC238" s="41"/>
      <c r="BD238" s="41"/>
      <c r="BE238" s="41"/>
      <c r="BF238" s="41"/>
      <c r="BG238" s="41"/>
      <c r="BH238" s="41"/>
    </row>
    <row r="239" spans="1:60" hidden="1" x14ac:dyDescent="0.25">
      <c r="A239" s="41"/>
      <c r="J239" s="41"/>
      <c r="K239" s="41"/>
      <c r="L239" s="41"/>
      <c r="M239" s="41"/>
      <c r="N239" s="41"/>
      <c r="O239" s="41"/>
      <c r="P239" s="41"/>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1"/>
      <c r="AZ239" s="41"/>
      <c r="BA239" s="41"/>
      <c r="BB239" s="41"/>
      <c r="BC239" s="41"/>
      <c r="BD239" s="41"/>
      <c r="BE239" s="41"/>
      <c r="BF239" s="41"/>
      <c r="BG239" s="41"/>
      <c r="BH239" s="41"/>
    </row>
    <row r="240" spans="1:60" hidden="1" x14ac:dyDescent="0.25">
      <c r="A240" s="41"/>
      <c r="J240" s="41"/>
      <c r="K240" s="41"/>
      <c r="L240" s="41"/>
      <c r="M240" s="41"/>
      <c r="N240" s="41"/>
      <c r="O240" s="41"/>
      <c r="P240" s="41"/>
      <c r="Q240" s="41"/>
      <c r="R240" s="41"/>
      <c r="S240" s="41"/>
      <c r="T240" s="41"/>
      <c r="U240" s="41"/>
      <c r="V240" s="41"/>
      <c r="W240" s="41"/>
      <c r="X240" s="41"/>
      <c r="Y240" s="41"/>
      <c r="Z240" s="41"/>
      <c r="AA240" s="41"/>
      <c r="AB240" s="41"/>
      <c r="AC240" s="41"/>
      <c r="AD240" s="41"/>
      <c r="AE240" s="41"/>
      <c r="AF240" s="41"/>
      <c r="AG240" s="41"/>
      <c r="AH240" s="41"/>
      <c r="AI240" s="41"/>
      <c r="AJ240" s="41"/>
      <c r="AK240" s="41"/>
      <c r="AL240" s="41"/>
      <c r="AM240" s="41"/>
      <c r="AN240" s="41"/>
      <c r="AO240" s="41"/>
      <c r="AP240" s="41"/>
      <c r="AQ240" s="41"/>
      <c r="AR240" s="41"/>
      <c r="AS240" s="41"/>
      <c r="AT240" s="41"/>
      <c r="AU240" s="41"/>
      <c r="AV240" s="41"/>
      <c r="AW240" s="41"/>
      <c r="AX240" s="41"/>
      <c r="AY240" s="41"/>
      <c r="AZ240" s="41"/>
      <c r="BA240" s="41"/>
      <c r="BB240" s="41"/>
      <c r="BC240" s="41"/>
      <c r="BD240" s="41"/>
      <c r="BE240" s="41"/>
      <c r="BF240" s="41"/>
      <c r="BG240" s="41"/>
      <c r="BH240" s="41"/>
    </row>
    <row r="241" spans="1:60" hidden="1" x14ac:dyDescent="0.25">
      <c r="A241" s="41"/>
      <c r="J241" s="41"/>
      <c r="K241" s="41"/>
      <c r="L241" s="41"/>
      <c r="M241" s="41"/>
      <c r="N241" s="41"/>
      <c r="O241" s="41"/>
      <c r="P241" s="41"/>
      <c r="Q241" s="41"/>
      <c r="R241" s="41"/>
      <c r="S241" s="41"/>
      <c r="T241" s="41"/>
      <c r="U241" s="41"/>
      <c r="V241" s="41"/>
      <c r="W241" s="41"/>
      <c r="X241" s="41"/>
      <c r="Y241" s="41"/>
      <c r="Z241" s="41"/>
      <c r="AA241" s="41"/>
      <c r="AB241" s="41"/>
      <c r="AC241" s="41"/>
      <c r="AD241" s="41"/>
      <c r="AE241" s="41"/>
      <c r="AF241" s="41"/>
      <c r="AG241" s="41"/>
      <c r="AH241" s="41"/>
      <c r="AI241" s="41"/>
      <c r="AJ241" s="41"/>
      <c r="AK241" s="41"/>
      <c r="AL241" s="41"/>
      <c r="AM241" s="41"/>
      <c r="AN241" s="41"/>
      <c r="AO241" s="41"/>
      <c r="AP241" s="41"/>
      <c r="AQ241" s="41"/>
      <c r="AR241" s="41"/>
      <c r="AS241" s="41"/>
      <c r="AT241" s="41"/>
      <c r="AU241" s="41"/>
      <c r="AV241" s="41"/>
      <c r="AW241" s="41"/>
      <c r="AX241" s="41"/>
      <c r="AY241" s="41"/>
      <c r="AZ241" s="41"/>
      <c r="BA241" s="41"/>
      <c r="BB241" s="41"/>
      <c r="BC241" s="41"/>
      <c r="BD241" s="41"/>
      <c r="BE241" s="41"/>
      <c r="BF241" s="41"/>
      <c r="BG241" s="41"/>
      <c r="BH241" s="41"/>
    </row>
    <row r="242" spans="1:60" hidden="1" x14ac:dyDescent="0.25">
      <c r="A242" s="41"/>
      <c r="J242" s="41"/>
      <c r="K242" s="41"/>
      <c r="L242" s="41"/>
      <c r="M242" s="41"/>
      <c r="N242" s="41"/>
      <c r="O242" s="41"/>
      <c r="P242" s="41"/>
      <c r="Q242" s="41"/>
      <c r="R242" s="41"/>
      <c r="S242" s="41"/>
      <c r="T242" s="41"/>
      <c r="U242" s="41"/>
      <c r="V242" s="41"/>
      <c r="W242" s="41"/>
      <c r="X242" s="41"/>
      <c r="Y242" s="41"/>
      <c r="Z242" s="41"/>
      <c r="AA242" s="41"/>
      <c r="AB242" s="41"/>
      <c r="AC242" s="41"/>
      <c r="AD242" s="41"/>
      <c r="AE242" s="41"/>
      <c r="AF242" s="41"/>
      <c r="AG242" s="41"/>
      <c r="AH242" s="41"/>
      <c r="AI242" s="41"/>
      <c r="AJ242" s="41"/>
      <c r="AK242" s="41"/>
      <c r="AL242" s="41"/>
      <c r="AM242" s="41"/>
      <c r="AN242" s="41"/>
      <c r="AO242" s="41"/>
      <c r="AP242" s="41"/>
      <c r="AQ242" s="41"/>
      <c r="AR242" s="41"/>
      <c r="AS242" s="41"/>
      <c r="AT242" s="41"/>
      <c r="AU242" s="41"/>
      <c r="AV242" s="41"/>
      <c r="AW242" s="41"/>
      <c r="AX242" s="41"/>
      <c r="AY242" s="41"/>
      <c r="AZ242" s="41"/>
      <c r="BA242" s="41"/>
      <c r="BB242" s="41"/>
      <c r="BC242" s="41"/>
      <c r="BD242" s="41"/>
      <c r="BE242" s="41"/>
      <c r="BF242" s="41"/>
      <c r="BG242" s="41"/>
      <c r="BH242" s="41"/>
    </row>
    <row r="243" spans="1:60" hidden="1" x14ac:dyDescent="0.25">
      <c r="A243" s="41"/>
      <c r="J243" s="41"/>
      <c r="K243" s="41"/>
      <c r="L243" s="41"/>
      <c r="M243" s="41"/>
      <c r="N243" s="41"/>
      <c r="O243" s="41"/>
      <c r="P243" s="41"/>
      <c r="Q243" s="41"/>
      <c r="R243" s="41"/>
      <c r="S243" s="41"/>
      <c r="T243" s="41"/>
      <c r="U243" s="41"/>
      <c r="V243" s="41"/>
      <c r="W243" s="41"/>
      <c r="X243" s="41"/>
      <c r="Y243" s="41"/>
      <c r="Z243" s="41"/>
      <c r="AA243" s="41"/>
      <c r="AB243" s="41"/>
      <c r="AC243" s="41"/>
      <c r="AD243" s="41"/>
      <c r="AE243" s="41"/>
      <c r="AF243" s="41"/>
      <c r="AG243" s="41"/>
      <c r="AH243" s="41"/>
      <c r="AI243" s="41"/>
      <c r="AJ243" s="41"/>
      <c r="AK243" s="41"/>
      <c r="AL243" s="41"/>
      <c r="AM243" s="41"/>
      <c r="AN243" s="41"/>
      <c r="AO243" s="41"/>
      <c r="AP243" s="41"/>
      <c r="AQ243" s="41"/>
      <c r="AR243" s="41"/>
      <c r="AS243" s="41"/>
      <c r="AT243" s="41"/>
      <c r="AU243" s="41"/>
      <c r="AV243" s="41"/>
      <c r="AW243" s="41"/>
      <c r="AX243" s="41"/>
      <c r="AY243" s="41"/>
      <c r="AZ243" s="41"/>
      <c r="BA243" s="41"/>
      <c r="BB243" s="41"/>
      <c r="BC243" s="41"/>
      <c r="BD243" s="41"/>
      <c r="BE243" s="41"/>
      <c r="BF243" s="41"/>
      <c r="BG243" s="41"/>
      <c r="BH243" s="41"/>
    </row>
    <row r="244" spans="1:60" hidden="1" x14ac:dyDescent="0.25">
      <c r="A244" s="41"/>
      <c r="J244" s="41"/>
      <c r="K244" s="41"/>
      <c r="L244" s="41"/>
      <c r="M244" s="41"/>
      <c r="N244" s="41"/>
      <c r="O244" s="41"/>
      <c r="P244" s="41"/>
      <c r="Q244" s="41"/>
      <c r="R244" s="41"/>
      <c r="S244" s="41"/>
      <c r="T244" s="41"/>
      <c r="U244" s="41"/>
      <c r="V244" s="41"/>
      <c r="W244" s="41"/>
      <c r="X244" s="41"/>
      <c r="Y244" s="41"/>
      <c r="Z244" s="41"/>
      <c r="AA244" s="41"/>
      <c r="AB244" s="41"/>
      <c r="AC244" s="41"/>
      <c r="AD244" s="41"/>
      <c r="AE244" s="41"/>
      <c r="AF244" s="41"/>
      <c r="AG244" s="41"/>
      <c r="AH244" s="41"/>
      <c r="AI244" s="41"/>
      <c r="AJ244" s="41"/>
      <c r="AK244" s="41"/>
      <c r="AL244" s="41"/>
      <c r="AM244" s="41"/>
      <c r="AN244" s="41"/>
      <c r="AO244" s="41"/>
      <c r="AP244" s="41"/>
      <c r="AQ244" s="41"/>
      <c r="AR244" s="41"/>
      <c r="AS244" s="41"/>
      <c r="AT244" s="41"/>
      <c r="AU244" s="41"/>
      <c r="AV244" s="41"/>
      <c r="AW244" s="41"/>
      <c r="AX244" s="41"/>
      <c r="AY244" s="41"/>
      <c r="AZ244" s="41"/>
      <c r="BA244" s="41"/>
      <c r="BB244" s="41"/>
      <c r="BC244" s="41"/>
      <c r="BD244" s="41"/>
      <c r="BE244" s="41"/>
      <c r="BF244" s="41"/>
      <c r="BG244" s="41"/>
      <c r="BH244" s="41"/>
    </row>
    <row r="245" spans="1:60" hidden="1" x14ac:dyDescent="0.25">
      <c r="A245" s="41"/>
      <c r="J245" s="41"/>
      <c r="K245" s="41"/>
      <c r="L245" s="41"/>
      <c r="M245" s="41"/>
      <c r="N245" s="41"/>
      <c r="O245" s="41"/>
      <c r="P245" s="41"/>
      <c r="Q245" s="41"/>
      <c r="R245" s="41"/>
      <c r="S245" s="41"/>
      <c r="T245" s="41"/>
      <c r="U245" s="41"/>
      <c r="V245" s="41"/>
      <c r="W245" s="41"/>
      <c r="X245" s="41"/>
      <c r="Y245" s="41"/>
      <c r="Z245" s="41"/>
      <c r="AA245" s="41"/>
      <c r="AB245" s="41"/>
      <c r="AC245" s="41"/>
      <c r="AD245" s="41"/>
      <c r="AE245" s="41"/>
      <c r="AF245" s="41"/>
      <c r="AG245" s="41"/>
      <c r="AH245" s="41"/>
      <c r="AI245" s="41"/>
      <c r="AJ245" s="41"/>
      <c r="AK245" s="41"/>
      <c r="AL245" s="41"/>
      <c r="AM245" s="41"/>
      <c r="AN245" s="41"/>
      <c r="AO245" s="41"/>
      <c r="AP245" s="41"/>
      <c r="AQ245" s="41"/>
      <c r="AR245" s="41"/>
      <c r="AS245" s="41"/>
      <c r="AT245" s="41"/>
      <c r="AU245" s="41"/>
      <c r="AV245" s="41"/>
      <c r="AW245" s="41"/>
      <c r="AX245" s="41"/>
      <c r="AY245" s="41"/>
      <c r="AZ245" s="41"/>
      <c r="BA245" s="41"/>
      <c r="BB245" s="41"/>
      <c r="BC245" s="41"/>
      <c r="BD245" s="41"/>
      <c r="BE245" s="41"/>
      <c r="BF245" s="41"/>
      <c r="BG245" s="41"/>
      <c r="BH245" s="41"/>
    </row>
    <row r="246" spans="1:60" hidden="1" x14ac:dyDescent="0.25">
      <c r="A246" s="41"/>
      <c r="J246" s="41"/>
      <c r="K246" s="41"/>
      <c r="L246" s="41"/>
      <c r="M246" s="41"/>
      <c r="N246" s="41"/>
      <c r="O246" s="41"/>
      <c r="P246" s="41"/>
      <c r="Q246" s="41"/>
      <c r="R246" s="41"/>
      <c r="S246" s="41"/>
      <c r="T246" s="41"/>
      <c r="U246" s="41"/>
      <c r="V246" s="41"/>
      <c r="W246" s="41"/>
      <c r="X246" s="41"/>
      <c r="Y246" s="41"/>
      <c r="Z246" s="41"/>
      <c r="AA246" s="41"/>
      <c r="AB246" s="41"/>
      <c r="AC246" s="41"/>
      <c r="AD246" s="41"/>
      <c r="AE246" s="41"/>
      <c r="AF246" s="41"/>
      <c r="AG246" s="41"/>
      <c r="AH246" s="41"/>
      <c r="AI246" s="41"/>
      <c r="AJ246" s="41"/>
      <c r="AK246" s="41"/>
      <c r="AL246" s="41"/>
      <c r="AM246" s="41"/>
      <c r="AN246" s="41"/>
      <c r="AO246" s="41"/>
      <c r="AP246" s="41"/>
      <c r="AQ246" s="41"/>
      <c r="AR246" s="41"/>
      <c r="AS246" s="41"/>
      <c r="AT246" s="41"/>
      <c r="AU246" s="41"/>
      <c r="AV246" s="41"/>
      <c r="AW246" s="41"/>
      <c r="AX246" s="41"/>
      <c r="AY246" s="41"/>
      <c r="AZ246" s="41"/>
      <c r="BA246" s="41"/>
      <c r="BB246" s="41"/>
      <c r="BC246" s="41"/>
      <c r="BD246" s="41"/>
      <c r="BE246" s="41"/>
      <c r="BF246" s="41"/>
      <c r="BG246" s="41"/>
      <c r="BH246" s="41"/>
    </row>
    <row r="247" spans="1:60" hidden="1" x14ac:dyDescent="0.25">
      <c r="A247" s="41"/>
      <c r="J247" s="41"/>
      <c r="K247" s="41"/>
      <c r="L247" s="41"/>
      <c r="M247" s="41"/>
      <c r="N247" s="41"/>
      <c r="O247" s="41"/>
      <c r="P247" s="41"/>
      <c r="Q247" s="41"/>
      <c r="R247" s="41"/>
      <c r="S247" s="41"/>
      <c r="T247" s="41"/>
      <c r="U247" s="41"/>
      <c r="V247" s="41"/>
      <c r="W247" s="41"/>
      <c r="X247" s="41"/>
      <c r="Y247" s="41"/>
      <c r="Z247" s="41"/>
      <c r="AA247" s="41"/>
      <c r="AB247" s="41"/>
      <c r="AC247" s="41"/>
      <c r="AD247" s="41"/>
      <c r="AE247" s="41"/>
      <c r="AF247" s="41"/>
      <c r="AG247" s="41"/>
      <c r="AH247" s="41"/>
      <c r="AI247" s="41"/>
      <c r="AJ247" s="41"/>
      <c r="AK247" s="41"/>
      <c r="AL247" s="41"/>
      <c r="AM247" s="41"/>
      <c r="AN247" s="41"/>
      <c r="AO247" s="41"/>
      <c r="AP247" s="41"/>
      <c r="AQ247" s="41"/>
      <c r="AR247" s="41"/>
      <c r="AS247" s="41"/>
      <c r="AT247" s="41"/>
      <c r="AU247" s="41"/>
      <c r="AV247" s="41"/>
      <c r="AW247" s="41"/>
      <c r="AX247" s="41"/>
      <c r="AY247" s="41"/>
      <c r="AZ247" s="41"/>
      <c r="BA247" s="41"/>
      <c r="BB247" s="41"/>
      <c r="BC247" s="41"/>
      <c r="BD247" s="41"/>
      <c r="BE247" s="41"/>
      <c r="BF247" s="41"/>
      <c r="BG247" s="41"/>
      <c r="BH247" s="41"/>
    </row>
    <row r="248" spans="1:60" hidden="1" x14ac:dyDescent="0.25">
      <c r="A248" s="41"/>
      <c r="J248" s="41"/>
      <c r="K248" s="41"/>
      <c r="L248" s="41"/>
      <c r="M248" s="41"/>
      <c r="N248" s="41"/>
      <c r="O248" s="41"/>
      <c r="P248" s="41"/>
      <c r="Q248" s="41"/>
      <c r="R248" s="41"/>
      <c r="S248" s="41"/>
      <c r="T248" s="41"/>
      <c r="U248" s="41"/>
      <c r="V248" s="41"/>
      <c r="W248" s="41"/>
      <c r="X248" s="41"/>
      <c r="Y248" s="41"/>
      <c r="Z248" s="41"/>
      <c r="AA248" s="41"/>
      <c r="AB248" s="41"/>
      <c r="AC248" s="41"/>
      <c r="AD248" s="41"/>
      <c r="AE248" s="41"/>
      <c r="AF248" s="41"/>
      <c r="AG248" s="41"/>
      <c r="AH248" s="41"/>
      <c r="AI248" s="41"/>
      <c r="AJ248" s="41"/>
      <c r="AK248" s="41"/>
      <c r="AL248" s="41"/>
      <c r="AM248" s="41"/>
      <c r="AN248" s="41"/>
      <c r="AO248" s="41"/>
      <c r="AP248" s="41"/>
      <c r="AQ248" s="41"/>
      <c r="AR248" s="41"/>
      <c r="AS248" s="41"/>
      <c r="AT248" s="41"/>
      <c r="AU248" s="41"/>
      <c r="AV248" s="41"/>
      <c r="AW248" s="41"/>
      <c r="AX248" s="41"/>
      <c r="AY248" s="41"/>
      <c r="AZ248" s="41"/>
      <c r="BA248" s="41"/>
      <c r="BB248" s="41"/>
      <c r="BC248" s="41"/>
      <c r="BD248" s="41"/>
      <c r="BE248" s="41"/>
      <c r="BF248" s="41"/>
      <c r="BG248" s="41"/>
      <c r="BH248" s="41"/>
    </row>
    <row r="249" spans="1:60" hidden="1" x14ac:dyDescent="0.25">
      <c r="A249" s="41"/>
      <c r="J249" s="41"/>
      <c r="K249" s="41"/>
      <c r="L249" s="41"/>
      <c r="M249" s="41"/>
      <c r="N249" s="41"/>
      <c r="O249" s="41"/>
      <c r="P249" s="41"/>
      <c r="Q249" s="41"/>
      <c r="R249" s="41"/>
      <c r="S249" s="41"/>
      <c r="T249" s="41"/>
      <c r="U249" s="41"/>
      <c r="V249" s="41"/>
      <c r="W249" s="41"/>
      <c r="X249" s="41"/>
      <c r="Y249" s="41"/>
      <c r="Z249" s="41"/>
      <c r="AA249" s="41"/>
      <c r="AB249" s="41"/>
      <c r="AC249" s="41"/>
      <c r="AD249" s="41"/>
      <c r="AE249" s="41"/>
      <c r="AF249" s="41"/>
      <c r="AG249" s="41"/>
      <c r="AH249" s="41"/>
      <c r="AI249" s="41"/>
      <c r="AJ249" s="41"/>
      <c r="AK249" s="41"/>
      <c r="AL249" s="41"/>
      <c r="AM249" s="41"/>
      <c r="AN249" s="41"/>
      <c r="AO249" s="41"/>
      <c r="AP249" s="41"/>
      <c r="AQ249" s="41"/>
      <c r="AR249" s="41"/>
      <c r="AS249" s="41"/>
      <c r="AT249" s="41"/>
      <c r="AU249" s="41"/>
      <c r="AV249" s="41"/>
      <c r="AW249" s="41"/>
      <c r="AX249" s="41"/>
      <c r="AY249" s="41"/>
      <c r="AZ249" s="41"/>
      <c r="BA249" s="41"/>
      <c r="BB249" s="41"/>
      <c r="BC249" s="41"/>
      <c r="BD249" s="41"/>
      <c r="BE249" s="41"/>
      <c r="BF249" s="41"/>
      <c r="BG249" s="41"/>
      <c r="BH249" s="41"/>
    </row>
    <row r="250" spans="1:60" hidden="1" x14ac:dyDescent="0.25">
      <c r="A250" s="41"/>
      <c r="J250" s="41"/>
      <c r="K250" s="41"/>
      <c r="L250" s="41"/>
      <c r="M250" s="41"/>
      <c r="N250" s="41"/>
      <c r="O250" s="41"/>
      <c r="P250" s="41"/>
      <c r="Q250" s="41"/>
      <c r="R250" s="41"/>
      <c r="S250" s="41"/>
      <c r="T250" s="41"/>
      <c r="U250" s="41"/>
      <c r="V250" s="41"/>
      <c r="W250" s="41"/>
      <c r="X250" s="41"/>
      <c r="Y250" s="41"/>
      <c r="Z250" s="41"/>
      <c r="AA250" s="41"/>
      <c r="AB250" s="41"/>
      <c r="AC250" s="41"/>
      <c r="AD250" s="41"/>
      <c r="AE250" s="41"/>
      <c r="AF250" s="41"/>
      <c r="AG250" s="41"/>
      <c r="AH250" s="41"/>
      <c r="AI250" s="41"/>
      <c r="AJ250" s="41"/>
      <c r="AK250" s="41"/>
      <c r="AL250" s="41"/>
      <c r="AM250" s="41"/>
      <c r="AN250" s="41"/>
      <c r="AO250" s="41"/>
      <c r="AP250" s="41"/>
      <c r="AQ250" s="41"/>
      <c r="AR250" s="41"/>
      <c r="AS250" s="41"/>
      <c r="AT250" s="41"/>
      <c r="AU250" s="41"/>
      <c r="AV250" s="41"/>
      <c r="AW250" s="41"/>
      <c r="AX250" s="41"/>
      <c r="AY250" s="41"/>
      <c r="AZ250" s="41"/>
      <c r="BA250" s="41"/>
      <c r="BB250" s="41"/>
      <c r="BC250" s="41"/>
      <c r="BD250" s="41"/>
      <c r="BE250" s="41"/>
      <c r="BF250" s="41"/>
      <c r="BG250" s="41"/>
      <c r="BH250" s="41"/>
    </row>
    <row r="251" spans="1:60" hidden="1" x14ac:dyDescent="0.25">
      <c r="A251" s="41"/>
    </row>
    <row r="252" spans="1:60" hidden="1" x14ac:dyDescent="0.25">
      <c r="A252" s="41"/>
    </row>
    <row r="253" spans="1:60" hidden="1" x14ac:dyDescent="0.25">
      <c r="A253" s="41"/>
    </row>
    <row r="254" spans="1:60" hidden="1" x14ac:dyDescent="0.25">
      <c r="A254" s="41"/>
    </row>
  </sheetData>
  <mergeCells count="19">
    <mergeCell ref="J62:O67"/>
    <mergeCell ref="P62:U67"/>
    <mergeCell ref="V62:AA67"/>
    <mergeCell ref="AB62:AG67"/>
    <mergeCell ref="AH62:AM67"/>
    <mergeCell ref="A1:M6"/>
    <mergeCell ref="N1:AT6"/>
    <mergeCell ref="AO22:AT31"/>
    <mergeCell ref="E22:I31"/>
    <mergeCell ref="AO12:AT21"/>
    <mergeCell ref="B8:I10"/>
    <mergeCell ref="J8:AM10"/>
    <mergeCell ref="B12:D61"/>
    <mergeCell ref="E12:I21"/>
    <mergeCell ref="E52:I61"/>
    <mergeCell ref="AO42:AT51"/>
    <mergeCell ref="E42:I51"/>
    <mergeCell ref="AO32:AT41"/>
    <mergeCell ref="E32:I4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2"/>
  <sheetViews>
    <sheetView zoomScale="62" zoomScaleNormal="62" workbookViewId="0">
      <selection activeCell="B8" sqref="B8:B11"/>
    </sheetView>
  </sheetViews>
  <sheetFormatPr baseColWidth="10" defaultColWidth="0" defaultRowHeight="28.5" customHeight="1" x14ac:dyDescent="0.3"/>
  <cols>
    <col min="1" max="1" width="5.7109375" style="60" customWidth="1"/>
    <col min="2" max="2" width="23.7109375" style="60" customWidth="1"/>
    <col min="3" max="3" width="20.140625" style="60" customWidth="1"/>
    <col min="4" max="4" width="18.42578125" style="60" customWidth="1"/>
    <col min="5" max="5" width="57" style="60" customWidth="1"/>
    <col min="6" max="6" width="24.7109375" style="60" customWidth="1"/>
    <col min="7" max="7" width="72.5703125" style="60" customWidth="1"/>
    <col min="8" max="8" width="11.42578125" style="60" customWidth="1"/>
    <col min="9" max="16384" width="11.42578125" style="60" hidden="1"/>
  </cols>
  <sheetData>
    <row r="1" spans="1:16" ht="25.35" customHeight="1" x14ac:dyDescent="0.3">
      <c r="A1" s="622"/>
      <c r="B1" s="818"/>
      <c r="C1" s="623"/>
      <c r="D1" s="614" t="s">
        <v>299</v>
      </c>
      <c r="E1" s="614"/>
      <c r="F1" s="614"/>
      <c r="G1" s="614"/>
      <c r="H1" s="614"/>
      <c r="I1" s="71"/>
      <c r="J1" s="71"/>
      <c r="K1" s="71"/>
      <c r="L1" s="71"/>
      <c r="M1" s="71"/>
      <c r="N1" s="71"/>
      <c r="O1" s="71"/>
      <c r="P1" s="72"/>
    </row>
    <row r="2" spans="1:16" ht="25.35" customHeight="1" thickBot="1" x14ac:dyDescent="0.35">
      <c r="A2" s="624"/>
      <c r="B2" s="819"/>
      <c r="C2" s="625"/>
      <c r="D2" s="617"/>
      <c r="E2" s="617"/>
      <c r="F2" s="617"/>
      <c r="G2" s="617"/>
      <c r="H2" s="617"/>
      <c r="I2" s="73"/>
      <c r="J2" s="73"/>
      <c r="K2" s="73"/>
      <c r="L2" s="73"/>
      <c r="M2" s="73"/>
      <c r="N2" s="73"/>
      <c r="O2" s="73"/>
      <c r="P2" s="74"/>
    </row>
    <row r="3" spans="1:16" ht="17.25" thickBot="1" x14ac:dyDescent="0.35"/>
    <row r="4" spans="1:16" ht="33.75" thickBot="1" x14ac:dyDescent="0.35">
      <c r="B4" s="129" t="s">
        <v>300</v>
      </c>
      <c r="C4" s="130" t="s">
        <v>301</v>
      </c>
      <c r="D4" s="820" t="s">
        <v>302</v>
      </c>
      <c r="E4" s="821"/>
      <c r="F4" s="131" t="s">
        <v>303</v>
      </c>
      <c r="G4" s="132" t="s">
        <v>304</v>
      </c>
      <c r="H4" s="118"/>
    </row>
    <row r="5" spans="1:16" ht="55.5" customHeight="1" x14ac:dyDescent="0.3">
      <c r="B5" s="125" t="s">
        <v>285</v>
      </c>
      <c r="C5" s="822" t="s">
        <v>305</v>
      </c>
      <c r="D5" s="121" t="s">
        <v>2</v>
      </c>
      <c r="E5" s="122" t="s">
        <v>306</v>
      </c>
      <c r="F5" s="825" t="s">
        <v>307</v>
      </c>
      <c r="G5" s="828" t="s">
        <v>308</v>
      </c>
      <c r="H5" s="118"/>
    </row>
    <row r="6" spans="1:16" ht="60.75" customHeight="1" x14ac:dyDescent="0.3">
      <c r="B6" s="126" t="s">
        <v>287</v>
      </c>
      <c r="C6" s="823"/>
      <c r="D6" s="119" t="s">
        <v>6</v>
      </c>
      <c r="E6" s="120" t="s">
        <v>309</v>
      </c>
      <c r="F6" s="826"/>
      <c r="G6" s="829"/>
      <c r="H6" s="118"/>
    </row>
    <row r="7" spans="1:16" ht="63.75" customHeight="1" thickBot="1" x14ac:dyDescent="0.35">
      <c r="B7" s="127" t="s">
        <v>209</v>
      </c>
      <c r="C7" s="824"/>
      <c r="D7" s="123" t="s">
        <v>4</v>
      </c>
      <c r="E7" s="128" t="s">
        <v>310</v>
      </c>
      <c r="F7" s="827"/>
      <c r="G7" s="830"/>
      <c r="H7" s="118"/>
    </row>
    <row r="8" spans="1:16" ht="51" customHeight="1" x14ac:dyDescent="0.3">
      <c r="B8" s="815" t="s">
        <v>290</v>
      </c>
      <c r="C8" s="822" t="s">
        <v>311</v>
      </c>
      <c r="D8" s="121" t="s">
        <v>2</v>
      </c>
      <c r="E8" s="122" t="s">
        <v>306</v>
      </c>
      <c r="F8" s="825" t="s">
        <v>312</v>
      </c>
      <c r="G8" s="828" t="s">
        <v>313</v>
      </c>
      <c r="H8" s="814"/>
    </row>
    <row r="9" spans="1:16" ht="49.5" x14ac:dyDescent="0.3">
      <c r="B9" s="816"/>
      <c r="C9" s="823"/>
      <c r="D9" s="119" t="s">
        <v>6</v>
      </c>
      <c r="E9" s="120" t="s">
        <v>309</v>
      </c>
      <c r="F9" s="826"/>
      <c r="G9" s="829"/>
      <c r="H9" s="814"/>
    </row>
    <row r="10" spans="1:16" ht="49.5" x14ac:dyDescent="0.3">
      <c r="B10" s="816"/>
      <c r="C10" s="823"/>
      <c r="D10" s="119" t="s">
        <v>4</v>
      </c>
      <c r="E10" s="120" t="s">
        <v>310</v>
      </c>
      <c r="F10" s="826"/>
      <c r="G10" s="829"/>
      <c r="H10" s="814"/>
    </row>
    <row r="11" spans="1:16" ht="24.75" thickBot="1" x14ac:dyDescent="0.35">
      <c r="B11" s="817"/>
      <c r="C11" s="824"/>
      <c r="D11" s="123" t="s">
        <v>0</v>
      </c>
      <c r="E11" s="124" t="s">
        <v>314</v>
      </c>
      <c r="F11" s="827"/>
      <c r="G11" s="830"/>
      <c r="H11" s="814"/>
    </row>
    <row r="12" spans="1:16" ht="16.5" x14ac:dyDescent="0.3"/>
  </sheetData>
  <sheetProtection algorithmName="SHA-512" hashValue="eblNQwAnRzh/VLCmQm6NQnSTFdxBuXHzNo20B5nnaMQP7vdGF3Z+Os0Bxwo2ZI/7l8tpIj2QBLrRToFVTBTSMQ==" saltValue="yN4Bv3hB9+rm/MhnJ20Ing==" spinCount="100000" sheet="1" formatCells="0" formatColumns="0" formatRows="0" insertColumns="0" insertRows="0" insertHyperlinks="0" deleteColumns="0" deleteRows="0" sort="0" autoFilter="0" pivotTables="0"/>
  <mergeCells count="11">
    <mergeCell ref="H8:H11"/>
    <mergeCell ref="B8:B11"/>
    <mergeCell ref="D1:H2"/>
    <mergeCell ref="A1:C2"/>
    <mergeCell ref="D4:E4"/>
    <mergeCell ref="C5:C7"/>
    <mergeCell ref="F5:F7"/>
    <mergeCell ref="G5:G7"/>
    <mergeCell ref="C8:C11"/>
    <mergeCell ref="F8:F11"/>
    <mergeCell ref="G8:G1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BC056-1C13-4440-A34B-3C7F0A6750D5}">
  <dimension ref="A1"/>
  <sheetViews>
    <sheetView zoomScale="55" zoomScaleNormal="55" workbookViewId="0">
      <selection activeCell="S26" sqref="S26"/>
    </sheetView>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3"/>
  <sheetViews>
    <sheetView workbookViewId="0">
      <selection activeCell="F10" sqref="F10"/>
    </sheetView>
  </sheetViews>
  <sheetFormatPr baseColWidth="10" defaultColWidth="11.42578125" defaultRowHeight="15" x14ac:dyDescent="0.25"/>
  <cols>
    <col min="1" max="1" width="63.5703125" customWidth="1"/>
    <col min="2" max="2" width="53.5703125" customWidth="1"/>
    <col min="3" max="3" width="11.140625" customWidth="1"/>
  </cols>
  <sheetData>
    <row r="1" spans="1:4" ht="15.75" thickBot="1" x14ac:dyDescent="0.3">
      <c r="A1" s="142" t="s">
        <v>139</v>
      </c>
      <c r="B1" s="142" t="s">
        <v>143</v>
      </c>
      <c r="C1" s="142" t="s">
        <v>315</v>
      </c>
    </row>
    <row r="2" spans="1:4" ht="63.75" x14ac:dyDescent="0.25">
      <c r="A2" t="s">
        <v>316</v>
      </c>
      <c r="B2" t="s">
        <v>317</v>
      </c>
      <c r="C2" s="68" t="s">
        <v>23</v>
      </c>
      <c r="D2" s="67" t="s">
        <v>68</v>
      </c>
    </row>
    <row r="3" spans="1:4" ht="53.25" x14ac:dyDescent="0.25">
      <c r="A3" t="s">
        <v>17</v>
      </c>
      <c r="B3" t="s">
        <v>318</v>
      </c>
      <c r="C3" s="68" t="s">
        <v>43</v>
      </c>
      <c r="D3" s="68" t="s">
        <v>79</v>
      </c>
    </row>
    <row r="4" spans="1:4" ht="56.25" x14ac:dyDescent="0.25">
      <c r="A4" t="s">
        <v>15</v>
      </c>
      <c r="B4" t="s">
        <v>175</v>
      </c>
      <c r="C4" s="68" t="s">
        <v>56</v>
      </c>
    </row>
    <row r="5" spans="1:4" x14ac:dyDescent="0.25">
      <c r="A5" t="s">
        <v>166</v>
      </c>
      <c r="B5" t="s">
        <v>319</v>
      </c>
      <c r="C5" s="68"/>
    </row>
    <row r="6" spans="1:4" x14ac:dyDescent="0.25">
      <c r="A6" s="143" t="s">
        <v>179</v>
      </c>
      <c r="B6" t="s">
        <v>320</v>
      </c>
    </row>
    <row r="7" spans="1:4" x14ac:dyDescent="0.25">
      <c r="A7" t="s">
        <v>321</v>
      </c>
      <c r="B7" t="s">
        <v>322</v>
      </c>
    </row>
    <row r="8" spans="1:4" x14ac:dyDescent="0.25">
      <c r="A8" t="s">
        <v>323</v>
      </c>
      <c r="B8" t="s">
        <v>324</v>
      </c>
    </row>
    <row r="9" spans="1:4" x14ac:dyDescent="0.25">
      <c r="A9" t="s">
        <v>325</v>
      </c>
      <c r="B9" t="s">
        <v>326</v>
      </c>
    </row>
    <row r="10" spans="1:4" x14ac:dyDescent="0.25">
      <c r="A10" t="s">
        <v>327</v>
      </c>
      <c r="B10" t="s">
        <v>16</v>
      </c>
    </row>
    <row r="11" spans="1:4" x14ac:dyDescent="0.25">
      <c r="B11" t="s">
        <v>18</v>
      </c>
    </row>
    <row r="12" spans="1:4" x14ac:dyDescent="0.25">
      <c r="B12" t="s">
        <v>20</v>
      </c>
    </row>
    <row r="13" spans="1:4" x14ac:dyDescent="0.25">
      <c r="B13" t="s">
        <v>167</v>
      </c>
    </row>
  </sheetData>
  <sheetProtection algorithmName="SHA-512" hashValue="tbus2MeGoL4dA0eFjJkorW1aX3bWhs1UGfPLDi1LirAPzFuCFL8eellaBcwJ097SQGtAa9B9VPkJiAkDOzE4Gw==" saltValue="asdR/8BagiRD6oCzSdfJ9g==" spinCount="100000"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election activeCell="N18" sqref="N18"/>
    </sheetView>
  </sheetViews>
  <sheetFormatPr baseColWidth="10" defaultColWidth="11.42578125"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ColWidth="11.42578125"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ColWidth="11.42578125"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249977111117893"/>
  </sheetPr>
  <dimension ref="B1:F16"/>
  <sheetViews>
    <sheetView topLeftCell="A10" workbookViewId="0">
      <selection activeCell="G9" sqref="G9"/>
    </sheetView>
  </sheetViews>
  <sheetFormatPr baseColWidth="10" defaultColWidth="14.28515625" defaultRowHeight="12.75" x14ac:dyDescent="0.2"/>
  <cols>
    <col min="1" max="2" width="14.28515625" style="43"/>
    <col min="3" max="3" width="17" style="43" customWidth="1"/>
    <col min="4" max="4" width="14.28515625" style="43"/>
    <col min="5" max="5" width="46" style="43" customWidth="1"/>
    <col min="6" max="16384" width="14.28515625" style="43"/>
  </cols>
  <sheetData>
    <row r="1" spans="2:6" ht="24" customHeight="1" thickBot="1" x14ac:dyDescent="0.25">
      <c r="B1" s="831" t="s">
        <v>328</v>
      </c>
      <c r="C1" s="832"/>
      <c r="D1" s="832"/>
      <c r="E1" s="832"/>
      <c r="F1" s="833"/>
    </row>
    <row r="2" spans="2:6" ht="16.5" thickBot="1" x14ac:dyDescent="0.3">
      <c r="B2" s="44"/>
      <c r="C2" s="44"/>
      <c r="D2" s="44"/>
      <c r="E2" s="44"/>
      <c r="F2" s="44"/>
    </row>
    <row r="3" spans="2:6" ht="16.5" thickBot="1" x14ac:dyDescent="0.25">
      <c r="B3" s="835" t="s">
        <v>329</v>
      </c>
      <c r="C3" s="836"/>
      <c r="D3" s="836"/>
      <c r="E3" s="56" t="s">
        <v>330</v>
      </c>
      <c r="F3" s="57" t="s">
        <v>331</v>
      </c>
    </row>
    <row r="4" spans="2:6" ht="31.5" x14ac:dyDescent="0.2">
      <c r="B4" s="837" t="s">
        <v>332</v>
      </c>
      <c r="C4" s="839" t="s">
        <v>133</v>
      </c>
      <c r="D4" s="45" t="s">
        <v>23</v>
      </c>
      <c r="E4" s="46" t="s">
        <v>333</v>
      </c>
      <c r="F4" s="47">
        <v>0.25</v>
      </c>
    </row>
    <row r="5" spans="2:6" ht="47.25" x14ac:dyDescent="0.2">
      <c r="B5" s="838"/>
      <c r="C5" s="840"/>
      <c r="D5" s="48" t="s">
        <v>43</v>
      </c>
      <c r="E5" s="49" t="s">
        <v>334</v>
      </c>
      <c r="F5" s="50">
        <v>0.15</v>
      </c>
    </row>
    <row r="6" spans="2:6" ht="47.25" x14ac:dyDescent="0.2">
      <c r="B6" s="838"/>
      <c r="C6" s="840"/>
      <c r="D6" s="48" t="s">
        <v>56</v>
      </c>
      <c r="E6" s="49" t="s">
        <v>335</v>
      </c>
      <c r="F6" s="50">
        <v>0.1</v>
      </c>
    </row>
    <row r="7" spans="2:6" ht="63" x14ac:dyDescent="0.2">
      <c r="B7" s="838"/>
      <c r="C7" s="840" t="s">
        <v>134</v>
      </c>
      <c r="D7" s="48" t="s">
        <v>68</v>
      </c>
      <c r="E7" s="49" t="s">
        <v>336</v>
      </c>
      <c r="F7" s="50">
        <v>0.25</v>
      </c>
    </row>
    <row r="8" spans="2:6" ht="31.5" x14ac:dyDescent="0.2">
      <c r="B8" s="838"/>
      <c r="C8" s="840"/>
      <c r="D8" s="48" t="s">
        <v>79</v>
      </c>
      <c r="E8" s="49" t="s">
        <v>337</v>
      </c>
      <c r="F8" s="50">
        <v>0.15</v>
      </c>
    </row>
    <row r="9" spans="2:6" ht="47.25" x14ac:dyDescent="0.2">
      <c r="B9" s="838" t="s">
        <v>338</v>
      </c>
      <c r="C9" s="840" t="s">
        <v>135</v>
      </c>
      <c r="D9" s="48" t="s">
        <v>86</v>
      </c>
      <c r="E9" s="49" t="s">
        <v>339</v>
      </c>
      <c r="F9" s="51" t="s">
        <v>340</v>
      </c>
    </row>
    <row r="10" spans="2:6" ht="63" x14ac:dyDescent="0.2">
      <c r="B10" s="838"/>
      <c r="C10" s="840"/>
      <c r="D10" s="48" t="s">
        <v>91</v>
      </c>
      <c r="E10" s="49" t="s">
        <v>341</v>
      </c>
      <c r="F10" s="51" t="s">
        <v>340</v>
      </c>
    </row>
    <row r="11" spans="2:6" ht="47.25" x14ac:dyDescent="0.2">
      <c r="B11" s="838"/>
      <c r="C11" s="840" t="s">
        <v>136</v>
      </c>
      <c r="D11" s="48" t="s">
        <v>96</v>
      </c>
      <c r="E11" s="49" t="s">
        <v>342</v>
      </c>
      <c r="F11" s="51" t="s">
        <v>340</v>
      </c>
    </row>
    <row r="12" spans="2:6" ht="47.25" x14ac:dyDescent="0.2">
      <c r="B12" s="838"/>
      <c r="C12" s="840"/>
      <c r="D12" s="48" t="s">
        <v>100</v>
      </c>
      <c r="E12" s="49" t="s">
        <v>343</v>
      </c>
      <c r="F12" s="51" t="s">
        <v>340</v>
      </c>
    </row>
    <row r="13" spans="2:6" ht="31.5" x14ac:dyDescent="0.2">
      <c r="B13" s="838"/>
      <c r="C13" s="840" t="s">
        <v>137</v>
      </c>
      <c r="D13" s="48" t="s">
        <v>169</v>
      </c>
      <c r="E13" s="49" t="s">
        <v>344</v>
      </c>
      <c r="F13" s="51" t="s">
        <v>340</v>
      </c>
    </row>
    <row r="14" spans="2:6" ht="32.25" thickBot="1" x14ac:dyDescent="0.25">
      <c r="B14" s="841"/>
      <c r="C14" s="842"/>
      <c r="D14" s="52" t="s">
        <v>180</v>
      </c>
      <c r="E14" s="53" t="s">
        <v>345</v>
      </c>
      <c r="F14" s="54" t="s">
        <v>340</v>
      </c>
    </row>
    <row r="15" spans="2:6" ht="49.5" customHeight="1" x14ac:dyDescent="0.2">
      <c r="B15" s="834" t="s">
        <v>346</v>
      </c>
      <c r="C15" s="834"/>
      <c r="D15" s="834"/>
      <c r="E15" s="834"/>
      <c r="F15" s="834"/>
    </row>
    <row r="16" spans="2:6" ht="27" customHeight="1" x14ac:dyDescent="0.25">
      <c r="B16" s="55"/>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EFD4EA2-7806-4CC9-A98D-736047EE5DDE}">
  <ds:schemaRefs>
    <ds:schemaRef ds:uri="http://schemas.microsoft.com/sharepoint/v3/contenttype/forms"/>
  </ds:schemaRefs>
</ds:datastoreItem>
</file>

<file path=customXml/itemProps2.xml><?xml version="1.0" encoding="utf-8"?>
<ds:datastoreItem xmlns:ds="http://schemas.openxmlformats.org/officeDocument/2006/customXml" ds:itemID="{9AE44690-D09C-4B8D-99A6-08F326BE55F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492B9B4A-6C61-443D-9431-C96E9D87DE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Opciones Tratamiento</vt:lpstr>
      <vt:lpstr>Hoja1</vt:lpstr>
      <vt:lpstr>Mapa final</vt:lpstr>
      <vt:lpstr>Tabla Impacto</vt:lpstr>
      <vt:lpstr>Matriz Calor Inherente</vt:lpstr>
      <vt:lpstr>Matriz Calor Residual</vt:lpstr>
      <vt:lpstr>Estrategias de Tratamiento</vt:lpstr>
      <vt:lpstr>Hoja5</vt:lpstr>
      <vt:lpstr>Formulas</vt:lpstr>
      <vt:lpstr>Hoja4</vt:lpstr>
      <vt:lpstr>Hoja2</vt:lpstr>
      <vt:lpstr>Hoja3</vt:lpstr>
      <vt:lpstr>Tabla Valoración controles</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Ferney Alexander Serrano Diaz</cp:lastModifiedBy>
  <cp:revision/>
  <dcterms:created xsi:type="dcterms:W3CDTF">2020-03-24T23:12:47Z</dcterms:created>
  <dcterms:modified xsi:type="dcterms:W3CDTF">2024-04-26T14:35:42Z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