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75ea0aaf3ec5562/Escritorio/MINDEPORTE/MIN DEPORTE_/2022/Informes/Informes Ejecución/Agosto 2022/"/>
    </mc:Choice>
  </mc:AlternateContent>
  <xr:revisionPtr revIDLastSave="17" documentId="8_{716CEF31-8B62-4C31-9E92-FB1E9C423F5F}" xr6:coauthVersionLast="47" xr6:coauthVersionMax="47" xr10:uidLastSave="{A7481A2A-BA1D-4FE0-93B8-B40450E57E34}"/>
  <bookViews>
    <workbookView xWindow="-120" yWindow="-120" windowWidth="20730" windowHeight="11040" xr2:uid="{CBF56E95-2BA2-4DF7-A394-77907AC4E90F}"/>
  </bookViews>
  <sheets>
    <sheet name="VIGENCIA ACTUAL " sheetId="1" r:id="rId1"/>
  </sheets>
  <definedNames>
    <definedName name="_xlnm._FilterDatabase" localSheetId="0" hidden="1">'VIGENCIA ACTUAL '!#REF!</definedName>
    <definedName name="_xlnm.Print_Area" localSheetId="0">'VIGENCIA ACTUAL '!$A$1:$X$21</definedName>
    <definedName name="_xlnm.Print_Titles" localSheetId="0">'VIGENCIA ACTUAL '!$1:$11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52" i="1" l="1"/>
  <c r="X152" i="1" s="1"/>
  <c r="Q151" i="1"/>
  <c r="X151" i="1" s="1"/>
  <c r="W150" i="1"/>
  <c r="V150" i="1"/>
  <c r="U150" i="1"/>
  <c r="T150" i="1"/>
  <c r="S150" i="1"/>
  <c r="R150" i="1"/>
  <c r="Q150" i="1"/>
  <c r="P150" i="1"/>
  <c r="O150" i="1"/>
  <c r="N150" i="1"/>
  <c r="M150" i="1"/>
  <c r="L150" i="1"/>
  <c r="Q149" i="1"/>
  <c r="X149" i="1" s="1"/>
  <c r="W148" i="1"/>
  <c r="V148" i="1"/>
  <c r="U148" i="1"/>
  <c r="T148" i="1"/>
  <c r="S148" i="1"/>
  <c r="R148" i="1"/>
  <c r="Q148" i="1"/>
  <c r="P148" i="1"/>
  <c r="O148" i="1"/>
  <c r="N148" i="1"/>
  <c r="M148" i="1"/>
  <c r="L148" i="1"/>
  <c r="Q147" i="1"/>
  <c r="X147" i="1" s="1"/>
  <c r="W146" i="1"/>
  <c r="W145" i="1" s="1"/>
  <c r="W144" i="1" s="1"/>
  <c r="V146" i="1"/>
  <c r="V145" i="1" s="1"/>
  <c r="V144" i="1" s="1"/>
  <c r="U146" i="1"/>
  <c r="U145" i="1" s="1"/>
  <c r="U144" i="1" s="1"/>
  <c r="T146" i="1"/>
  <c r="S146" i="1"/>
  <c r="S145" i="1" s="1"/>
  <c r="S144" i="1" s="1"/>
  <c r="R146" i="1"/>
  <c r="R145" i="1" s="1"/>
  <c r="R144" i="1" s="1"/>
  <c r="Q146" i="1"/>
  <c r="Q145" i="1" s="1"/>
  <c r="Q144" i="1" s="1"/>
  <c r="P146" i="1"/>
  <c r="O146" i="1"/>
  <c r="O145" i="1" s="1"/>
  <c r="O144" i="1" s="1"/>
  <c r="N146" i="1"/>
  <c r="N145" i="1" s="1"/>
  <c r="N144" i="1" s="1"/>
  <c r="M146" i="1"/>
  <c r="L146" i="1"/>
  <c r="M145" i="1"/>
  <c r="M144" i="1" s="1"/>
  <c r="Q143" i="1"/>
  <c r="X143" i="1" s="1"/>
  <c r="W142" i="1"/>
  <c r="V142" i="1"/>
  <c r="U142" i="1"/>
  <c r="T142" i="1"/>
  <c r="S142" i="1"/>
  <c r="R142" i="1"/>
  <c r="P142" i="1"/>
  <c r="O142" i="1"/>
  <c r="N142" i="1"/>
  <c r="M142" i="1"/>
  <c r="L142" i="1"/>
  <c r="X141" i="1"/>
  <c r="Q141" i="1"/>
  <c r="Q140" i="1"/>
  <c r="Q139" i="1"/>
  <c r="X139" i="1" s="1"/>
  <c r="W138" i="1"/>
  <c r="V138" i="1"/>
  <c r="U138" i="1"/>
  <c r="T138" i="1"/>
  <c r="S138" i="1"/>
  <c r="R138" i="1"/>
  <c r="P138" i="1"/>
  <c r="O138" i="1"/>
  <c r="N138" i="1"/>
  <c r="M138" i="1"/>
  <c r="L138" i="1"/>
  <c r="X137" i="1"/>
  <c r="Q137" i="1"/>
  <c r="Q136" i="1"/>
  <c r="Q135" i="1"/>
  <c r="X135" i="1" s="1"/>
  <c r="Q134" i="1"/>
  <c r="X134" i="1" s="1"/>
  <c r="Q133" i="1"/>
  <c r="X133" i="1" s="1"/>
  <c r="W132" i="1"/>
  <c r="V132" i="1"/>
  <c r="U132" i="1"/>
  <c r="T132" i="1"/>
  <c r="S132" i="1"/>
  <c r="R132" i="1"/>
  <c r="P132" i="1"/>
  <c r="O132" i="1"/>
  <c r="N132" i="1"/>
  <c r="M132" i="1"/>
  <c r="L132" i="1"/>
  <c r="N131" i="1"/>
  <c r="S130" i="1"/>
  <c r="M130" i="1"/>
  <c r="Q130" i="1" s="1"/>
  <c r="X130" i="1" s="1"/>
  <c r="Q129" i="1"/>
  <c r="X129" i="1" s="1"/>
  <c r="Q128" i="1"/>
  <c r="X128" i="1" s="1"/>
  <c r="W127" i="1"/>
  <c r="V127" i="1"/>
  <c r="U127" i="1"/>
  <c r="T127" i="1"/>
  <c r="S127" i="1"/>
  <c r="R127" i="1"/>
  <c r="P127" i="1"/>
  <c r="O127" i="1"/>
  <c r="L127" i="1"/>
  <c r="X126" i="1"/>
  <c r="Q126" i="1"/>
  <c r="Q125" i="1"/>
  <c r="X125" i="1" s="1"/>
  <c r="W124" i="1"/>
  <c r="V124" i="1"/>
  <c r="U124" i="1"/>
  <c r="T124" i="1"/>
  <c r="S124" i="1"/>
  <c r="R124" i="1"/>
  <c r="P124" i="1"/>
  <c r="O124" i="1"/>
  <c r="N124" i="1"/>
  <c r="M124" i="1"/>
  <c r="L124" i="1"/>
  <c r="Q123" i="1"/>
  <c r="X123" i="1" s="1"/>
  <c r="W122" i="1"/>
  <c r="V122" i="1"/>
  <c r="U122" i="1"/>
  <c r="T122" i="1"/>
  <c r="S122" i="1"/>
  <c r="R122" i="1"/>
  <c r="P122" i="1"/>
  <c r="O122" i="1"/>
  <c r="N122" i="1"/>
  <c r="M122" i="1"/>
  <c r="L122" i="1"/>
  <c r="N121" i="1"/>
  <c r="Q121" i="1" s="1"/>
  <c r="X121" i="1" s="1"/>
  <c r="Q120" i="1"/>
  <c r="X120" i="1" s="1"/>
  <c r="Q119" i="1"/>
  <c r="X119" i="1" s="1"/>
  <c r="X118" i="1"/>
  <c r="Q118" i="1"/>
  <c r="N117" i="1"/>
  <c r="Q117" i="1" s="1"/>
  <c r="X117" i="1" s="1"/>
  <c r="X116" i="1"/>
  <c r="Q116" i="1"/>
  <c r="N115" i="1"/>
  <c r="Q115" i="1" s="1"/>
  <c r="X115" i="1" s="1"/>
  <c r="Q114" i="1"/>
  <c r="X114" i="1" s="1"/>
  <c r="W113" i="1"/>
  <c r="V113" i="1"/>
  <c r="U113" i="1"/>
  <c r="T113" i="1"/>
  <c r="S113" i="1"/>
  <c r="R113" i="1"/>
  <c r="P113" i="1"/>
  <c r="O113" i="1"/>
  <c r="M113" i="1"/>
  <c r="L113" i="1"/>
  <c r="Q112" i="1"/>
  <c r="X112" i="1" s="1"/>
  <c r="Q111" i="1"/>
  <c r="X111" i="1" s="1"/>
  <c r="Q110" i="1"/>
  <c r="X110" i="1" s="1"/>
  <c r="Q109" i="1"/>
  <c r="X109" i="1" s="1"/>
  <c r="N109" i="1"/>
  <c r="Q108" i="1"/>
  <c r="Q107" i="1"/>
  <c r="X107" i="1" s="1"/>
  <c r="W106" i="1"/>
  <c r="V106" i="1"/>
  <c r="U106" i="1"/>
  <c r="T106" i="1"/>
  <c r="S106" i="1"/>
  <c r="R106" i="1"/>
  <c r="P106" i="1"/>
  <c r="O106" i="1"/>
  <c r="N106" i="1"/>
  <c r="M106" i="1"/>
  <c r="L106" i="1"/>
  <c r="Q105" i="1"/>
  <c r="Q103" i="1" s="1"/>
  <c r="M105" i="1"/>
  <c r="Q104" i="1"/>
  <c r="X104" i="1" s="1"/>
  <c r="W103" i="1"/>
  <c r="V103" i="1"/>
  <c r="U103" i="1"/>
  <c r="T103" i="1"/>
  <c r="S103" i="1"/>
  <c r="R103" i="1"/>
  <c r="P103" i="1"/>
  <c r="O103" i="1"/>
  <c r="N103" i="1"/>
  <c r="M103" i="1"/>
  <c r="L103" i="1"/>
  <c r="Q102" i="1"/>
  <c r="X102" i="1" s="1"/>
  <c r="X101" i="1"/>
  <c r="S101" i="1"/>
  <c r="S100" i="1" s="1"/>
  <c r="S99" i="1" s="1"/>
  <c r="S98" i="1" s="1"/>
  <c r="M101" i="1"/>
  <c r="Q101" i="1" s="1"/>
  <c r="W100" i="1"/>
  <c r="V100" i="1"/>
  <c r="U100" i="1"/>
  <c r="T100" i="1"/>
  <c r="R100" i="1"/>
  <c r="P100" i="1"/>
  <c r="O100" i="1"/>
  <c r="O99" i="1" s="1"/>
  <c r="O98" i="1" s="1"/>
  <c r="N100" i="1"/>
  <c r="M100" i="1"/>
  <c r="L100" i="1"/>
  <c r="P99" i="1"/>
  <c r="P98" i="1" s="1"/>
  <c r="Q97" i="1"/>
  <c r="X97" i="1" s="1"/>
  <c r="W96" i="1"/>
  <c r="V96" i="1"/>
  <c r="U96" i="1"/>
  <c r="T96" i="1"/>
  <c r="S96" i="1"/>
  <c r="R96" i="1"/>
  <c r="Q96" i="1"/>
  <c r="P96" i="1"/>
  <c r="O96" i="1"/>
  <c r="N96" i="1"/>
  <c r="M96" i="1"/>
  <c r="L96" i="1"/>
  <c r="Q95" i="1"/>
  <c r="X95" i="1" s="1"/>
  <c r="Q94" i="1"/>
  <c r="X94" i="1" s="1"/>
  <c r="Q93" i="1"/>
  <c r="X93" i="1" s="1"/>
  <c r="Q92" i="1"/>
  <c r="Q91" i="1"/>
  <c r="X91" i="1" s="1"/>
  <c r="W90" i="1"/>
  <c r="V90" i="1"/>
  <c r="U90" i="1"/>
  <c r="T90" i="1"/>
  <c r="S90" i="1"/>
  <c r="R90" i="1"/>
  <c r="P90" i="1"/>
  <c r="O90" i="1"/>
  <c r="N90" i="1"/>
  <c r="M90" i="1"/>
  <c r="L90" i="1"/>
  <c r="Q89" i="1"/>
  <c r="X89" i="1" s="1"/>
  <c r="Q88" i="1"/>
  <c r="X88" i="1" s="1"/>
  <c r="Q87" i="1"/>
  <c r="Q86" i="1"/>
  <c r="X86" i="1" s="1"/>
  <c r="W85" i="1"/>
  <c r="W78" i="1" s="1"/>
  <c r="W77" i="1" s="1"/>
  <c r="V85" i="1"/>
  <c r="U85" i="1"/>
  <c r="T85" i="1"/>
  <c r="S85" i="1"/>
  <c r="S78" i="1" s="1"/>
  <c r="S77" i="1" s="1"/>
  <c r="S76" i="1" s="1"/>
  <c r="R85" i="1"/>
  <c r="P85" i="1"/>
  <c r="O85" i="1"/>
  <c r="N85" i="1"/>
  <c r="M85" i="1"/>
  <c r="L85" i="1"/>
  <c r="Q84" i="1"/>
  <c r="X84" i="1" s="1"/>
  <c r="Q83" i="1"/>
  <c r="N82" i="1"/>
  <c r="W81" i="1"/>
  <c r="V81" i="1"/>
  <c r="U81" i="1"/>
  <c r="T81" i="1"/>
  <c r="S81" i="1"/>
  <c r="R81" i="1"/>
  <c r="P81" i="1"/>
  <c r="P78" i="1" s="1"/>
  <c r="P77" i="1" s="1"/>
  <c r="O81" i="1"/>
  <c r="O78" i="1" s="1"/>
  <c r="O77" i="1" s="1"/>
  <c r="O76" i="1" s="1"/>
  <c r="M81" i="1"/>
  <c r="L81" i="1"/>
  <c r="L78" i="1" s="1"/>
  <c r="L77" i="1" s="1"/>
  <c r="X80" i="1"/>
  <c r="Q80" i="1"/>
  <c r="W79" i="1"/>
  <c r="V79" i="1"/>
  <c r="V78" i="1" s="1"/>
  <c r="V77" i="1" s="1"/>
  <c r="U79" i="1"/>
  <c r="T79" i="1"/>
  <c r="S79" i="1"/>
  <c r="R79" i="1"/>
  <c r="R78" i="1" s="1"/>
  <c r="R77" i="1" s="1"/>
  <c r="Q79" i="1"/>
  <c r="P79" i="1"/>
  <c r="O79" i="1"/>
  <c r="N79" i="1"/>
  <c r="M79" i="1"/>
  <c r="L79" i="1"/>
  <c r="X75" i="1"/>
  <c r="W74" i="1"/>
  <c r="W73" i="1" s="1"/>
  <c r="V74" i="1"/>
  <c r="V73" i="1" s="1"/>
  <c r="U74" i="1"/>
  <c r="T74" i="1"/>
  <c r="X74" i="1" s="1"/>
  <c r="S74" i="1"/>
  <c r="S73" i="1" s="1"/>
  <c r="R74" i="1"/>
  <c r="R73" i="1" s="1"/>
  <c r="Q74" i="1"/>
  <c r="P74" i="1"/>
  <c r="P73" i="1" s="1"/>
  <c r="O74" i="1"/>
  <c r="O73" i="1" s="1"/>
  <c r="N74" i="1"/>
  <c r="M74" i="1"/>
  <c r="M73" i="1" s="1"/>
  <c r="L74" i="1"/>
  <c r="L73" i="1" s="1"/>
  <c r="U73" i="1"/>
  <c r="Q73" i="1"/>
  <c r="N73" i="1"/>
  <c r="Q72" i="1"/>
  <c r="X72" i="1" s="1"/>
  <c r="X71" i="1"/>
  <c r="Q71" i="1"/>
  <c r="W70" i="1"/>
  <c r="W69" i="1" s="1"/>
  <c r="V70" i="1"/>
  <c r="U70" i="1"/>
  <c r="U69" i="1" s="1"/>
  <c r="T70" i="1"/>
  <c r="S70" i="1"/>
  <c r="R70" i="1"/>
  <c r="R69" i="1" s="1"/>
  <c r="Q70" i="1"/>
  <c r="Q69" i="1" s="1"/>
  <c r="P70" i="1"/>
  <c r="P69" i="1" s="1"/>
  <c r="O70" i="1"/>
  <c r="O69" i="1" s="1"/>
  <c r="N70" i="1"/>
  <c r="M70" i="1"/>
  <c r="M69" i="1" s="1"/>
  <c r="L70" i="1"/>
  <c r="V69" i="1"/>
  <c r="T69" i="1"/>
  <c r="X69" i="1" s="1"/>
  <c r="S69" i="1"/>
  <c r="S61" i="1" s="1"/>
  <c r="N69" i="1"/>
  <c r="L69" i="1"/>
  <c r="Q68" i="1"/>
  <c r="Q67" i="1"/>
  <c r="W66" i="1"/>
  <c r="W61" i="1" s="1"/>
  <c r="V66" i="1"/>
  <c r="U66" i="1"/>
  <c r="T66" i="1"/>
  <c r="S66" i="1"/>
  <c r="R66" i="1"/>
  <c r="P66" i="1"/>
  <c r="O66" i="1"/>
  <c r="N66" i="1"/>
  <c r="M66" i="1"/>
  <c r="L66" i="1"/>
  <c r="Q65" i="1"/>
  <c r="X65" i="1" s="1"/>
  <c r="Q64" i="1"/>
  <c r="X64" i="1" s="1"/>
  <c r="W63" i="1"/>
  <c r="W62" i="1" s="1"/>
  <c r="V63" i="1"/>
  <c r="V62" i="1" s="1"/>
  <c r="V61" i="1" s="1"/>
  <c r="U63" i="1"/>
  <c r="U62" i="1" s="1"/>
  <c r="T63" i="1"/>
  <c r="S63" i="1"/>
  <c r="S62" i="1" s="1"/>
  <c r="R63" i="1"/>
  <c r="Q63" i="1"/>
  <c r="Q62" i="1" s="1"/>
  <c r="P63" i="1"/>
  <c r="P62" i="1" s="1"/>
  <c r="P61" i="1" s="1"/>
  <c r="O63" i="1"/>
  <c r="O62" i="1" s="1"/>
  <c r="N63" i="1"/>
  <c r="M63" i="1"/>
  <c r="M62" i="1" s="1"/>
  <c r="M61" i="1" s="1"/>
  <c r="L63" i="1"/>
  <c r="L62" i="1" s="1"/>
  <c r="L61" i="1" s="1"/>
  <c r="R62" i="1"/>
  <c r="R61" i="1" s="1"/>
  <c r="N62" i="1"/>
  <c r="X60" i="1"/>
  <c r="W59" i="1"/>
  <c r="V59" i="1"/>
  <c r="U59" i="1"/>
  <c r="T59" i="1"/>
  <c r="X59" i="1" s="1"/>
  <c r="S59" i="1"/>
  <c r="R59" i="1"/>
  <c r="Q59" i="1"/>
  <c r="P59" i="1"/>
  <c r="O59" i="1"/>
  <c r="N59" i="1"/>
  <c r="M59" i="1"/>
  <c r="L59" i="1"/>
  <c r="X58" i="1"/>
  <c r="Q58" i="1"/>
  <c r="Q57" i="1"/>
  <c r="X57" i="1" s="1"/>
  <c r="W56" i="1"/>
  <c r="W55" i="1" s="1"/>
  <c r="V56" i="1"/>
  <c r="V55" i="1" s="1"/>
  <c r="U56" i="1"/>
  <c r="T56" i="1"/>
  <c r="S56" i="1"/>
  <c r="S55" i="1" s="1"/>
  <c r="R56" i="1"/>
  <c r="R55" i="1" s="1"/>
  <c r="P56" i="1"/>
  <c r="O56" i="1"/>
  <c r="O55" i="1" s="1"/>
  <c r="N56" i="1"/>
  <c r="N55" i="1" s="1"/>
  <c r="M56" i="1"/>
  <c r="M55" i="1" s="1"/>
  <c r="L56" i="1"/>
  <c r="L55" i="1" s="1"/>
  <c r="U55" i="1"/>
  <c r="P55" i="1"/>
  <c r="Q54" i="1"/>
  <c r="X54" i="1" s="1"/>
  <c r="W53" i="1"/>
  <c r="W52" i="1" s="1"/>
  <c r="V53" i="1"/>
  <c r="V52" i="1" s="1"/>
  <c r="U53" i="1"/>
  <c r="T53" i="1"/>
  <c r="S53" i="1"/>
  <c r="S52" i="1" s="1"/>
  <c r="R53" i="1"/>
  <c r="R52" i="1" s="1"/>
  <c r="R51" i="1" s="1"/>
  <c r="Q53" i="1"/>
  <c r="Q52" i="1" s="1"/>
  <c r="P53" i="1"/>
  <c r="O53" i="1"/>
  <c r="O52" i="1" s="1"/>
  <c r="N53" i="1"/>
  <c r="N52" i="1" s="1"/>
  <c r="N51" i="1" s="1"/>
  <c r="M53" i="1"/>
  <c r="M52" i="1" s="1"/>
  <c r="M51" i="1" s="1"/>
  <c r="L53" i="1"/>
  <c r="L52" i="1" s="1"/>
  <c r="U52" i="1"/>
  <c r="U51" i="1" s="1"/>
  <c r="T52" i="1"/>
  <c r="P52" i="1"/>
  <c r="W51" i="1"/>
  <c r="O51" i="1"/>
  <c r="Q50" i="1"/>
  <c r="X50" i="1" s="1"/>
  <c r="Q49" i="1"/>
  <c r="X49" i="1" s="1"/>
  <c r="Q48" i="1"/>
  <c r="X48" i="1" s="1"/>
  <c r="N48" i="1"/>
  <c r="N44" i="1" s="1"/>
  <c r="M48" i="1"/>
  <c r="X47" i="1"/>
  <c r="X46" i="1"/>
  <c r="Q46" i="1"/>
  <c r="Q45" i="1"/>
  <c r="X45" i="1" s="1"/>
  <c r="W44" i="1"/>
  <c r="V44" i="1"/>
  <c r="U44" i="1"/>
  <c r="U38" i="1" s="1"/>
  <c r="U37" i="1" s="1"/>
  <c r="T44" i="1"/>
  <c r="S44" i="1"/>
  <c r="R44" i="1"/>
  <c r="P44" i="1"/>
  <c r="O44" i="1"/>
  <c r="M44" i="1"/>
  <c r="L44" i="1"/>
  <c r="Q43" i="1"/>
  <c r="X43" i="1" s="1"/>
  <c r="Q42" i="1"/>
  <c r="X42" i="1" s="1"/>
  <c r="X41" i="1"/>
  <c r="Q41" i="1"/>
  <c r="Q40" i="1"/>
  <c r="X40" i="1" s="1"/>
  <c r="W39" i="1"/>
  <c r="V39" i="1"/>
  <c r="V38" i="1" s="1"/>
  <c r="V37" i="1" s="1"/>
  <c r="U39" i="1"/>
  <c r="T39" i="1"/>
  <c r="T38" i="1" s="1"/>
  <c r="S39" i="1"/>
  <c r="R39" i="1"/>
  <c r="R38" i="1" s="1"/>
  <c r="R37" i="1" s="1"/>
  <c r="P39" i="1"/>
  <c r="P38" i="1" s="1"/>
  <c r="P37" i="1" s="1"/>
  <c r="O39" i="1"/>
  <c r="O38" i="1" s="1"/>
  <c r="O37" i="1" s="1"/>
  <c r="N39" i="1"/>
  <c r="M39" i="1"/>
  <c r="L39" i="1"/>
  <c r="W38" i="1"/>
  <c r="W37" i="1"/>
  <c r="T37" i="1"/>
  <c r="Q36" i="1"/>
  <c r="X36" i="1" s="1"/>
  <c r="Q35" i="1"/>
  <c r="X35" i="1" s="1"/>
  <c r="X34" i="1"/>
  <c r="Q34" i="1"/>
  <c r="Q33" i="1"/>
  <c r="X33" i="1" s="1"/>
  <c r="N32" i="1"/>
  <c r="N30" i="1" s="1"/>
  <c r="S31" i="1"/>
  <c r="S30" i="1" s="1"/>
  <c r="Q31" i="1"/>
  <c r="X31" i="1" s="1"/>
  <c r="W30" i="1"/>
  <c r="V30" i="1"/>
  <c r="U30" i="1"/>
  <c r="T30" i="1"/>
  <c r="R30" i="1"/>
  <c r="P30" i="1"/>
  <c r="O30" i="1"/>
  <c r="M30" i="1"/>
  <c r="L30" i="1"/>
  <c r="X29" i="1"/>
  <c r="X28" i="1"/>
  <c r="X27" i="1"/>
  <c r="X26" i="1"/>
  <c r="X25" i="1"/>
  <c r="X24" i="1"/>
  <c r="X23" i="1"/>
  <c r="X22" i="1"/>
  <c r="X21" i="1"/>
  <c r="W20" i="1"/>
  <c r="V20" i="1"/>
  <c r="U20" i="1"/>
  <c r="T20" i="1"/>
  <c r="S20" i="1"/>
  <c r="R20" i="1"/>
  <c r="Q20" i="1"/>
  <c r="P20" i="1"/>
  <c r="O20" i="1"/>
  <c r="N20" i="1"/>
  <c r="M20" i="1"/>
  <c r="L20" i="1"/>
  <c r="Q19" i="1"/>
  <c r="W18" i="1"/>
  <c r="V18" i="1"/>
  <c r="U18" i="1"/>
  <c r="U17" i="1" s="1"/>
  <c r="U16" i="1" s="1"/>
  <c r="T18" i="1"/>
  <c r="S18" i="1"/>
  <c r="R18" i="1"/>
  <c r="P18" i="1"/>
  <c r="P17" i="1" s="1"/>
  <c r="P16" i="1" s="1"/>
  <c r="O18" i="1"/>
  <c r="O17" i="1" s="1"/>
  <c r="O16" i="1" s="1"/>
  <c r="N18" i="1"/>
  <c r="M18" i="1"/>
  <c r="L18" i="1"/>
  <c r="L17" i="1" s="1"/>
  <c r="L16" i="1" s="1"/>
  <c r="W17" i="1"/>
  <c r="W16" i="1" s="1"/>
  <c r="M17" i="1" l="1"/>
  <c r="M16" i="1" s="1"/>
  <c r="X63" i="1"/>
  <c r="N81" i="1"/>
  <c r="Q82" i="1"/>
  <c r="X82" i="1" s="1"/>
  <c r="W15" i="1"/>
  <c r="X18" i="1"/>
  <c r="X19" i="1"/>
  <c r="Q18" i="1"/>
  <c r="Q44" i="1"/>
  <c r="V51" i="1"/>
  <c r="U61" i="1"/>
  <c r="U15" i="1" s="1"/>
  <c r="Q32" i="1"/>
  <c r="X32" i="1" s="1"/>
  <c r="N38" i="1"/>
  <c r="N37" i="1" s="1"/>
  <c r="T62" i="1"/>
  <c r="T61" i="1" s="1"/>
  <c r="M78" i="1"/>
  <c r="M77" i="1" s="1"/>
  <c r="U78" i="1"/>
  <c r="U77" i="1" s="1"/>
  <c r="X148" i="1"/>
  <c r="N78" i="1"/>
  <c r="N77" i="1" s="1"/>
  <c r="T78" i="1"/>
  <c r="L99" i="1"/>
  <c r="L98" i="1" s="1"/>
  <c r="S17" i="1"/>
  <c r="S16" i="1" s="1"/>
  <c r="S38" i="1"/>
  <c r="S37" i="1" s="1"/>
  <c r="P51" i="1"/>
  <c r="S51" i="1"/>
  <c r="Q66" i="1"/>
  <c r="Q61" i="1" s="1"/>
  <c r="X61" i="1" s="1"/>
  <c r="Q90" i="1"/>
  <c r="Q122" i="1"/>
  <c r="X122" i="1" s="1"/>
  <c r="M127" i="1"/>
  <c r="M99" i="1" s="1"/>
  <c r="M98" i="1" s="1"/>
  <c r="M76" i="1" s="1"/>
  <c r="Q142" i="1"/>
  <c r="X142" i="1" s="1"/>
  <c r="L145" i="1"/>
  <c r="L144" i="1" s="1"/>
  <c r="P145" i="1"/>
  <c r="P144" i="1" s="1"/>
  <c r="N17" i="1"/>
  <c r="N16" i="1" s="1"/>
  <c r="R17" i="1"/>
  <c r="R16" i="1" s="1"/>
  <c r="R15" i="1" s="1"/>
  <c r="V17" i="1"/>
  <c r="V16" i="1" s="1"/>
  <c r="T17" i="1"/>
  <c r="M38" i="1"/>
  <c r="M37" i="1" s="1"/>
  <c r="Q39" i="1"/>
  <c r="Q38" i="1" s="1"/>
  <c r="Q37" i="1" s="1"/>
  <c r="X37" i="1" s="1"/>
  <c r="X44" i="1"/>
  <c r="X53" i="1"/>
  <c r="T55" i="1"/>
  <c r="T51" i="1" s="1"/>
  <c r="X51" i="1" s="1"/>
  <c r="Q56" i="1"/>
  <c r="Q55" i="1" s="1"/>
  <c r="X55" i="1" s="1"/>
  <c r="X68" i="1"/>
  <c r="O61" i="1"/>
  <c r="O15" i="1" s="1"/>
  <c r="O14" i="1" s="1"/>
  <c r="T73" i="1"/>
  <c r="X73" i="1" s="1"/>
  <c r="X79" i="1"/>
  <c r="X96" i="1"/>
  <c r="X100" i="1"/>
  <c r="Q100" i="1"/>
  <c r="U99" i="1"/>
  <c r="U98" i="1" s="1"/>
  <c r="Q124" i="1"/>
  <c r="X150" i="1"/>
  <c r="X146" i="1"/>
  <c r="Q51" i="1"/>
  <c r="X52" i="1"/>
  <c r="M15" i="1"/>
  <c r="L76" i="1"/>
  <c r="P76" i="1"/>
  <c r="T77" i="1"/>
  <c r="P15" i="1"/>
  <c r="S15" i="1"/>
  <c r="S14" i="1" s="1"/>
  <c r="X103" i="1"/>
  <c r="V15" i="1"/>
  <c r="T16" i="1"/>
  <c r="L51" i="1"/>
  <c r="X70" i="1"/>
  <c r="X92" i="1"/>
  <c r="X105" i="1"/>
  <c r="N113" i="1"/>
  <c r="Q131" i="1"/>
  <c r="N127" i="1"/>
  <c r="Q138" i="1"/>
  <c r="X138" i="1" s="1"/>
  <c r="X140" i="1"/>
  <c r="T145" i="1"/>
  <c r="Q30" i="1"/>
  <c r="Q17" i="1" s="1"/>
  <c r="Q16" i="1" s="1"/>
  <c r="X20" i="1"/>
  <c r="X90" i="1"/>
  <c r="T99" i="1"/>
  <c r="X124" i="1"/>
  <c r="L38" i="1"/>
  <c r="L37" i="1" s="1"/>
  <c r="L15" i="1" s="1"/>
  <c r="L14" i="1" s="1"/>
  <c r="X38" i="1"/>
  <c r="X39" i="1"/>
  <c r="X62" i="1"/>
  <c r="X83" i="1"/>
  <c r="Q81" i="1"/>
  <c r="Q85" i="1"/>
  <c r="X85" i="1" s="1"/>
  <c r="W99" i="1"/>
  <c r="W98" i="1" s="1"/>
  <c r="W76" i="1" s="1"/>
  <c r="W14" i="1" s="1"/>
  <c r="R99" i="1"/>
  <c r="R98" i="1" s="1"/>
  <c r="R76" i="1" s="1"/>
  <c r="R14" i="1" s="1"/>
  <c r="V99" i="1"/>
  <c r="V98" i="1" s="1"/>
  <c r="V76" i="1" s="1"/>
  <c r="Q106" i="1"/>
  <c r="X106" i="1" s="1"/>
  <c r="X108" i="1"/>
  <c r="Q113" i="1"/>
  <c r="X113" i="1" s="1"/>
  <c r="Q132" i="1"/>
  <c r="X132" i="1" s="1"/>
  <c r="N99" i="1" l="1"/>
  <c r="N98" i="1" s="1"/>
  <c r="N76" i="1" s="1"/>
  <c r="N14" i="1" s="1"/>
  <c r="M14" i="1"/>
  <c r="P14" i="1"/>
  <c r="N15" i="1"/>
  <c r="X66" i="1"/>
  <c r="Q15" i="1"/>
  <c r="Q78" i="1"/>
  <c r="Q77" i="1" s="1"/>
  <c r="X56" i="1"/>
  <c r="U76" i="1"/>
  <c r="U14" i="1" s="1"/>
  <c r="T144" i="1"/>
  <c r="X144" i="1" s="1"/>
  <c r="X145" i="1"/>
  <c r="X131" i="1"/>
  <c r="Q127" i="1"/>
  <c r="X78" i="1"/>
  <c r="T15" i="1"/>
  <c r="X16" i="1"/>
  <c r="T76" i="1"/>
  <c r="X77" i="1"/>
  <c r="X17" i="1"/>
  <c r="T98" i="1"/>
  <c r="X30" i="1"/>
  <c r="V14" i="1"/>
  <c r="X81" i="1"/>
  <c r="Q99" i="1" l="1"/>
  <c r="X127" i="1"/>
  <c r="X15" i="1"/>
  <c r="T14" i="1"/>
  <c r="Q98" i="1" l="1"/>
  <c r="X99" i="1"/>
  <c r="Q76" i="1" l="1"/>
  <c r="X98" i="1"/>
  <c r="Q14" i="1" l="1"/>
  <c r="X76" i="1"/>
  <c r="X14" i="1" l="1"/>
</calcChain>
</file>

<file path=xl/sharedStrings.xml><?xml version="1.0" encoding="utf-8"?>
<sst xmlns="http://schemas.openxmlformats.org/spreadsheetml/2006/main" count="996" uniqueCount="215">
  <si>
    <t>INFORME DE EJECUCION PRESUPUESTAL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</si>
  <si>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</si>
  <si>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</si>
  <si>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</si>
  <si>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</si>
  <si>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AGOSTO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</si>
  <si>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</si>
  <si>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</si>
  <si>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</si>
  <si>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</si>
  <si>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</si>
  <si>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</si>
  <si>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</si>
  <si>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</si>
  <si>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</si>
  <si>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</si>
  <si>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</si>
  <si>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</si>
  <si>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</si>
  <si>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</si>
  <si>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</si>
  <si>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</si>
  <si>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</si>
  <si>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</si>
  <si>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</si>
  <si>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</si>
  <si>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</si>
  <si>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</si>
  <si>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</si>
  <si>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</si>
  <si>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</si>
  <si>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</si>
  <si>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</si>
  <si>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</si>
  <si>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</si>
  <si>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</si>
  <si>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</si>
  <si>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</si>
  <si>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</si>
  <si>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</si>
  <si>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</si>
  <si>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</si>
  <si>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</si>
  <si>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</si>
  <si>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</si>
  <si>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</si>
  <si>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</si>
  <si>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</si>
  <si>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</si>
  <si>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</si>
  <si>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</si>
  <si>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</si>
  <si>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</si>
  <si>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</si>
  <si>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</si>
  <si>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</si>
  <si>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</si>
  <si>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</si>
  <si>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</si>
  <si>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</si>
  <si>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</si>
  <si>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</si>
  <si>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</si>
  <si>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</si>
  <si>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</si>
  <si>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</si>
  <si>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</si>
  <si>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</si>
  <si>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</si>
  <si>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</si>
  <si>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</si>
  <si>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</si>
  <si>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</si>
  <si>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</si>
  <si>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</si>
  <si>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</si>
  <si>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</si>
  <si>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</si>
  <si>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</si>
  <si>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</si>
  <si>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</si>
  <si>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</si>
  <si>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</si>
  <si>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</si>
  <si>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</si>
  <si>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</si>
  <si>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</si>
  <si>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</si>
  <si>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</si>
  <si>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</si>
  <si>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</si>
  <si>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</si>
  <si>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</si>
  <si>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</si>
  <si>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</si>
  <si>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</si>
  <si>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</si>
  <si>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</si>
  <si>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</si>
  <si>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</si>
  <si>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</si>
  <si>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</si>
  <si>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</si>
  <si>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</si>
  <si>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</si>
  <si>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</si>
  <si>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</si>
  <si>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</si>
  <si>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</si>
  <si>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</si>
  <si>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</si>
  <si>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</si>
  <si>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</si>
  <si>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IMPUESTOS, CONTRIBUCIONES Y TASAS</t>
  </si>
  <si>
    <t>FINANCIEROS</t>
  </si>
  <si>
    <t>B</t>
  </si>
  <si>
    <t>B- SERVICIO DE LA DEUDA PÚBLICA</t>
  </si>
  <si>
    <t>SERVICIO DE LA DEUDA PÚBLICA INTERNA</t>
  </si>
  <si>
    <t>APORTES AL FONDO DE CONTINGENCIAS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</si>
  <si>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</si>
  <si>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</si>
  <si>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</si>
  <si>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</si>
  <si>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</si>
  <si>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</si>
  <si>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</si>
  <si>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</si>
  <si>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</si>
  <si>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</si>
  <si>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SERVICIO DE PROMOCIÓN DE LA ACTIVIDAD FÍSICA, LA RECREACIÓN Y EL DEPORTE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</si>
  <si>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</si>
  <si>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</si>
  <si>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</si>
  <si>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</si>
  <si>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</si>
  <si>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</si>
  <si>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10</t>
  </si>
  <si>
    <t>DESARROLLO DE LA RECREACIÓN A NIVEL   NACIONAL</t>
  </si>
  <si>
    <t>4301032</t>
  </si>
  <si>
    <t>SERVICIO DE ORGANIZACIÓN DE EVENTOS DEPORTIVOS COMUNITARIOS</t>
  </si>
  <si>
    <t>11</t>
  </si>
  <si>
    <t>DESARROLLO AL DEPORTE SOCIAL COMUNITARIO  NACIONAL</t>
  </si>
  <si>
    <t>4301001</t>
  </si>
  <si>
    <t>SERVICIO DE APOYO A LA ACTIVIDAD FÍSICA, LA RECREACIÓN Y EL DEPORTE</t>
  </si>
  <si>
    <t xml:space="preserve">SERVICIO DE ORGANIZACIÓN DE EVENTOS DEPORTIVOS COMUNITARIOS 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</si>
  <si>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</si>
  <si>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</si>
  <si>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</si>
  <si>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</si>
  <si>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</si>
  <si>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</si>
  <si>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</si>
  <si>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</si>
  <si>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</si>
  <si>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</si>
  <si>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</si>
  <si>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</si>
  <si>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</si>
  <si>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</si>
  <si>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</si>
  <si>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</si>
  <si>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</si>
  <si>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</si>
  <si>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</si>
  <si>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</si>
  <si>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</si>
  <si>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</si>
  <si>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 xml:space="preserve">SERVICIO DE ASISTENCIA TÉCNICA PARA LA PROMOCIÓN DEL DEPORTE </t>
  </si>
  <si>
    <t>19</t>
  </si>
  <si>
    <t>DESARROLLO  AL DEPORTE DEL SISTEMA OLÍMPICO Y CONVENCIONAL PARA EL POSICIONAMIENTO Y LIDERAZGO DEPORTIVO    NACIONAL</t>
  </si>
  <si>
    <t xml:space="preserve">SERVICIO DE APOYO FINANCIERO A ATLETAS </t>
  </si>
  <si>
    <t>4302075</t>
  </si>
  <si>
    <t>SERVICIO DE ASISTENCIA TÉCNICA PARA LA PROMOCIÓN DEL DEPORTE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</si>
  <si>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</si>
  <si>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</si>
  <si>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</si>
  <si>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</si>
  <si>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</si>
  <si>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</si>
  <si>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</si>
  <si>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</si>
  <si>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</si>
  <si>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</si>
  <si>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</si>
  <si>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</si>
  <si>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DOCUMENTOS DE LINEAMIENTOS TÉCNICO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</si>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</sst>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%"/>
    <numFmt numFmtId="165" formatCode="[$-1240A]&quot;$&quot;\ #,##0.00;\-&quot;$&quot;\ #,##0.00"/>
    <numFmt numFmtId="166" formatCode="#,##0.0000"/>
  </numFmts>
  <fonts count="28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8"/>
      <color rgb="FF000000"/>
      <name val="Times New Roman"/>
      <family val="1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b/>
      <u/>
      <sz val="7"/>
      <name val="Arial"/>
      <family val="2"/>
    </font>
    <font>
      <b/>
      <sz val="10"/>
      <name val="Arial"/>
      <family val="2"/>
    </font>
    <font>
      <b/>
      <sz val="8"/>
      <color rgb="FFFF0000"/>
      <name val="Arial"/>
      <family val="2"/>
    </font>
    <font>
      <sz val="7"/>
      <color rgb="FFFF0000"/>
      <name val="Arial"/>
      <family val="2"/>
    </font>
    <font>
      <b/>
      <sz val="7"/>
      <color theme="0"/>
      <name val="Arial"/>
      <family val="2"/>
    </font>
    <font>
      <b/>
      <sz val="10"/>
      <color theme="0"/>
      <name val="Arial"/>
      <family val="2"/>
    </font>
    <font>
      <b/>
      <sz val="6"/>
      <color theme="0"/>
      <name val="Arial"/>
      <family val="2"/>
    </font>
    <font>
      <b/>
      <sz val="7"/>
      <color rgb="FFFF000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44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69">
    <xf numFmtId="0" fontId="0" fillId="0" borderId="0" xfId="0"/>
    <xf numFmtId="0" fontId="2" fillId="2" borderId="1" xfId="3" applyFont="1" applyFill="1" applyBorder="1" applyAlignment="1">
      <alignment horizontal="center" vertical="center"/>
    </xf>
    <xf numFmtId="0" fontId="2" fillId="2" borderId="2" xfId="3" applyFont="1" applyFill="1" applyBorder="1" applyAlignment="1">
      <alignment horizontal="center" vertical="center"/>
    </xf>
    <xf numFmtId="0" fontId="3" fillId="2" borderId="2" xfId="3" applyFont="1" applyFill="1" applyBorder="1" applyAlignment="1">
      <alignment horizontal="center"/>
    </xf>
    <xf numFmtId="1" fontId="2" fillId="2" borderId="2" xfId="3" applyNumberFormat="1" applyFont="1" applyFill="1" applyBorder="1" applyAlignment="1">
      <alignment horizontal="center" vertical="center"/>
    </xf>
    <xf numFmtId="49" fontId="2" fillId="2" borderId="2" xfId="3" applyNumberFormat="1" applyFont="1" applyFill="1" applyBorder="1" applyAlignment="1">
      <alignment horizontal="center" vertical="center"/>
    </xf>
    <xf numFmtId="0" fontId="4" fillId="2" borderId="2" xfId="3" applyFont="1" applyFill="1" applyBorder="1" applyAlignment="1">
      <alignment horizontal="justify" vertical="center" wrapText="1"/>
    </xf>
    <xf numFmtId="0" fontId="2" fillId="2" borderId="2" xfId="3" applyFont="1" applyFill="1" applyBorder="1" applyAlignment="1">
      <alignment vertical="center"/>
    </xf>
    <xf numFmtId="164" fontId="2" fillId="2" borderId="2" xfId="2" applyNumberFormat="1" applyFont="1" applyFill="1" applyBorder="1" applyAlignment="1" applyProtection="1">
      <alignment vertical="center"/>
    </xf>
    <xf numFmtId="0" fontId="1" fillId="2" borderId="0" xfId="3" applyFill="1" applyAlignment="1">
      <alignment vertical="center"/>
    </xf>
    <xf numFmtId="0" fontId="2" fillId="2" borderId="3" xfId="3" applyFont="1" applyFill="1" applyBorder="1" applyAlignment="1">
      <alignment horizontal="center" vertical="center"/>
    </xf>
    <xf numFmtId="0" fontId="2" fillId="2" borderId="0" xfId="3" applyFont="1" applyFill="1" applyAlignment="1">
      <alignment horizontal="center" vertical="center"/>
    </xf>
    <xf numFmtId="0" fontId="5" fillId="2" borderId="0" xfId="3" applyFont="1" applyFill="1" applyAlignment="1">
      <alignment horizontal="center"/>
    </xf>
    <xf numFmtId="0" fontId="3" fillId="2" borderId="0" xfId="3" applyFont="1" applyFill="1" applyAlignment="1">
      <alignment horizontal="center"/>
    </xf>
    <xf numFmtId="1" fontId="2" fillId="2" borderId="0" xfId="3" applyNumberFormat="1" applyFont="1" applyFill="1" applyAlignment="1">
      <alignment horizontal="center" vertical="center"/>
    </xf>
    <xf numFmtId="49" fontId="2" fillId="2" borderId="0" xfId="3" applyNumberFormat="1" applyFont="1" applyFill="1" applyAlignment="1">
      <alignment horizontal="center" vertical="center"/>
    </xf>
    <xf numFmtId="0" fontId="4" fillId="2" borderId="0" xfId="3" applyFont="1" applyFill="1" applyAlignment="1">
      <alignment horizontal="justify" vertical="center" wrapText="1"/>
    </xf>
    <xf numFmtId="0" fontId="2" fillId="2" borderId="0" xfId="3" applyFont="1" applyFill="1" applyAlignment="1">
      <alignment vertical="center"/>
    </xf>
    <xf numFmtId="165" fontId="6" fillId="0" borderId="0" xfId="3" applyNumberFormat="1" applyFont="1" applyAlignment="1">
      <alignment horizontal="right" vertical="center" wrapText="1" readingOrder="1"/>
    </xf>
    <xf numFmtId="164" fontId="2" fillId="2" borderId="0" xfId="2" applyNumberFormat="1" applyFont="1" applyFill="1" applyBorder="1" applyAlignment="1" applyProtection="1">
      <alignment vertical="center"/>
    </xf>
    <xf numFmtId="4" fontId="2" fillId="2" borderId="0" xfId="3" applyNumberFormat="1" applyFont="1" applyFill="1" applyAlignment="1">
      <alignment vertical="center"/>
    </xf>
    <xf numFmtId="164" fontId="2" fillId="2" borderId="0" xfId="2" applyNumberFormat="1" applyFont="1" applyFill="1" applyBorder="1" applyAlignment="1" applyProtection="1">
      <alignment horizontal="center" vertical="center"/>
    </xf>
    <xf numFmtId="0" fontId="7" fillId="2" borderId="3" xfId="3" applyFont="1" applyFill="1" applyBorder="1" applyAlignment="1">
      <alignment horizontal="center" vertical="center"/>
    </xf>
    <xf numFmtId="0" fontId="7" fillId="2" borderId="0" xfId="3" applyFont="1" applyFill="1" applyAlignment="1">
      <alignment horizontal="center" vertical="center"/>
    </xf>
    <xf numFmtId="0" fontId="1" fillId="2" borderId="0" xfId="3" applyFill="1"/>
    <xf numFmtId="0" fontId="1" fillId="2" borderId="0" xfId="3" applyFill="1" applyAlignment="1">
      <alignment horizontal="center"/>
    </xf>
    <xf numFmtId="1" fontId="7" fillId="2" borderId="0" xfId="3" applyNumberFormat="1" applyFont="1" applyFill="1" applyAlignment="1">
      <alignment horizontal="center" vertical="center"/>
    </xf>
    <xf numFmtId="49" fontId="7" fillId="2" borderId="0" xfId="3" applyNumberFormat="1" applyFont="1" applyFill="1" applyAlignment="1">
      <alignment horizontal="center" vertical="center"/>
    </xf>
    <xf numFmtId="0" fontId="8" fillId="2" borderId="0" xfId="3" applyFont="1" applyFill="1" applyAlignment="1">
      <alignment horizontal="justify" wrapText="1"/>
    </xf>
    <xf numFmtId="4" fontId="7" fillId="2" borderId="0" xfId="3" applyNumberFormat="1" applyFont="1" applyFill="1" applyAlignment="1">
      <alignment vertical="center"/>
    </xf>
    <xf numFmtId="4" fontId="9" fillId="2" borderId="0" xfId="3" applyNumberFormat="1" applyFont="1" applyFill="1" applyAlignment="1" applyProtection="1">
      <alignment vertical="center"/>
      <protection locked="0"/>
    </xf>
    <xf numFmtId="164" fontId="9" fillId="2" borderId="0" xfId="2" applyNumberFormat="1" applyFont="1" applyFill="1" applyBorder="1" applyAlignment="1" applyProtection="1">
      <alignment vertical="center"/>
      <protection locked="0"/>
    </xf>
    <xf numFmtId="0" fontId="7" fillId="2" borderId="3" xfId="3" applyFont="1" applyFill="1" applyBorder="1" applyAlignment="1">
      <alignment horizontal="center"/>
    </xf>
    <xf numFmtId="0" fontId="7" fillId="2" borderId="0" xfId="3" applyFont="1" applyFill="1" applyAlignment="1">
      <alignment horizontal="center"/>
    </xf>
    <xf numFmtId="0" fontId="1" fillId="2" borderId="0" xfId="3" applyFill="1" applyAlignment="1">
      <alignment horizontal="center" vertical="center"/>
    </xf>
    <xf numFmtId="1" fontId="7" fillId="2" borderId="0" xfId="3" applyNumberFormat="1" applyFont="1" applyFill="1" applyAlignment="1">
      <alignment horizontal="center"/>
    </xf>
    <xf numFmtId="49" fontId="7" fillId="2" borderId="0" xfId="3" applyNumberFormat="1" applyFont="1" applyFill="1" applyAlignment="1">
      <alignment horizontal="center"/>
    </xf>
    <xf numFmtId="0" fontId="8" fillId="2" borderId="0" xfId="3" quotePrefix="1" applyFont="1" applyFill="1" applyAlignment="1">
      <alignment horizontal="justify" vertical="center" wrapText="1"/>
    </xf>
    <xf numFmtId="44" fontId="7" fillId="2" borderId="0" xfId="1" applyFont="1" applyFill="1" applyBorder="1" applyAlignment="1" applyProtection="1">
      <alignment vertical="center"/>
    </xf>
    <xf numFmtId="4" fontId="7" fillId="2" borderId="0" xfId="3" applyNumberFormat="1" applyFont="1" applyFill="1" applyAlignment="1">
      <alignment horizontal="left" vertical="center"/>
    </xf>
    <xf numFmtId="164" fontId="7" fillId="2" borderId="0" xfId="2" applyNumberFormat="1" applyFont="1" applyFill="1" applyBorder="1" applyAlignment="1" applyProtection="1">
      <alignment horizontal="left" vertical="center"/>
    </xf>
    <xf numFmtId="0" fontId="7" fillId="2" borderId="3" xfId="3" applyFont="1" applyFill="1" applyBorder="1" applyAlignment="1">
      <alignment horizontal="left"/>
    </xf>
    <xf numFmtId="4" fontId="9" fillId="2" borderId="0" xfId="3" applyNumberFormat="1" applyFont="1" applyFill="1" applyAlignment="1">
      <alignment horizontal="left" vertical="center"/>
    </xf>
    <xf numFmtId="0" fontId="12" fillId="2" borderId="0" xfId="3" applyFont="1" applyFill="1" applyAlignment="1">
      <alignment vertical="center"/>
    </xf>
    <xf numFmtId="0" fontId="9" fillId="2" borderId="0" xfId="3" applyFont="1" applyFill="1" applyAlignment="1">
      <alignment horizontal="left"/>
    </xf>
    <xf numFmtId="0" fontId="7" fillId="2" borderId="0" xfId="3" applyFont="1" applyFill="1" applyAlignment="1">
      <alignment horizontal="left"/>
    </xf>
    <xf numFmtId="1" fontId="7" fillId="2" borderId="0" xfId="3" applyNumberFormat="1" applyFont="1" applyFill="1" applyAlignment="1">
      <alignment horizontal="left"/>
    </xf>
    <xf numFmtId="49" fontId="7" fillId="2" borderId="0" xfId="3" applyNumberFormat="1" applyFont="1" applyFill="1" applyAlignment="1">
      <alignment horizontal="left"/>
    </xf>
    <xf numFmtId="0" fontId="1" fillId="2" borderId="0" xfId="3" applyFill="1" applyAlignment="1">
      <alignment horizontal="left" vertical="center"/>
    </xf>
    <xf numFmtId="4" fontId="8" fillId="2" borderId="0" xfId="3" quotePrefix="1" applyNumberFormat="1" applyFont="1" applyFill="1" applyAlignment="1">
      <alignment horizontal="justify" vertical="center" wrapText="1"/>
    </xf>
    <xf numFmtId="44" fontId="7" fillId="2" borderId="0" xfId="3" applyNumberFormat="1" applyFont="1" applyFill="1" applyAlignment="1">
      <alignment vertical="center"/>
    </xf>
    <xf numFmtId="4" fontId="1" fillId="2" borderId="0" xfId="3" applyNumberFormat="1" applyFill="1" applyAlignment="1">
      <alignment vertical="center"/>
    </xf>
    <xf numFmtId="3" fontId="1" fillId="2" borderId="0" xfId="3" applyNumberFormat="1" applyFill="1" applyAlignment="1">
      <alignment vertical="center"/>
    </xf>
    <xf numFmtId="0" fontId="5" fillId="2" borderId="3" xfId="3" applyFont="1" applyFill="1" applyBorder="1" applyAlignment="1">
      <alignment horizontal="right"/>
    </xf>
    <xf numFmtId="4" fontId="3" fillId="2" borderId="0" xfId="3" applyNumberFormat="1" applyFont="1" applyFill="1" applyAlignment="1">
      <alignment horizontal="left" vertical="center"/>
    </xf>
    <xf numFmtId="0" fontId="3" fillId="2" borderId="0" xfId="3" applyFont="1" applyFill="1" applyAlignment="1">
      <alignment horizontal="right" vertical="center"/>
    </xf>
    <xf numFmtId="0" fontId="3" fillId="2" borderId="0" xfId="3" applyFont="1" applyFill="1" applyAlignment="1">
      <alignment horizontal="left" vertical="center"/>
    </xf>
    <xf numFmtId="0" fontId="5" fillId="2" borderId="0" xfId="3" applyFont="1" applyFill="1" applyAlignment="1">
      <alignment horizontal="right"/>
    </xf>
    <xf numFmtId="1" fontId="5" fillId="2" borderId="0" xfId="3" applyNumberFormat="1" applyFont="1" applyFill="1" applyAlignment="1">
      <alignment horizontal="right"/>
    </xf>
    <xf numFmtId="49" fontId="5" fillId="2" borderId="0" xfId="3" applyNumberFormat="1" applyFont="1" applyFill="1" applyAlignment="1">
      <alignment horizontal="right"/>
    </xf>
    <xf numFmtId="0" fontId="5" fillId="2" borderId="0" xfId="3" applyFont="1" applyFill="1" applyAlignment="1">
      <alignment horizontal="right" vertical="center"/>
    </xf>
    <xf numFmtId="0" fontId="5" fillId="2" borderId="0" xfId="3" quotePrefix="1" applyFont="1" applyFill="1" applyAlignment="1">
      <alignment horizontal="right" vertical="center" wrapText="1"/>
    </xf>
    <xf numFmtId="4" fontId="5" fillId="2" borderId="0" xfId="3" applyNumberFormat="1" applyFont="1" applyFill="1" applyAlignment="1">
      <alignment horizontal="right" vertical="center"/>
    </xf>
    <xf numFmtId="43" fontId="5" fillId="2" borderId="0" xfId="3" applyNumberFormat="1" applyFont="1" applyFill="1" applyAlignment="1">
      <alignment horizontal="right" vertical="center"/>
    </xf>
    <xf numFmtId="164" fontId="5" fillId="2" borderId="0" xfId="2" applyNumberFormat="1" applyFont="1" applyFill="1" applyBorder="1" applyAlignment="1" applyProtection="1">
      <alignment horizontal="right" vertical="center"/>
    </xf>
    <xf numFmtId="4" fontId="13" fillId="2" borderId="0" xfId="3" applyNumberFormat="1" applyFont="1" applyFill="1" applyAlignment="1">
      <alignment vertical="center"/>
    </xf>
    <xf numFmtId="164" fontId="14" fillId="2" borderId="0" xfId="2" applyNumberFormat="1" applyFont="1" applyFill="1" applyBorder="1" applyAlignment="1" applyProtection="1">
      <alignment horizontal="left" vertical="center"/>
    </xf>
    <xf numFmtId="0" fontId="17" fillId="2" borderId="6" xfId="3" applyFont="1" applyFill="1" applyBorder="1" applyAlignment="1">
      <alignment horizontal="right" vertical="center" wrapText="1"/>
    </xf>
    <xf numFmtId="4" fontId="18" fillId="2" borderId="6" xfId="3" applyNumberFormat="1" applyFont="1" applyFill="1" applyBorder="1" applyAlignment="1">
      <alignment horizontal="right" vertical="center" wrapText="1"/>
    </xf>
    <xf numFmtId="4" fontId="18" fillId="2" borderId="6" xfId="2" applyNumberFormat="1" applyFont="1" applyFill="1" applyBorder="1" applyAlignment="1">
      <alignment horizontal="right" vertical="center" wrapText="1"/>
    </xf>
    <xf numFmtId="164" fontId="18" fillId="2" borderId="6" xfId="2" applyNumberFormat="1" applyFont="1" applyFill="1" applyBorder="1" applyAlignment="1">
      <alignment horizontal="right" vertical="center" wrapText="1"/>
    </xf>
    <xf numFmtId="0" fontId="16" fillId="2" borderId="0" xfId="3" applyFont="1" applyFill="1" applyAlignment="1">
      <alignment horizontal="right" vertical="center" wrapText="1"/>
    </xf>
    <xf numFmtId="0" fontId="16" fillId="0" borderId="0" xfId="3" applyFont="1" applyAlignment="1">
      <alignment horizontal="right" vertical="center" wrapText="1"/>
    </xf>
    <xf numFmtId="0" fontId="8" fillId="2" borderId="0" xfId="3" applyFont="1" applyFill="1" applyAlignment="1">
      <alignment horizontal="center" vertical="center" wrapText="1"/>
    </xf>
    <xf numFmtId="0" fontId="17" fillId="3" borderId="14" xfId="3" applyFont="1" applyFill="1" applyBorder="1" applyAlignment="1">
      <alignment horizontal="center" vertical="center" wrapText="1"/>
    </xf>
    <xf numFmtId="1" fontId="17" fillId="3" borderId="14" xfId="3" applyNumberFormat="1" applyFont="1" applyFill="1" applyBorder="1" applyAlignment="1">
      <alignment horizontal="center" vertical="center" wrapText="1"/>
    </xf>
    <xf numFmtId="49" fontId="17" fillId="3" borderId="14" xfId="3" applyNumberFormat="1" applyFont="1" applyFill="1" applyBorder="1" applyAlignment="1">
      <alignment horizontal="center" vertical="center" wrapText="1"/>
    </xf>
    <xf numFmtId="0" fontId="17" fillId="3" borderId="15" xfId="3" applyFont="1" applyFill="1" applyBorder="1" applyAlignment="1">
      <alignment horizontal="center" vertical="center" wrapText="1"/>
    </xf>
    <xf numFmtId="4" fontId="17" fillId="3" borderId="18" xfId="3" applyNumberFormat="1" applyFont="1" applyFill="1" applyBorder="1" applyAlignment="1">
      <alignment horizontal="center" vertical="center" wrapText="1"/>
    </xf>
    <xf numFmtId="1" fontId="15" fillId="4" borderId="20" xfId="3" applyNumberFormat="1" applyFont="1" applyFill="1" applyBorder="1" applyAlignment="1">
      <alignment horizontal="center" vertical="center"/>
    </xf>
    <xf numFmtId="1" fontId="15" fillId="4" borderId="21" xfId="3" applyNumberFormat="1" applyFont="1" applyFill="1" applyBorder="1" applyAlignment="1">
      <alignment horizontal="center" vertical="center"/>
    </xf>
    <xf numFmtId="49" fontId="15" fillId="4" borderId="21" xfId="3" applyNumberFormat="1" applyFont="1" applyFill="1" applyBorder="1" applyAlignment="1">
      <alignment horizontal="center" vertical="center"/>
    </xf>
    <xf numFmtId="1" fontId="15" fillId="4" borderId="22" xfId="3" applyNumberFormat="1" applyFont="1" applyFill="1" applyBorder="1" applyAlignment="1">
      <alignment horizontal="center" vertical="center"/>
    </xf>
    <xf numFmtId="1" fontId="15" fillId="4" borderId="21" xfId="3" applyNumberFormat="1" applyFont="1" applyFill="1" applyBorder="1" applyAlignment="1">
      <alignment horizontal="justify" vertical="center" wrapText="1"/>
    </xf>
    <xf numFmtId="4" fontId="15" fillId="4" borderId="21" xfId="3" applyNumberFormat="1" applyFont="1" applyFill="1" applyBorder="1" applyAlignment="1">
      <alignment horizontal="right" vertical="center"/>
    </xf>
    <xf numFmtId="164" fontId="15" fillId="4" borderId="23" xfId="2" applyNumberFormat="1" applyFont="1" applyFill="1" applyBorder="1" applyAlignment="1">
      <alignment horizontal="center" vertical="center"/>
    </xf>
    <xf numFmtId="0" fontId="9" fillId="2" borderId="0" xfId="3" applyFont="1" applyFill="1"/>
    <xf numFmtId="1" fontId="9" fillId="5" borderId="24" xfId="3" applyNumberFormat="1" applyFont="1" applyFill="1" applyBorder="1" applyAlignment="1">
      <alignment horizontal="center" vertical="center"/>
    </xf>
    <xf numFmtId="1" fontId="9" fillId="5" borderId="25" xfId="3" applyNumberFormat="1" applyFont="1" applyFill="1" applyBorder="1" applyAlignment="1">
      <alignment horizontal="center" vertical="center"/>
    </xf>
    <xf numFmtId="49" fontId="9" fillId="5" borderId="25" xfId="3" applyNumberFormat="1" applyFont="1" applyFill="1" applyBorder="1" applyAlignment="1">
      <alignment horizontal="center" vertical="center"/>
    </xf>
    <xf numFmtId="1" fontId="9" fillId="5" borderId="26" xfId="3" applyNumberFormat="1" applyFont="1" applyFill="1" applyBorder="1" applyAlignment="1">
      <alignment horizontal="center" vertical="center"/>
    </xf>
    <xf numFmtId="1" fontId="4" fillId="5" borderId="25" xfId="3" applyNumberFormat="1" applyFont="1" applyFill="1" applyBorder="1" applyAlignment="1">
      <alignment horizontal="justify" vertical="center" wrapText="1"/>
    </xf>
    <xf numFmtId="4" fontId="9" fillId="5" borderId="25" xfId="3" applyNumberFormat="1" applyFont="1" applyFill="1" applyBorder="1" applyAlignment="1">
      <alignment horizontal="right" vertical="center"/>
    </xf>
    <xf numFmtId="164" fontId="9" fillId="5" borderId="26" xfId="2" applyNumberFormat="1" applyFont="1" applyFill="1" applyBorder="1" applyAlignment="1">
      <alignment horizontal="center" vertical="center"/>
    </xf>
    <xf numFmtId="0" fontId="12" fillId="2" borderId="0" xfId="3" applyFont="1" applyFill="1"/>
    <xf numFmtId="1" fontId="9" fillId="0" borderId="27" xfId="3" applyNumberFormat="1" applyFont="1" applyBorder="1" applyAlignment="1">
      <alignment horizontal="center" vertical="center"/>
    </xf>
    <xf numFmtId="1" fontId="9" fillId="0" borderId="28" xfId="3" applyNumberFormat="1" applyFont="1" applyBorder="1" applyAlignment="1">
      <alignment horizontal="center" vertical="center"/>
    </xf>
    <xf numFmtId="49" fontId="9" fillId="0" borderId="28" xfId="3" applyNumberFormat="1" applyFont="1" applyBorder="1" applyAlignment="1">
      <alignment horizontal="center" vertical="center"/>
    </xf>
    <xf numFmtId="1" fontId="9" fillId="0" borderId="29" xfId="3" applyNumberFormat="1" applyFont="1" applyBorder="1" applyAlignment="1">
      <alignment horizontal="center" vertical="center"/>
    </xf>
    <xf numFmtId="1" fontId="4" fillId="0" borderId="28" xfId="3" applyNumberFormat="1" applyFont="1" applyBorder="1" applyAlignment="1">
      <alignment horizontal="justify" vertical="center" wrapText="1"/>
    </xf>
    <xf numFmtId="4" fontId="9" fillId="0" borderId="28" xfId="3" applyNumberFormat="1" applyFont="1" applyBorder="1" applyAlignment="1">
      <alignment horizontal="right" vertical="center"/>
    </xf>
    <xf numFmtId="164" fontId="9" fillId="0" borderId="30" xfId="2" applyNumberFormat="1" applyFont="1" applyFill="1" applyBorder="1" applyAlignment="1">
      <alignment horizontal="center" vertical="center"/>
    </xf>
    <xf numFmtId="0" fontId="12" fillId="0" borderId="0" xfId="3" applyFont="1"/>
    <xf numFmtId="1" fontId="9" fillId="0" borderId="31" xfId="3" applyNumberFormat="1" applyFont="1" applyBorder="1" applyAlignment="1">
      <alignment horizontal="center" vertical="center"/>
    </xf>
    <xf numFmtId="1" fontId="9" fillId="0" borderId="32" xfId="3" applyNumberFormat="1" applyFont="1" applyBorder="1" applyAlignment="1">
      <alignment horizontal="center" vertical="center"/>
    </xf>
    <xf numFmtId="4" fontId="9" fillId="0" borderId="32" xfId="4" applyNumberFormat="1" applyFont="1" applyFill="1" applyBorder="1" applyAlignment="1">
      <alignment horizontal="center" vertical="center"/>
    </xf>
    <xf numFmtId="1" fontId="9" fillId="0" borderId="32" xfId="4" applyNumberFormat="1" applyFont="1" applyFill="1" applyBorder="1" applyAlignment="1">
      <alignment horizontal="center" vertical="center"/>
    </xf>
    <xf numFmtId="49" fontId="9" fillId="0" borderId="32" xfId="4" applyNumberFormat="1" applyFont="1" applyFill="1" applyBorder="1" applyAlignment="1">
      <alignment horizontal="center" vertical="center"/>
    </xf>
    <xf numFmtId="4" fontId="9" fillId="0" borderId="33" xfId="4" applyNumberFormat="1" applyFont="1" applyFill="1" applyBorder="1" applyAlignment="1">
      <alignment horizontal="center" vertical="center"/>
    </xf>
    <xf numFmtId="1" fontId="4" fillId="0" borderId="32" xfId="3" applyNumberFormat="1" applyFont="1" applyBorder="1" applyAlignment="1">
      <alignment horizontal="left" vertical="justify" wrapText="1"/>
    </xf>
    <xf numFmtId="4" fontId="9" fillId="0" borderId="32" xfId="3" applyNumberFormat="1" applyFont="1" applyBorder="1" applyAlignment="1">
      <alignment horizontal="right" vertical="center"/>
    </xf>
    <xf numFmtId="164" fontId="9" fillId="0" borderId="33" xfId="2" applyNumberFormat="1" applyFont="1" applyFill="1" applyBorder="1" applyAlignment="1">
      <alignment horizontal="center" vertical="center"/>
    </xf>
    <xf numFmtId="1" fontId="4" fillId="0" borderId="32" xfId="3" applyNumberFormat="1" applyFont="1" applyBorder="1" applyAlignment="1">
      <alignment horizontal="left" vertical="center" wrapText="1"/>
    </xf>
    <xf numFmtId="164" fontId="9" fillId="0" borderId="29" xfId="2" applyNumberFormat="1" applyFont="1" applyFill="1" applyBorder="1" applyAlignment="1">
      <alignment horizontal="center" vertical="center"/>
    </xf>
    <xf numFmtId="1" fontId="22" fillId="0" borderId="31" xfId="3" applyNumberFormat="1" applyFont="1" applyBorder="1" applyAlignment="1">
      <alignment horizontal="center" vertical="center"/>
    </xf>
    <xf numFmtId="1" fontId="22" fillId="0" borderId="32" xfId="3" applyNumberFormat="1" applyFont="1" applyBorder="1" applyAlignment="1">
      <alignment horizontal="center" vertical="center"/>
    </xf>
    <xf numFmtId="4" fontId="22" fillId="0" borderId="32" xfId="4" applyNumberFormat="1" applyFont="1" applyFill="1" applyBorder="1" applyAlignment="1">
      <alignment horizontal="center" vertical="center"/>
    </xf>
    <xf numFmtId="1" fontId="22" fillId="0" borderId="32" xfId="4" applyNumberFormat="1" applyFont="1" applyFill="1" applyBorder="1" applyAlignment="1">
      <alignment horizontal="center" vertical="center"/>
    </xf>
    <xf numFmtId="49" fontId="22" fillId="0" borderId="32" xfId="4" applyNumberFormat="1" applyFont="1" applyFill="1" applyBorder="1" applyAlignment="1">
      <alignment horizontal="center" vertical="center"/>
    </xf>
    <xf numFmtId="4" fontId="22" fillId="0" borderId="33" xfId="4" applyNumberFormat="1" applyFont="1" applyFill="1" applyBorder="1" applyAlignment="1">
      <alignment horizontal="center" vertical="center"/>
    </xf>
    <xf numFmtId="1" fontId="23" fillId="0" borderId="32" xfId="3" applyNumberFormat="1" applyFont="1" applyBorder="1" applyAlignment="1">
      <alignment horizontal="left" vertical="center" wrapText="1"/>
    </xf>
    <xf numFmtId="4" fontId="22" fillId="0" borderId="32" xfId="3" applyNumberFormat="1" applyFont="1" applyBorder="1" applyAlignment="1">
      <alignment horizontal="right" vertical="center"/>
    </xf>
    <xf numFmtId="164" fontId="19" fillId="0" borderId="33" xfId="2" applyNumberFormat="1" applyFont="1" applyFill="1" applyBorder="1" applyAlignment="1">
      <alignment horizontal="center" vertical="center"/>
    </xf>
    <xf numFmtId="0" fontId="24" fillId="2" borderId="0" xfId="3" applyFont="1" applyFill="1"/>
    <xf numFmtId="0" fontId="24" fillId="0" borderId="0" xfId="3" applyFont="1"/>
    <xf numFmtId="164" fontId="22" fillId="0" borderId="33" xfId="2" applyNumberFormat="1" applyFont="1" applyFill="1" applyBorder="1" applyAlignment="1">
      <alignment horizontal="center" vertical="center"/>
    </xf>
    <xf numFmtId="1" fontId="22" fillId="0" borderId="34" xfId="3" applyNumberFormat="1" applyFont="1" applyBorder="1" applyAlignment="1">
      <alignment horizontal="center" vertical="center"/>
    </xf>
    <xf numFmtId="1" fontId="22" fillId="0" borderId="35" xfId="3" applyNumberFormat="1" applyFont="1" applyBorder="1" applyAlignment="1">
      <alignment horizontal="center" vertical="center"/>
    </xf>
    <xf numFmtId="4" fontId="22" fillId="0" borderId="35" xfId="4" applyNumberFormat="1" applyFont="1" applyFill="1" applyBorder="1" applyAlignment="1">
      <alignment horizontal="center" vertical="center"/>
    </xf>
    <xf numFmtId="1" fontId="22" fillId="0" borderId="35" xfId="4" applyNumberFormat="1" applyFont="1" applyFill="1" applyBorder="1" applyAlignment="1">
      <alignment horizontal="center" vertical="center"/>
    </xf>
    <xf numFmtId="49" fontId="22" fillId="0" borderId="35" xfId="4" applyNumberFormat="1" applyFont="1" applyFill="1" applyBorder="1" applyAlignment="1">
      <alignment horizontal="center" vertical="center"/>
    </xf>
    <xf numFmtId="4" fontId="22" fillId="0" borderId="36" xfId="4" applyNumberFormat="1" applyFont="1" applyFill="1" applyBorder="1" applyAlignment="1">
      <alignment horizontal="center" vertical="center"/>
    </xf>
    <xf numFmtId="1" fontId="23" fillId="0" borderId="35" xfId="3" applyNumberFormat="1" applyFont="1" applyBorder="1" applyAlignment="1">
      <alignment horizontal="left" vertical="center" wrapText="1"/>
    </xf>
    <xf numFmtId="4" fontId="22" fillId="0" borderId="35" xfId="3" applyNumberFormat="1" applyFont="1" applyBorder="1" applyAlignment="1">
      <alignment horizontal="right" vertical="center"/>
    </xf>
    <xf numFmtId="164" fontId="22" fillId="0" borderId="36" xfId="2" applyNumberFormat="1" applyFont="1" applyFill="1" applyBorder="1" applyAlignment="1">
      <alignment horizontal="center" vertical="center"/>
    </xf>
    <xf numFmtId="1" fontId="9" fillId="0" borderId="37" xfId="3" applyNumberFormat="1" applyFont="1" applyBorder="1" applyAlignment="1">
      <alignment horizontal="center" vertical="center"/>
    </xf>
    <xf numFmtId="1" fontId="9" fillId="0" borderId="38" xfId="3" applyNumberFormat="1" applyFont="1" applyBorder="1" applyAlignment="1">
      <alignment horizontal="center" vertical="center"/>
    </xf>
    <xf numFmtId="49" fontId="9" fillId="0" borderId="38" xfId="3" applyNumberFormat="1" applyFont="1" applyBorder="1" applyAlignment="1">
      <alignment horizontal="center" vertical="center"/>
    </xf>
    <xf numFmtId="1" fontId="9" fillId="0" borderId="39" xfId="3" applyNumberFormat="1" applyFont="1" applyBorder="1" applyAlignment="1">
      <alignment horizontal="center" vertical="center"/>
    </xf>
    <xf numFmtId="1" fontId="4" fillId="0" borderId="38" xfId="3" applyNumberFormat="1" applyFont="1" applyBorder="1" applyAlignment="1">
      <alignment horizontal="justify" vertical="center" wrapText="1"/>
    </xf>
    <xf numFmtId="4" fontId="9" fillId="0" borderId="38" xfId="3" applyNumberFormat="1" applyFont="1" applyBorder="1" applyAlignment="1">
      <alignment horizontal="right" vertical="center"/>
    </xf>
    <xf numFmtId="164" fontId="9" fillId="0" borderId="39" xfId="2" applyNumberFormat="1" applyFont="1" applyFill="1" applyBorder="1" applyAlignment="1">
      <alignment horizontal="center" vertical="center"/>
    </xf>
    <xf numFmtId="4" fontId="25" fillId="0" borderId="32" xfId="3" applyNumberFormat="1" applyFont="1" applyBorder="1" applyAlignment="1">
      <alignment horizontal="right" vertical="center"/>
    </xf>
    <xf numFmtId="164" fontId="9" fillId="0" borderId="40" xfId="2" applyNumberFormat="1" applyFont="1" applyFill="1" applyBorder="1" applyAlignment="1">
      <alignment horizontal="center" vertical="center"/>
    </xf>
    <xf numFmtId="49" fontId="9" fillId="0" borderId="32" xfId="3" applyNumberFormat="1" applyFont="1" applyBorder="1" applyAlignment="1">
      <alignment horizontal="center" vertical="center" wrapText="1"/>
    </xf>
    <xf numFmtId="1" fontId="9" fillId="0" borderId="31" xfId="3" applyNumberFormat="1" applyFont="1" applyBorder="1" applyAlignment="1">
      <alignment horizontal="center" vertical="center" wrapText="1"/>
    </xf>
    <xf numFmtId="1" fontId="9" fillId="0" borderId="32" xfId="3" applyNumberFormat="1" applyFont="1" applyBorder="1" applyAlignment="1">
      <alignment horizontal="center" vertical="center" wrapText="1"/>
    </xf>
    <xf numFmtId="3" fontId="9" fillId="0" borderId="32" xfId="4" applyNumberFormat="1" applyFont="1" applyFill="1" applyBorder="1" applyAlignment="1">
      <alignment horizontal="center" vertical="center" wrapText="1"/>
    </xf>
    <xf numFmtId="4" fontId="9" fillId="0" borderId="32" xfId="4" applyNumberFormat="1" applyFont="1" applyFill="1" applyBorder="1" applyAlignment="1">
      <alignment horizontal="center" vertical="center" wrapText="1"/>
    </xf>
    <xf numFmtId="1" fontId="9" fillId="0" borderId="32" xfId="4" applyNumberFormat="1" applyFont="1" applyFill="1" applyBorder="1" applyAlignment="1">
      <alignment horizontal="center" vertical="center" wrapText="1"/>
    </xf>
    <xf numFmtId="49" fontId="9" fillId="0" borderId="32" xfId="4" applyNumberFormat="1" applyFont="1" applyFill="1" applyBorder="1" applyAlignment="1">
      <alignment horizontal="center" vertical="center" wrapText="1"/>
    </xf>
    <xf numFmtId="4" fontId="9" fillId="0" borderId="33" xfId="4" applyNumberFormat="1" applyFont="1" applyFill="1" applyBorder="1" applyAlignment="1">
      <alignment horizontal="center" vertical="center" wrapText="1"/>
    </xf>
    <xf numFmtId="4" fontId="25" fillId="0" borderId="32" xfId="3" applyNumberFormat="1" applyFont="1" applyBorder="1" applyAlignment="1">
      <alignment horizontal="right" vertical="center" wrapText="1"/>
    </xf>
    <xf numFmtId="164" fontId="9" fillId="0" borderId="33" xfId="2" applyNumberFormat="1" applyFont="1" applyFill="1" applyBorder="1" applyAlignment="1">
      <alignment horizontal="center" vertical="center" wrapText="1"/>
    </xf>
    <xf numFmtId="0" fontId="12" fillId="2" borderId="0" xfId="3" applyFont="1" applyFill="1" applyAlignment="1">
      <alignment wrapText="1"/>
    </xf>
    <xf numFmtId="0" fontId="12" fillId="0" borderId="0" xfId="3" applyFont="1" applyAlignment="1">
      <alignment wrapText="1"/>
    </xf>
    <xf numFmtId="4" fontId="9" fillId="0" borderId="32" xfId="3" applyNumberFormat="1" applyFont="1" applyBorder="1" applyAlignment="1">
      <alignment horizontal="right" vertical="center" wrapText="1"/>
    </xf>
    <xf numFmtId="164" fontId="9" fillId="0" borderId="29" xfId="2" applyNumberFormat="1" applyFont="1" applyFill="1" applyBorder="1" applyAlignment="1">
      <alignment horizontal="center" vertical="center" wrapText="1"/>
    </xf>
    <xf numFmtId="1" fontId="22" fillId="0" borderId="31" xfId="3" applyNumberFormat="1" applyFont="1" applyBorder="1" applyAlignment="1">
      <alignment horizontal="center" vertical="center" wrapText="1"/>
    </xf>
    <xf numFmtId="1" fontId="22" fillId="0" borderId="32" xfId="3" applyNumberFormat="1" applyFont="1" applyBorder="1" applyAlignment="1">
      <alignment horizontal="center" vertical="center" wrapText="1"/>
    </xf>
    <xf numFmtId="4" fontId="22" fillId="0" borderId="32" xfId="4" applyNumberFormat="1" applyFont="1" applyFill="1" applyBorder="1" applyAlignment="1">
      <alignment horizontal="center" vertical="center" wrapText="1"/>
    </xf>
    <xf numFmtId="1" fontId="22" fillId="0" borderId="32" xfId="4" applyNumberFormat="1" applyFont="1" applyFill="1" applyBorder="1" applyAlignment="1">
      <alignment horizontal="center" vertical="center" wrapText="1"/>
    </xf>
    <xf numFmtId="49" fontId="22" fillId="0" borderId="32" xfId="4" applyNumberFormat="1" applyFont="1" applyFill="1" applyBorder="1" applyAlignment="1">
      <alignment horizontal="center" vertical="center" wrapText="1"/>
    </xf>
    <xf numFmtId="4" fontId="22" fillId="0" borderId="33" xfId="4" applyNumberFormat="1" applyFont="1" applyFill="1" applyBorder="1" applyAlignment="1">
      <alignment horizontal="center" vertical="center" wrapText="1"/>
    </xf>
    <xf numFmtId="4" fontId="22" fillId="0" borderId="32" xfId="3" applyNumberFormat="1" applyFont="1" applyBorder="1" applyAlignment="1">
      <alignment horizontal="right" vertical="center" wrapText="1"/>
    </xf>
    <xf numFmtId="164" fontId="22" fillId="0" borderId="33" xfId="2" applyNumberFormat="1" applyFont="1" applyFill="1" applyBorder="1" applyAlignment="1">
      <alignment horizontal="center" vertical="center" wrapText="1"/>
    </xf>
    <xf numFmtId="0" fontId="24" fillId="2" borderId="0" xfId="3" applyFont="1" applyFill="1" applyAlignment="1">
      <alignment wrapText="1"/>
    </xf>
    <xf numFmtId="0" fontId="24" fillId="0" borderId="0" xfId="3" applyFont="1" applyAlignment="1">
      <alignment wrapText="1"/>
    </xf>
    <xf numFmtId="164" fontId="22" fillId="0" borderId="36" xfId="2" applyNumberFormat="1" applyFont="1" applyFill="1" applyBorder="1" applyAlignment="1">
      <alignment horizontal="center" vertical="center" wrapText="1"/>
    </xf>
    <xf numFmtId="3" fontId="9" fillId="0" borderId="32" xfId="4" applyNumberFormat="1" applyFont="1" applyFill="1" applyBorder="1" applyAlignment="1">
      <alignment horizontal="center" vertical="center"/>
    </xf>
    <xf numFmtId="1" fontId="9" fillId="5" borderId="20" xfId="3" applyNumberFormat="1" applyFont="1" applyFill="1" applyBorder="1" applyAlignment="1">
      <alignment horizontal="center" vertical="center"/>
    </xf>
    <xf numFmtId="1" fontId="9" fillId="5" borderId="21" xfId="3" applyNumberFormat="1" applyFont="1" applyFill="1" applyBorder="1" applyAlignment="1">
      <alignment horizontal="center" vertical="center"/>
    </xf>
    <xf numFmtId="49" fontId="9" fillId="5" borderId="21" xfId="3" applyNumberFormat="1" applyFont="1" applyFill="1" applyBorder="1" applyAlignment="1">
      <alignment horizontal="center" vertical="center"/>
    </xf>
    <xf numFmtId="1" fontId="9" fillId="5" borderId="22" xfId="3" applyNumberFormat="1" applyFont="1" applyFill="1" applyBorder="1" applyAlignment="1">
      <alignment horizontal="center" vertical="center"/>
    </xf>
    <xf numFmtId="1" fontId="4" fillId="5" borderId="21" xfId="3" applyNumberFormat="1" applyFont="1" applyFill="1" applyBorder="1" applyAlignment="1">
      <alignment horizontal="justify" vertical="center" wrapText="1"/>
    </xf>
    <xf numFmtId="4" fontId="25" fillId="5" borderId="21" xfId="3" applyNumberFormat="1" applyFont="1" applyFill="1" applyBorder="1" applyAlignment="1">
      <alignment horizontal="right" vertical="center"/>
    </xf>
    <xf numFmtId="4" fontId="9" fillId="5" borderId="21" xfId="3" applyNumberFormat="1" applyFont="1" applyFill="1" applyBorder="1" applyAlignment="1">
      <alignment horizontal="right" vertical="center"/>
    </xf>
    <xf numFmtId="4" fontId="9" fillId="0" borderId="28" xfId="4" applyNumberFormat="1" applyFont="1" applyFill="1" applyBorder="1" applyAlignment="1">
      <alignment horizontal="center" vertical="center"/>
    </xf>
    <xf numFmtId="1" fontId="9" fillId="0" borderId="28" xfId="4" applyNumberFormat="1" applyFont="1" applyFill="1" applyBorder="1" applyAlignment="1">
      <alignment horizontal="center" vertical="center"/>
    </xf>
    <xf numFmtId="49" fontId="9" fillId="0" borderId="28" xfId="4" applyNumberFormat="1" applyFont="1" applyFill="1" applyBorder="1" applyAlignment="1">
      <alignment horizontal="center" vertical="center"/>
    </xf>
    <xf numFmtId="4" fontId="9" fillId="0" borderId="29" xfId="4" applyNumberFormat="1" applyFont="1" applyFill="1" applyBorder="1" applyAlignment="1">
      <alignment horizontal="center" vertical="center"/>
    </xf>
    <xf numFmtId="1" fontId="4" fillId="0" borderId="21" xfId="3" applyNumberFormat="1" applyFont="1" applyBorder="1" applyAlignment="1">
      <alignment horizontal="justify" vertical="center" wrapText="1"/>
    </xf>
    <xf numFmtId="1" fontId="22" fillId="0" borderId="27" xfId="3" applyNumberFormat="1" applyFont="1" applyBorder="1" applyAlignment="1">
      <alignment horizontal="center" vertical="center"/>
    </xf>
    <xf numFmtId="1" fontId="22" fillId="0" borderId="28" xfId="3" applyNumberFormat="1" applyFont="1" applyBorder="1" applyAlignment="1">
      <alignment horizontal="center" vertical="center"/>
    </xf>
    <xf numFmtId="4" fontId="22" fillId="0" borderId="28" xfId="4" applyNumberFormat="1" applyFont="1" applyFill="1" applyBorder="1" applyAlignment="1">
      <alignment horizontal="center" vertical="center"/>
    </xf>
    <xf numFmtId="1" fontId="22" fillId="0" borderId="28" xfId="4" applyNumberFormat="1" applyFont="1" applyFill="1" applyBorder="1" applyAlignment="1">
      <alignment horizontal="center" vertical="center"/>
    </xf>
    <xf numFmtId="49" fontId="22" fillId="0" borderId="28" xfId="4" applyNumberFormat="1" applyFont="1" applyFill="1" applyBorder="1" applyAlignment="1">
      <alignment horizontal="center" vertical="center"/>
    </xf>
    <xf numFmtId="4" fontId="22" fillId="0" borderId="29" xfId="4" applyNumberFormat="1" applyFont="1" applyFill="1" applyBorder="1" applyAlignment="1">
      <alignment horizontal="center" vertical="center"/>
    </xf>
    <xf numFmtId="1" fontId="23" fillId="0" borderId="28" xfId="3" applyNumberFormat="1" applyFont="1" applyBorder="1" applyAlignment="1">
      <alignment horizontal="left" vertical="center" wrapText="1"/>
    </xf>
    <xf numFmtId="4" fontId="22" fillId="0" borderId="28" xfId="3" applyNumberFormat="1" applyFont="1" applyBorder="1" applyAlignment="1">
      <alignment horizontal="right" vertical="center"/>
    </xf>
    <xf numFmtId="1" fontId="9" fillId="0" borderId="20" xfId="3" applyNumberFormat="1" applyFont="1" applyBorder="1" applyAlignment="1">
      <alignment horizontal="center" vertical="top"/>
    </xf>
    <xf numFmtId="1" fontId="9" fillId="0" borderId="21" xfId="3" applyNumberFormat="1" applyFont="1" applyBorder="1" applyAlignment="1">
      <alignment horizontal="center" vertical="top"/>
    </xf>
    <xf numFmtId="49" fontId="9" fillId="0" borderId="21" xfId="3" applyNumberFormat="1" applyFont="1" applyBorder="1" applyAlignment="1">
      <alignment horizontal="center" vertical="top"/>
    </xf>
    <xf numFmtId="1" fontId="9" fillId="0" borderId="22" xfId="3" applyNumberFormat="1" applyFont="1" applyBorder="1" applyAlignment="1">
      <alignment horizontal="center" vertical="top"/>
    </xf>
    <xf numFmtId="1" fontId="4" fillId="0" borderId="21" xfId="3" applyNumberFormat="1" applyFont="1" applyBorder="1" applyAlignment="1">
      <alignment horizontal="justify" vertical="top" wrapText="1"/>
    </xf>
    <xf numFmtId="4" fontId="9" fillId="0" borderId="21" xfId="3" applyNumberFormat="1" applyFont="1" applyBorder="1" applyAlignment="1">
      <alignment horizontal="right" vertical="top"/>
    </xf>
    <xf numFmtId="164" fontId="9" fillId="0" borderId="12" xfId="2" applyNumberFormat="1" applyFont="1" applyFill="1" applyBorder="1" applyAlignment="1">
      <alignment horizontal="center" vertical="top"/>
    </xf>
    <xf numFmtId="0" fontId="12" fillId="2" borderId="0" xfId="3" applyFont="1" applyFill="1" applyAlignment="1">
      <alignment vertical="top"/>
    </xf>
    <xf numFmtId="0" fontId="12" fillId="0" borderId="0" xfId="3" applyFont="1" applyAlignment="1">
      <alignment vertical="top"/>
    </xf>
    <xf numFmtId="1" fontId="4" fillId="0" borderId="32" xfId="3" applyNumberFormat="1" applyFont="1" applyBorder="1" applyAlignment="1">
      <alignment horizontal="justify" vertical="justify" wrapText="1"/>
    </xf>
    <xf numFmtId="164" fontId="7" fillId="0" borderId="33" xfId="2" applyNumberFormat="1" applyFont="1" applyFill="1" applyBorder="1" applyAlignment="1">
      <alignment horizontal="center" vertical="center"/>
    </xf>
    <xf numFmtId="1" fontId="23" fillId="0" borderId="32" xfId="3" applyNumberFormat="1" applyFont="1" applyBorder="1" applyAlignment="1">
      <alignment horizontal="justify" vertical="justify"/>
    </xf>
    <xf numFmtId="1" fontId="23" fillId="0" borderId="32" xfId="3" applyNumberFormat="1" applyFont="1" applyBorder="1" applyAlignment="1">
      <alignment horizontal="justify" vertical="justify" wrapText="1"/>
    </xf>
    <xf numFmtId="1" fontId="23" fillId="0" borderId="32" xfId="3" applyNumberFormat="1" applyFont="1" applyBorder="1" applyAlignment="1">
      <alignment vertical="justify" wrapText="1"/>
    </xf>
    <xf numFmtId="1" fontId="23" fillId="0" borderId="35" xfId="3" applyNumberFormat="1" applyFont="1" applyBorder="1" applyAlignment="1">
      <alignment horizontal="justify" vertical="center" wrapText="1"/>
    </xf>
    <xf numFmtId="1" fontId="9" fillId="0" borderId="37" xfId="3" applyNumberFormat="1" applyFont="1" applyBorder="1" applyAlignment="1">
      <alignment horizontal="center" vertical="top"/>
    </xf>
    <xf numFmtId="1" fontId="9" fillId="0" borderId="38" xfId="3" applyNumberFormat="1" applyFont="1" applyBorder="1" applyAlignment="1">
      <alignment horizontal="center" vertical="top"/>
    </xf>
    <xf numFmtId="49" fontId="9" fillId="0" borderId="38" xfId="3" applyNumberFormat="1" applyFont="1" applyBorder="1" applyAlignment="1">
      <alignment horizontal="center" vertical="top"/>
    </xf>
    <xf numFmtId="1" fontId="9" fillId="0" borderId="39" xfId="3" applyNumberFormat="1" applyFont="1" applyBorder="1" applyAlignment="1">
      <alignment horizontal="center" vertical="top"/>
    </xf>
    <xf numFmtId="4" fontId="9" fillId="0" borderId="38" xfId="3" applyNumberFormat="1" applyFont="1" applyBorder="1" applyAlignment="1">
      <alignment horizontal="right" vertical="top"/>
    </xf>
    <xf numFmtId="164" fontId="9" fillId="0" borderId="39" xfId="2" applyNumberFormat="1" applyFont="1" applyFill="1" applyBorder="1" applyAlignment="1">
      <alignment horizontal="center" vertical="top"/>
    </xf>
    <xf numFmtId="1" fontId="4" fillId="0" borderId="32" xfId="3" applyNumberFormat="1" applyFont="1" applyBorder="1" applyAlignment="1">
      <alignment horizontal="justify" vertical="center" wrapText="1"/>
    </xf>
    <xf numFmtId="1" fontId="23" fillId="0" borderId="32" xfId="3" applyNumberFormat="1" applyFont="1" applyBorder="1" applyAlignment="1">
      <alignment horizontal="justify" vertical="center" wrapText="1"/>
    </xf>
    <xf numFmtId="1" fontId="22" fillId="0" borderId="31" xfId="5" applyNumberFormat="1" applyFont="1" applyBorder="1" applyAlignment="1">
      <alignment horizontal="center" vertical="center"/>
    </xf>
    <xf numFmtId="1" fontId="22" fillId="0" borderId="32" xfId="5" applyNumberFormat="1" applyFont="1" applyBorder="1" applyAlignment="1">
      <alignment horizontal="center" vertical="center"/>
    </xf>
    <xf numFmtId="4" fontId="22" fillId="0" borderId="32" xfId="6" applyNumberFormat="1" applyFont="1" applyFill="1" applyBorder="1" applyAlignment="1">
      <alignment horizontal="center" vertical="center"/>
    </xf>
    <xf numFmtId="49" fontId="22" fillId="0" borderId="32" xfId="6" applyNumberFormat="1" applyFont="1" applyFill="1" applyBorder="1" applyAlignment="1">
      <alignment horizontal="center" vertical="center"/>
    </xf>
    <xf numFmtId="1" fontId="22" fillId="0" borderId="32" xfId="6" applyNumberFormat="1" applyFont="1" applyFill="1" applyBorder="1" applyAlignment="1">
      <alignment horizontal="center" vertical="center"/>
    </xf>
    <xf numFmtId="4" fontId="22" fillId="0" borderId="33" xfId="6" applyNumberFormat="1" applyFont="1" applyFill="1" applyBorder="1" applyAlignment="1">
      <alignment horizontal="center" vertical="center"/>
    </xf>
    <xf numFmtId="1" fontId="23" fillId="0" borderId="32" xfId="5" applyNumberFormat="1" applyFont="1" applyBorder="1" applyAlignment="1">
      <alignment horizontal="justify" vertical="center" wrapText="1"/>
    </xf>
    <xf numFmtId="4" fontId="22" fillId="0" borderId="32" xfId="5" applyNumberFormat="1" applyFont="1" applyBorder="1" applyAlignment="1">
      <alignment horizontal="right" vertical="center"/>
    </xf>
    <xf numFmtId="1" fontId="23" fillId="0" borderId="32" xfId="3" applyNumberFormat="1" applyFont="1" applyBorder="1" applyAlignment="1">
      <alignment horizontal="justify" vertical="center"/>
    </xf>
    <xf numFmtId="1" fontId="4" fillId="0" borderId="38" xfId="3" applyNumberFormat="1" applyFont="1" applyBorder="1" applyAlignment="1">
      <alignment horizontal="justify" vertical="top" wrapText="1"/>
    </xf>
    <xf numFmtId="164" fontId="9" fillId="0" borderId="40" xfId="2" applyNumberFormat="1" applyFont="1" applyFill="1" applyBorder="1" applyAlignment="1">
      <alignment horizontal="center" vertical="top"/>
    </xf>
    <xf numFmtId="0" fontId="24" fillId="0" borderId="0" xfId="3" applyFont="1" applyAlignment="1">
      <alignment vertical="center"/>
    </xf>
    <xf numFmtId="1" fontId="22" fillId="0" borderId="41" xfId="3" applyNumberFormat="1" applyFont="1" applyBorder="1" applyAlignment="1">
      <alignment horizontal="center" vertical="center"/>
    </xf>
    <xf numFmtId="1" fontId="22" fillId="0" borderId="42" xfId="3" applyNumberFormat="1" applyFont="1" applyBorder="1" applyAlignment="1">
      <alignment horizontal="center" vertical="center"/>
    </xf>
    <xf numFmtId="4" fontId="22" fillId="0" borderId="42" xfId="4" applyNumberFormat="1" applyFont="1" applyFill="1" applyBorder="1" applyAlignment="1">
      <alignment horizontal="center" vertical="center"/>
    </xf>
    <xf numFmtId="1" fontId="22" fillId="0" borderId="42" xfId="4" applyNumberFormat="1" applyFont="1" applyFill="1" applyBorder="1" applyAlignment="1">
      <alignment horizontal="center" vertical="center"/>
    </xf>
    <xf numFmtId="49" fontId="22" fillId="0" borderId="42" xfId="4" applyNumberFormat="1" applyFont="1" applyFill="1" applyBorder="1" applyAlignment="1">
      <alignment horizontal="center" vertical="center"/>
    </xf>
    <xf numFmtId="4" fontId="22" fillId="0" borderId="43" xfId="4" applyNumberFormat="1" applyFont="1" applyFill="1" applyBorder="1" applyAlignment="1">
      <alignment horizontal="center" vertical="center"/>
    </xf>
    <xf numFmtId="1" fontId="23" fillId="0" borderId="42" xfId="3" applyNumberFormat="1" applyFont="1" applyBorder="1" applyAlignment="1">
      <alignment horizontal="justify" vertical="justify" wrapText="1"/>
    </xf>
    <xf numFmtId="4" fontId="22" fillId="0" borderId="42" xfId="3" applyNumberFormat="1" applyFont="1" applyBorder="1" applyAlignment="1">
      <alignment horizontal="right" vertical="center"/>
    </xf>
    <xf numFmtId="164" fontId="22" fillId="0" borderId="43" xfId="2" applyNumberFormat="1" applyFont="1" applyFill="1" applyBorder="1" applyAlignment="1">
      <alignment horizontal="center" vertical="center"/>
    </xf>
    <xf numFmtId="4" fontId="8" fillId="2" borderId="0" xfId="3" applyNumberFormat="1" applyFont="1" applyFill="1" applyAlignment="1">
      <alignment horizontal="justify" wrapText="1"/>
    </xf>
    <xf numFmtId="4" fontId="7" fillId="2" borderId="0" xfId="3" applyNumberFormat="1" applyFont="1" applyFill="1"/>
    <xf numFmtId="166" fontId="7" fillId="2" borderId="0" xfId="3" applyNumberFormat="1" applyFont="1" applyFill="1"/>
    <xf numFmtId="164" fontId="7" fillId="2" borderId="0" xfId="2" applyNumberFormat="1" applyFont="1" applyFill="1" applyAlignment="1"/>
    <xf numFmtId="0" fontId="26" fillId="2" borderId="0" xfId="3" applyFont="1" applyFill="1" applyAlignment="1">
      <alignment horizontal="center"/>
    </xf>
    <xf numFmtId="1" fontId="26" fillId="2" borderId="0" xfId="3" applyNumberFormat="1" applyFont="1" applyFill="1" applyAlignment="1">
      <alignment horizontal="center"/>
    </xf>
    <xf numFmtId="0" fontId="27" fillId="2" borderId="0" xfId="3" applyFont="1" applyFill="1" applyAlignment="1">
      <alignment horizontal="justify" wrapText="1"/>
    </xf>
    <xf numFmtId="0" fontId="26" fillId="2" borderId="0" xfId="3" applyFont="1" applyFill="1"/>
    <xf numFmtId="164" fontId="26" fillId="2" borderId="0" xfId="3" applyNumberFormat="1" applyFont="1" applyFill="1"/>
    <xf numFmtId="0" fontId="21" fillId="0" borderId="0" xfId="3" applyFont="1" applyFill="1"/>
    <xf numFmtId="1" fontId="19" fillId="0" borderId="31" xfId="3" applyNumberFormat="1" applyFont="1" applyFill="1" applyBorder="1" applyAlignment="1">
      <alignment horizontal="center" vertical="center"/>
    </xf>
    <xf numFmtId="1" fontId="19" fillId="0" borderId="32" xfId="3" applyNumberFormat="1" applyFont="1" applyFill="1" applyBorder="1" applyAlignment="1">
      <alignment horizontal="center" vertical="center"/>
    </xf>
    <xf numFmtId="4" fontId="19" fillId="0" borderId="32" xfId="4" applyNumberFormat="1" applyFont="1" applyFill="1" applyBorder="1" applyAlignment="1">
      <alignment horizontal="center" vertical="center"/>
    </xf>
    <xf numFmtId="1" fontId="19" fillId="0" borderId="32" xfId="4" applyNumberFormat="1" applyFont="1" applyFill="1" applyBorder="1" applyAlignment="1">
      <alignment horizontal="center" vertical="center"/>
    </xf>
    <xf numFmtId="49" fontId="19" fillId="0" borderId="32" xfId="4" applyNumberFormat="1" applyFont="1" applyFill="1" applyBorder="1" applyAlignment="1">
      <alignment horizontal="center" vertical="center"/>
    </xf>
    <xf numFmtId="4" fontId="19" fillId="0" borderId="33" xfId="4" applyNumberFormat="1" applyFont="1" applyFill="1" applyBorder="1" applyAlignment="1">
      <alignment horizontal="center" vertical="center"/>
    </xf>
    <xf numFmtId="1" fontId="20" fillId="0" borderId="32" xfId="3" applyNumberFormat="1" applyFont="1" applyFill="1" applyBorder="1" applyAlignment="1">
      <alignment horizontal="left" vertical="center" wrapText="1"/>
    </xf>
    <xf numFmtId="4" fontId="19" fillId="0" borderId="32" xfId="3" applyNumberFormat="1" applyFont="1" applyFill="1" applyBorder="1" applyAlignment="1">
      <alignment horizontal="right" vertical="center"/>
    </xf>
    <xf numFmtId="4" fontId="17" fillId="3" borderId="11" xfId="3" applyNumberFormat="1" applyFont="1" applyFill="1" applyBorder="1" applyAlignment="1">
      <alignment horizontal="center" vertical="center" wrapText="1"/>
    </xf>
    <xf numFmtId="4" fontId="17" fillId="3" borderId="17" xfId="3" applyNumberFormat="1" applyFont="1" applyFill="1" applyBorder="1" applyAlignment="1">
      <alignment horizontal="center" vertical="center" wrapText="1"/>
    </xf>
    <xf numFmtId="164" fontId="17" fillId="3" borderId="12" xfId="2" applyNumberFormat="1" applyFont="1" applyFill="1" applyBorder="1" applyAlignment="1">
      <alignment horizontal="center" vertical="center" wrapText="1"/>
    </xf>
    <xf numFmtId="164" fontId="17" fillId="3" borderId="19" xfId="2" applyNumberFormat="1" applyFont="1" applyFill="1" applyBorder="1" applyAlignment="1">
      <alignment horizontal="center" vertical="center" wrapText="1"/>
    </xf>
    <xf numFmtId="0" fontId="10" fillId="2" borderId="3" xfId="3" applyFont="1" applyFill="1" applyBorder="1" applyAlignment="1">
      <alignment horizontal="center" vertical="center"/>
    </xf>
    <xf numFmtId="0" fontId="10" fillId="2" borderId="0" xfId="3" applyFont="1" applyFill="1" applyAlignment="1">
      <alignment horizontal="center" vertical="center"/>
    </xf>
    <xf numFmtId="0" fontId="10" fillId="2" borderId="0" xfId="3" applyFont="1" applyFill="1" applyAlignment="1">
      <alignment horizontal="justify" vertical="center"/>
    </xf>
    <xf numFmtId="0" fontId="10" fillId="2" borderId="4" xfId="3" applyFont="1" applyFill="1" applyBorder="1" applyAlignment="1">
      <alignment horizontal="center" vertical="center"/>
    </xf>
    <xf numFmtId="0" fontId="15" fillId="2" borderId="5" xfId="3" applyFont="1" applyFill="1" applyBorder="1" applyAlignment="1">
      <alignment horizontal="right" wrapText="1"/>
    </xf>
    <xf numFmtId="0" fontId="16" fillId="2" borderId="6" xfId="3" applyFont="1" applyFill="1" applyBorder="1" applyAlignment="1">
      <alignment horizontal="right" wrapText="1"/>
    </xf>
    <xf numFmtId="0" fontId="17" fillId="3" borderId="7" xfId="3" applyFont="1" applyFill="1" applyBorder="1" applyAlignment="1">
      <alignment horizontal="center" vertical="center" wrapText="1"/>
    </xf>
    <xf numFmtId="0" fontId="17" fillId="3" borderId="8" xfId="3" applyFont="1" applyFill="1" applyBorder="1" applyAlignment="1">
      <alignment horizontal="center" vertical="center" wrapText="1"/>
    </xf>
    <xf numFmtId="0" fontId="17" fillId="3" borderId="9" xfId="3" applyFont="1" applyFill="1" applyBorder="1" applyAlignment="1">
      <alignment horizontal="center" vertical="center" wrapText="1"/>
    </xf>
    <xf numFmtId="0" fontId="17" fillId="3" borderId="10" xfId="3" applyFont="1" applyFill="1" applyBorder="1" applyAlignment="1">
      <alignment horizontal="center" vertical="center" wrapText="1"/>
    </xf>
    <xf numFmtId="0" fontId="17" fillId="3" borderId="16" xfId="3" applyFont="1" applyFill="1" applyBorder="1" applyAlignment="1">
      <alignment horizontal="center" vertical="center" wrapText="1"/>
    </xf>
    <xf numFmtId="4" fontId="17" fillId="3" borderId="12" xfId="3" applyNumberFormat="1" applyFont="1" applyFill="1" applyBorder="1" applyAlignment="1">
      <alignment horizontal="center" vertical="center" wrapText="1"/>
    </xf>
    <xf numFmtId="4" fontId="17" fillId="3" borderId="13" xfId="3" applyNumberFormat="1" applyFont="1" applyFill="1" applyBorder="1" applyAlignment="1">
      <alignment horizontal="center" vertical="center" wrapText="1"/>
    </xf>
  </cellXfs>
  <cellStyles count="7">
    <cellStyle name="Millares_CONS-ENE-MODIF" xfId="4" xr:uid="{F206AE6A-0BDB-467E-8DF1-403D2BBBD71C}"/>
    <cellStyle name="Millares_CONS-ENE-MODIF 2" xfId="6" xr:uid="{4A35C9A9-C777-45A2-94BD-C75390BE820E}"/>
    <cellStyle name="Moneda" xfId="1" builtinId="4"/>
    <cellStyle name="Normal" xfId="0" builtinId="0"/>
    <cellStyle name="Normal 2" xfId="3" xr:uid="{6CA94D3E-DE5C-407F-99E4-B86A40C33F6B}"/>
    <cellStyle name="Normal 2 2" xfId="5" xr:uid="{EDB7B01B-2696-4AF1-9517-82C4594BA5E9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100265</xdr:colOff>
      <xdr:row>0</xdr:row>
      <xdr:rowOff>110289</xdr:rowOff>
    </xdr:from>
    <xdr:to>
      <xdr:col>4</xdr:col>
      <xdr:colOff>461212</xdr:colOff>
      <xdr:row>4</xdr:row>
      <xdr:rowOff>130341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C774398-BF3A-7BCB-6354-4DEEF6D08C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0265" y="110289"/>
          <a:ext cx="2857500" cy="6717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1B7420-EAF0-4E5E-B9D4-37062EDA596B}">
  <dimension ref="A1:BN154"/>
  <sheetViews>
    <sheetView tabSelected="1" zoomScale="95" zoomScaleNormal="95" workbookViewId="0">
      <selection activeCell="G10" sqref="G10"/>
    </sheetView>
  </sheetViews>
  <sheetFormatPr baseColWidth="10" defaultColWidth="8" defaultRowHeight="12.75" x14ac:dyDescent="0.2"/>
  <cols>
    <col min="1" max="1" width="8.625" style="33" customWidth="1"/>
    <col min="2" max="2" width="8.25" style="33" customWidth="1"/>
    <col min="3" max="3" width="8.625" style="33" customWidth="1"/>
    <col min="4" max="4" width="7.125" style="33" customWidth="1"/>
    <col min="5" max="5" width="6.125" style="33" customWidth="1"/>
    <col min="6" max="6" width="8.375" style="33" customWidth="1"/>
    <col min="7" max="7" width="5" style="33" customWidth="1"/>
    <col min="8" max="8" width="4.625" style="35" customWidth="1"/>
    <col min="9" max="9" width="6.125" style="36" customWidth="1"/>
    <col min="10" max="10" width="6.25" style="33" customWidth="1"/>
    <col min="11" max="11" width="22.375" style="28" customWidth="1"/>
    <col min="12" max="12" width="16.25" style="235" customWidth="1"/>
    <col min="13" max="13" width="13.75" style="235" customWidth="1"/>
    <col min="14" max="14" width="12.875" style="235" customWidth="1"/>
    <col min="15" max="15" width="10.25" style="235" customWidth="1"/>
    <col min="16" max="16" width="13.375" style="235" customWidth="1"/>
    <col min="17" max="17" width="15.875" style="235" customWidth="1"/>
    <col min="18" max="18" width="15.25" style="235" customWidth="1"/>
    <col min="19" max="19" width="16.375" style="235" bestFit="1" customWidth="1"/>
    <col min="20" max="20" width="14.875" style="235" bestFit="1" customWidth="1"/>
    <col min="21" max="22" width="13.625" style="235" customWidth="1"/>
    <col min="23" max="23" width="13.375" style="235" bestFit="1" customWidth="1"/>
    <col min="24" max="24" width="10.75" style="237" bestFit="1" customWidth="1"/>
    <col min="25" max="16384" width="8" style="24"/>
  </cols>
  <sheetData>
    <row r="1" spans="1:66" s="9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</row>
    <row r="2" spans="1:66" s="9" customFormat="1" x14ac:dyDescent="0.2">
      <c r="A2" s="10"/>
      <c r="B2" s="11"/>
      <c r="C2" s="12"/>
      <c r="D2" s="11"/>
      <c r="E2" s="12"/>
      <c r="F2" s="13"/>
      <c r="G2" s="13"/>
      <c r="H2" s="14"/>
      <c r="I2" s="15"/>
      <c r="J2" s="11"/>
      <c r="K2" s="16"/>
      <c r="L2" s="17"/>
      <c r="M2" s="17"/>
      <c r="N2" s="17"/>
      <c r="O2" s="17"/>
      <c r="P2" s="17"/>
      <c r="Q2" s="17"/>
      <c r="R2" s="17"/>
      <c r="S2" s="17"/>
      <c r="T2" s="18"/>
      <c r="U2" s="17"/>
      <c r="V2" s="17"/>
      <c r="W2" s="17"/>
      <c r="X2" s="19"/>
    </row>
    <row r="3" spans="1:66" s="9" customFormat="1" x14ac:dyDescent="0.2">
      <c r="A3" s="10"/>
      <c r="B3" s="11"/>
      <c r="C3" s="12"/>
      <c r="D3" s="11"/>
      <c r="E3" s="12"/>
      <c r="F3" s="12"/>
      <c r="G3" s="12"/>
      <c r="H3" s="14"/>
      <c r="I3" s="15"/>
      <c r="J3" s="11"/>
      <c r="K3" s="16"/>
      <c r="S3" s="20"/>
      <c r="T3" s="17"/>
      <c r="W3" s="11"/>
      <c r="X3" s="21"/>
    </row>
    <row r="4" spans="1:66" s="9" customFormat="1" x14ac:dyDescent="0.2">
      <c r="A4" s="22"/>
      <c r="B4" s="23"/>
      <c r="C4" s="24"/>
      <c r="D4" s="25"/>
      <c r="E4" s="23"/>
      <c r="F4" s="12"/>
      <c r="G4" s="12"/>
      <c r="H4" s="26"/>
      <c r="I4" s="27"/>
      <c r="J4" s="23"/>
      <c r="K4" s="28"/>
      <c r="Q4" s="18"/>
      <c r="S4" s="29"/>
      <c r="T4" s="29"/>
      <c r="W4" s="30"/>
      <c r="X4" s="31"/>
    </row>
    <row r="5" spans="1:66" s="9" customFormat="1" ht="15" x14ac:dyDescent="0.25">
      <c r="A5" s="256" t="s">
        <v>0</v>
      </c>
      <c r="B5" s="257"/>
      <c r="C5" s="257"/>
      <c r="D5" s="257"/>
      <c r="E5" s="257"/>
      <c r="F5" s="257"/>
      <c r="G5" s="257"/>
      <c r="H5" s="257"/>
      <c r="I5" s="257"/>
      <c r="J5" s="257"/>
      <c r="K5" s="258"/>
      <c r="L5" s="257"/>
      <c r="M5" s="257"/>
      <c r="N5" s="257"/>
      <c r="O5" s="257"/>
      <c r="P5" s="257"/>
      <c r="Q5" s="257"/>
      <c r="R5" s="257"/>
      <c r="S5" s="257"/>
      <c r="T5" s="257"/>
      <c r="U5" s="257"/>
      <c r="V5" s="257"/>
      <c r="W5" s="257"/>
      <c r="X5" s="259"/>
    </row>
    <row r="6" spans="1:66" s="9" customFormat="1" x14ac:dyDescent="0.2">
      <c r="A6" s="32"/>
      <c r="B6" s="33"/>
      <c r="C6" s="34"/>
      <c r="D6" s="25"/>
      <c r="E6" s="33"/>
      <c r="F6" s="33"/>
      <c r="G6" s="33"/>
      <c r="H6" s="35"/>
      <c r="I6" s="36"/>
      <c r="J6" s="34"/>
      <c r="K6" s="37"/>
      <c r="Q6" s="38"/>
      <c r="U6" s="39"/>
      <c r="W6" s="39"/>
      <c r="X6" s="40"/>
    </row>
    <row r="7" spans="1:66" s="9" customFormat="1" x14ac:dyDescent="0.15">
      <c r="A7" s="41"/>
      <c r="B7" s="42" t="s">
        <v>1</v>
      </c>
      <c r="C7" s="43"/>
      <c r="D7" s="44">
        <v>4301</v>
      </c>
      <c r="E7" s="45"/>
      <c r="F7" s="45"/>
      <c r="G7" s="45"/>
      <c r="H7" s="46"/>
      <c r="I7" s="47"/>
      <c r="J7" s="48"/>
      <c r="K7" s="49"/>
      <c r="Q7" s="50"/>
      <c r="W7" s="39"/>
      <c r="X7" s="40"/>
    </row>
    <row r="8" spans="1:66" s="9" customFormat="1" x14ac:dyDescent="0.15">
      <c r="A8" s="41"/>
      <c r="B8" s="42" t="s">
        <v>2</v>
      </c>
      <c r="C8" s="43"/>
      <c r="D8" s="44">
        <v>430101</v>
      </c>
      <c r="E8" s="45"/>
      <c r="F8" s="45"/>
      <c r="G8" s="45"/>
      <c r="H8" s="46"/>
      <c r="I8" s="47"/>
      <c r="J8" s="48"/>
      <c r="K8" s="37"/>
      <c r="L8" s="51"/>
      <c r="P8" s="51"/>
      <c r="Q8" s="52"/>
      <c r="S8" s="51"/>
      <c r="T8" s="51"/>
      <c r="W8" s="39"/>
      <c r="X8" s="40"/>
    </row>
    <row r="9" spans="1:66" s="60" customFormat="1" ht="11.25" x14ac:dyDescent="0.2">
      <c r="A9" s="53"/>
      <c r="B9" s="54" t="s">
        <v>3</v>
      </c>
      <c r="C9" s="55"/>
      <c r="D9" s="56">
        <v>2022</v>
      </c>
      <c r="E9" s="57"/>
      <c r="F9" s="57"/>
      <c r="G9" s="57"/>
      <c r="H9" s="58"/>
      <c r="I9" s="59"/>
      <c r="K9" s="61"/>
      <c r="L9" s="62"/>
      <c r="P9" s="62"/>
      <c r="Q9" s="62"/>
      <c r="S9" s="63"/>
      <c r="T9" s="62"/>
      <c r="U9" s="62"/>
      <c r="V9" s="62"/>
      <c r="W9" s="62"/>
      <c r="X9" s="64"/>
    </row>
    <row r="10" spans="1:66" s="9" customFormat="1" x14ac:dyDescent="0.15">
      <c r="A10" s="41"/>
      <c r="B10" s="42" t="s">
        <v>4</v>
      </c>
      <c r="C10" s="43"/>
      <c r="D10" s="42" t="s">
        <v>5</v>
      </c>
      <c r="E10" s="45"/>
      <c r="F10" s="45"/>
      <c r="G10" s="45"/>
      <c r="H10" s="46"/>
      <c r="I10" s="47"/>
      <c r="J10" s="48"/>
      <c r="K10" s="49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6"/>
    </row>
    <row r="11" spans="1:66" s="72" customFormat="1" ht="13.5" thickBot="1" x14ac:dyDescent="0.25">
      <c r="A11" s="260"/>
      <c r="B11" s="261"/>
      <c r="C11" s="261"/>
      <c r="D11" s="261"/>
      <c r="E11" s="261"/>
      <c r="F11" s="261"/>
      <c r="G11" s="261"/>
      <c r="H11" s="261"/>
      <c r="I11" s="261"/>
      <c r="J11" s="261"/>
      <c r="K11" s="67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9"/>
      <c r="W11" s="68"/>
      <c r="X11" s="70"/>
      <c r="Y11" s="71"/>
      <c r="Z11" s="71"/>
      <c r="AA11" s="71"/>
      <c r="AB11" s="71"/>
      <c r="AC11" s="71"/>
      <c r="AD11" s="71"/>
      <c r="AE11" s="71"/>
      <c r="AF11" s="71"/>
      <c r="AG11" s="71"/>
      <c r="AH11" s="71"/>
      <c r="AI11" s="71"/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71"/>
      <c r="BG11" s="71"/>
      <c r="BH11" s="71"/>
      <c r="BI11" s="71"/>
      <c r="BJ11" s="71"/>
      <c r="BK11" s="71"/>
      <c r="BL11" s="71"/>
      <c r="BM11" s="71"/>
      <c r="BN11" s="71"/>
    </row>
    <row r="12" spans="1:66" s="73" customFormat="1" ht="24" customHeight="1" thickTop="1" thickBot="1" x14ac:dyDescent="0.3">
      <c r="A12" s="262" t="s">
        <v>6</v>
      </c>
      <c r="B12" s="263"/>
      <c r="C12" s="263"/>
      <c r="D12" s="263"/>
      <c r="E12" s="263"/>
      <c r="F12" s="263"/>
      <c r="G12" s="263"/>
      <c r="H12" s="263"/>
      <c r="I12" s="263"/>
      <c r="J12" s="264"/>
      <c r="K12" s="265" t="s">
        <v>7</v>
      </c>
      <c r="L12" s="252" t="s">
        <v>8</v>
      </c>
      <c r="M12" s="267" t="s">
        <v>9</v>
      </c>
      <c r="N12" s="268"/>
      <c r="O12" s="252" t="s">
        <v>10</v>
      </c>
      <c r="P12" s="252" t="s">
        <v>11</v>
      </c>
      <c r="Q12" s="252" t="s">
        <v>12</v>
      </c>
      <c r="R12" s="252" t="s">
        <v>13</v>
      </c>
      <c r="S12" s="252" t="s">
        <v>14</v>
      </c>
      <c r="T12" s="252" t="s">
        <v>15</v>
      </c>
      <c r="U12" s="252" t="s">
        <v>16</v>
      </c>
      <c r="V12" s="252" t="s">
        <v>17</v>
      </c>
      <c r="W12" s="252" t="s">
        <v>18</v>
      </c>
      <c r="X12" s="254" t="s">
        <v>19</v>
      </c>
    </row>
    <row r="13" spans="1:66" s="73" customFormat="1" ht="35.25" customHeight="1" thickTop="1" thickBot="1" x14ac:dyDescent="0.3">
      <c r="A13" s="74" t="s">
        <v>20</v>
      </c>
      <c r="B13" s="74" t="s">
        <v>21</v>
      </c>
      <c r="C13" s="74" t="s">
        <v>22</v>
      </c>
      <c r="D13" s="74" t="s">
        <v>23</v>
      </c>
      <c r="E13" s="74" t="s">
        <v>24</v>
      </c>
      <c r="F13" s="74" t="s">
        <v>25</v>
      </c>
      <c r="G13" s="74" t="s">
        <v>26</v>
      </c>
      <c r="H13" s="75" t="s">
        <v>27</v>
      </c>
      <c r="I13" s="76" t="s">
        <v>28</v>
      </c>
      <c r="J13" s="77" t="s">
        <v>29</v>
      </c>
      <c r="K13" s="266"/>
      <c r="L13" s="253"/>
      <c r="M13" s="78" t="s">
        <v>30</v>
      </c>
      <c r="N13" s="78" t="s">
        <v>31</v>
      </c>
      <c r="O13" s="253"/>
      <c r="P13" s="253"/>
      <c r="Q13" s="253"/>
      <c r="R13" s="253"/>
      <c r="S13" s="253"/>
      <c r="T13" s="253"/>
      <c r="U13" s="253"/>
      <c r="V13" s="253"/>
      <c r="W13" s="253"/>
      <c r="X13" s="255"/>
    </row>
    <row r="14" spans="1:66" s="86" customFormat="1" ht="14.45" customHeight="1" thickTop="1" thickBot="1" x14ac:dyDescent="0.2">
      <c r="A14" s="79" t="s">
        <v>32</v>
      </c>
      <c r="B14" s="80"/>
      <c r="C14" s="80"/>
      <c r="D14" s="80"/>
      <c r="E14" s="80"/>
      <c r="F14" s="80"/>
      <c r="G14" s="80"/>
      <c r="H14" s="80"/>
      <c r="I14" s="81"/>
      <c r="J14" s="82"/>
      <c r="K14" s="83" t="s">
        <v>33</v>
      </c>
      <c r="L14" s="84">
        <f>L15+L73+L76</f>
        <v>881977086762</v>
      </c>
      <c r="M14" s="84">
        <f t="shared" ref="M14:W14" si="0">M15+M73+M76</f>
        <v>92488338983</v>
      </c>
      <c r="N14" s="84">
        <f t="shared" si="0"/>
        <v>92488338983</v>
      </c>
      <c r="O14" s="84">
        <f t="shared" si="0"/>
        <v>0</v>
      </c>
      <c r="P14" s="84">
        <f t="shared" si="0"/>
        <v>15000000000</v>
      </c>
      <c r="Q14" s="84">
        <f t="shared" si="0"/>
        <v>896977086762</v>
      </c>
      <c r="R14" s="84">
        <f t="shared" si="0"/>
        <v>0</v>
      </c>
      <c r="S14" s="84">
        <f>S15+S73+S76</f>
        <v>868999667383.96997</v>
      </c>
      <c r="T14" s="84">
        <f t="shared" si="0"/>
        <v>796115664449.7699</v>
      </c>
      <c r="U14" s="84">
        <f t="shared" si="0"/>
        <v>403824257250.52997</v>
      </c>
      <c r="V14" s="84">
        <f t="shared" si="0"/>
        <v>403711673177.19995</v>
      </c>
      <c r="W14" s="84">
        <f t="shared" si="0"/>
        <v>403711673177.19995</v>
      </c>
      <c r="X14" s="85">
        <f>T14/Q14</f>
        <v>0.8875540704430589</v>
      </c>
    </row>
    <row r="15" spans="1:66" s="94" customFormat="1" ht="14.25" thickTop="1" thickBot="1" x14ac:dyDescent="0.25">
      <c r="A15" s="87" t="s">
        <v>34</v>
      </c>
      <c r="B15" s="88"/>
      <c r="C15" s="88"/>
      <c r="D15" s="88"/>
      <c r="E15" s="88"/>
      <c r="F15" s="88"/>
      <c r="G15" s="88"/>
      <c r="H15" s="88"/>
      <c r="I15" s="89"/>
      <c r="J15" s="90"/>
      <c r="K15" s="91" t="s">
        <v>35</v>
      </c>
      <c r="L15" s="92">
        <f>L16+L37+L51+L61</f>
        <v>51585845707</v>
      </c>
      <c r="M15" s="92">
        <f t="shared" ref="M15:W15" si="1">M16+M37+M51+M61</f>
        <v>566634555</v>
      </c>
      <c r="N15" s="92">
        <f t="shared" si="1"/>
        <v>566634555</v>
      </c>
      <c r="O15" s="92">
        <f t="shared" si="1"/>
        <v>0</v>
      </c>
      <c r="P15" s="92">
        <f t="shared" si="1"/>
        <v>0</v>
      </c>
      <c r="Q15" s="92">
        <f>Q16+Q37+Q51+Q61</f>
        <v>51585845707</v>
      </c>
      <c r="R15" s="92">
        <f t="shared" si="1"/>
        <v>0</v>
      </c>
      <c r="S15" s="92">
        <f t="shared" si="1"/>
        <v>48044055788</v>
      </c>
      <c r="T15" s="92">
        <f t="shared" si="1"/>
        <v>38825374668.550003</v>
      </c>
      <c r="U15" s="92">
        <f t="shared" si="1"/>
        <v>36866314663.020004</v>
      </c>
      <c r="V15" s="92">
        <f t="shared" si="1"/>
        <v>36866314663.020004</v>
      </c>
      <c r="W15" s="92">
        <f t="shared" si="1"/>
        <v>36866314663.020004</v>
      </c>
      <c r="X15" s="93">
        <f t="shared" ref="X15:X78" si="2">T15/Q15</f>
        <v>0.75263619577107277</v>
      </c>
    </row>
    <row r="16" spans="1:66" s="102" customFormat="1" ht="13.5" thickTop="1" x14ac:dyDescent="0.2">
      <c r="A16" s="95" t="s">
        <v>34</v>
      </c>
      <c r="B16" s="96" t="s">
        <v>36</v>
      </c>
      <c r="C16" s="96"/>
      <c r="D16" s="96"/>
      <c r="E16" s="96"/>
      <c r="F16" s="96"/>
      <c r="G16" s="96"/>
      <c r="H16" s="96"/>
      <c r="I16" s="97"/>
      <c r="J16" s="98"/>
      <c r="K16" s="99" t="s">
        <v>37</v>
      </c>
      <c r="L16" s="100">
        <f>SUM(L17)</f>
        <v>19410113996</v>
      </c>
      <c r="M16" s="100">
        <f t="shared" ref="M16:W16" si="3">SUM(M17)</f>
        <v>65734555</v>
      </c>
      <c r="N16" s="100">
        <f t="shared" si="3"/>
        <v>65734555</v>
      </c>
      <c r="O16" s="100">
        <f t="shared" si="3"/>
        <v>0</v>
      </c>
      <c r="P16" s="100">
        <f t="shared" si="3"/>
        <v>0</v>
      </c>
      <c r="Q16" s="100">
        <f t="shared" si="3"/>
        <v>19410113996</v>
      </c>
      <c r="R16" s="100">
        <f>SUM(R17)</f>
        <v>0</v>
      </c>
      <c r="S16" s="100">
        <f t="shared" si="3"/>
        <v>19410113996</v>
      </c>
      <c r="T16" s="100">
        <f t="shared" si="3"/>
        <v>12227060663</v>
      </c>
      <c r="U16" s="100">
        <f t="shared" si="3"/>
        <v>12225433085</v>
      </c>
      <c r="V16" s="100">
        <f t="shared" si="3"/>
        <v>12225433085</v>
      </c>
      <c r="W16" s="100">
        <f t="shared" si="3"/>
        <v>12225433085</v>
      </c>
      <c r="X16" s="101">
        <f t="shared" si="2"/>
        <v>0.62993244993407715</v>
      </c>
      <c r="Y16" s="94"/>
      <c r="Z16" s="94"/>
      <c r="AA16" s="94"/>
      <c r="AB16" s="94"/>
      <c r="AC16" s="94"/>
      <c r="AD16" s="94"/>
      <c r="AE16" s="94"/>
      <c r="AF16" s="94"/>
      <c r="AG16" s="94"/>
      <c r="AH16" s="94"/>
      <c r="AI16" s="94"/>
      <c r="AJ16" s="94"/>
      <c r="AK16" s="94"/>
      <c r="AL16" s="94"/>
      <c r="AM16" s="94"/>
      <c r="AN16" s="94"/>
      <c r="AO16" s="94"/>
      <c r="AP16" s="94"/>
      <c r="AQ16" s="94"/>
      <c r="AR16" s="94"/>
      <c r="AS16" s="94"/>
      <c r="AT16" s="94"/>
      <c r="AU16" s="94"/>
      <c r="AV16" s="94"/>
      <c r="AW16" s="94"/>
      <c r="AX16" s="94"/>
      <c r="AY16" s="94"/>
      <c r="AZ16" s="94"/>
      <c r="BA16" s="94"/>
      <c r="BB16" s="94"/>
      <c r="BC16" s="94"/>
      <c r="BD16" s="94"/>
      <c r="BE16" s="94"/>
      <c r="BF16" s="94"/>
      <c r="BG16" s="94"/>
      <c r="BH16" s="94"/>
      <c r="BI16" s="94"/>
      <c r="BJ16" s="94"/>
      <c r="BK16" s="94"/>
      <c r="BL16" s="94"/>
      <c r="BM16" s="94"/>
      <c r="BN16" s="94"/>
    </row>
    <row r="17" spans="1:66" s="102" customFormat="1" ht="15" customHeight="1" x14ac:dyDescent="0.2">
      <c r="A17" s="103" t="s">
        <v>34</v>
      </c>
      <c r="B17" s="104" t="s">
        <v>36</v>
      </c>
      <c r="C17" s="104" t="s">
        <v>36</v>
      </c>
      <c r="D17" s="104"/>
      <c r="E17" s="105"/>
      <c r="F17" s="105"/>
      <c r="G17" s="105"/>
      <c r="H17" s="106"/>
      <c r="I17" s="107"/>
      <c r="J17" s="108"/>
      <c r="K17" s="109" t="s">
        <v>38</v>
      </c>
      <c r="L17" s="110">
        <f>L18+L20+L30</f>
        <v>19410113996</v>
      </c>
      <c r="M17" s="110">
        <f t="shared" ref="M17:W17" si="4">M18+M20+M30</f>
        <v>65734555</v>
      </c>
      <c r="N17" s="110">
        <f t="shared" si="4"/>
        <v>65734555</v>
      </c>
      <c r="O17" s="110">
        <f t="shared" si="4"/>
        <v>0</v>
      </c>
      <c r="P17" s="110">
        <f t="shared" si="4"/>
        <v>0</v>
      </c>
      <c r="Q17" s="110">
        <f t="shared" si="4"/>
        <v>19410113996</v>
      </c>
      <c r="R17" s="110">
        <f>R18+R20+R30</f>
        <v>0</v>
      </c>
      <c r="S17" s="110">
        <f t="shared" si="4"/>
        <v>19410113996</v>
      </c>
      <c r="T17" s="110">
        <f>T18+T20+T30</f>
        <v>12227060663</v>
      </c>
      <c r="U17" s="110">
        <f t="shared" si="4"/>
        <v>12225433085</v>
      </c>
      <c r="V17" s="110">
        <f t="shared" si="4"/>
        <v>12225433085</v>
      </c>
      <c r="W17" s="110">
        <f t="shared" si="4"/>
        <v>12225433085</v>
      </c>
      <c r="X17" s="111">
        <f t="shared" si="2"/>
        <v>0.62993244993407715</v>
      </c>
      <c r="Y17" s="94"/>
      <c r="Z17" s="94"/>
      <c r="AA17" s="94"/>
      <c r="AB17" s="94"/>
      <c r="AC17" s="94"/>
      <c r="AD17" s="94"/>
      <c r="AE17" s="94"/>
      <c r="AF17" s="94"/>
      <c r="AG17" s="94"/>
      <c r="AH17" s="94"/>
      <c r="AI17" s="94"/>
      <c r="AJ17" s="94"/>
      <c r="AK17" s="94"/>
      <c r="AL17" s="94"/>
      <c r="AM17" s="94"/>
      <c r="AN17" s="94"/>
      <c r="AO17" s="94"/>
      <c r="AP17" s="94"/>
      <c r="AQ17" s="94"/>
      <c r="AR17" s="94"/>
      <c r="AS17" s="94"/>
      <c r="AT17" s="94"/>
      <c r="AU17" s="94"/>
      <c r="AV17" s="94"/>
      <c r="AW17" s="94"/>
      <c r="AX17" s="94"/>
      <c r="AY17" s="94"/>
      <c r="AZ17" s="94"/>
      <c r="BA17" s="94"/>
      <c r="BB17" s="94"/>
      <c r="BC17" s="94"/>
      <c r="BD17" s="94"/>
      <c r="BE17" s="94"/>
      <c r="BF17" s="94"/>
      <c r="BG17" s="94"/>
      <c r="BH17" s="94"/>
      <c r="BI17" s="94"/>
      <c r="BJ17" s="94"/>
      <c r="BK17" s="94"/>
      <c r="BL17" s="94"/>
      <c r="BM17" s="94"/>
      <c r="BN17" s="94"/>
    </row>
    <row r="18" spans="1:66" s="102" customFormat="1" x14ac:dyDescent="0.2">
      <c r="A18" s="103" t="s">
        <v>34</v>
      </c>
      <c r="B18" s="104" t="s">
        <v>36</v>
      </c>
      <c r="C18" s="104" t="s">
        <v>36</v>
      </c>
      <c r="D18" s="104" t="s">
        <v>36</v>
      </c>
      <c r="E18" s="105"/>
      <c r="F18" s="105"/>
      <c r="G18" s="105"/>
      <c r="H18" s="106"/>
      <c r="I18" s="107"/>
      <c r="J18" s="108"/>
      <c r="K18" s="112" t="s">
        <v>39</v>
      </c>
      <c r="L18" s="110">
        <f>L19</f>
        <v>13157991777</v>
      </c>
      <c r="M18" s="110">
        <f t="shared" ref="M18:W18" si="5">M19</f>
        <v>0</v>
      </c>
      <c r="N18" s="110">
        <f t="shared" si="5"/>
        <v>0</v>
      </c>
      <c r="O18" s="110">
        <f t="shared" si="5"/>
        <v>0</v>
      </c>
      <c r="P18" s="110">
        <f t="shared" si="5"/>
        <v>0</v>
      </c>
      <c r="Q18" s="110">
        <f t="shared" si="5"/>
        <v>13157991777</v>
      </c>
      <c r="R18" s="110">
        <f>R19</f>
        <v>0</v>
      </c>
      <c r="S18" s="110">
        <f t="shared" si="5"/>
        <v>13157991777</v>
      </c>
      <c r="T18" s="110">
        <f t="shared" si="5"/>
        <v>7879141058</v>
      </c>
      <c r="U18" s="110">
        <f t="shared" si="5"/>
        <v>7878213480</v>
      </c>
      <c r="V18" s="110">
        <f t="shared" si="5"/>
        <v>7878213480</v>
      </c>
      <c r="W18" s="110">
        <f t="shared" si="5"/>
        <v>7878213480</v>
      </c>
      <c r="X18" s="113">
        <f t="shared" si="2"/>
        <v>0.59881030415086878</v>
      </c>
      <c r="Y18" s="94"/>
      <c r="Z18" s="94"/>
      <c r="AA18" s="94"/>
      <c r="AB18" s="94"/>
      <c r="AC18" s="94"/>
      <c r="AD18" s="94"/>
      <c r="AE18" s="94"/>
      <c r="AF18" s="94"/>
      <c r="AG18" s="94"/>
      <c r="AH18" s="94"/>
      <c r="AI18" s="94"/>
      <c r="AJ18" s="94"/>
      <c r="AK18" s="94"/>
      <c r="AL18" s="94"/>
      <c r="AM18" s="94"/>
      <c r="AN18" s="94"/>
      <c r="AO18" s="94"/>
      <c r="AP18" s="94"/>
      <c r="AQ18" s="94"/>
      <c r="AR18" s="94"/>
      <c r="AS18" s="94"/>
      <c r="AT18" s="94"/>
      <c r="AU18" s="94"/>
      <c r="AV18" s="94"/>
      <c r="AW18" s="94"/>
      <c r="AX18" s="94"/>
      <c r="AY18" s="94"/>
      <c r="AZ18" s="94"/>
      <c r="BA18" s="94"/>
      <c r="BB18" s="94"/>
      <c r="BC18" s="94"/>
      <c r="BD18" s="94"/>
      <c r="BE18" s="94"/>
      <c r="BF18" s="94"/>
      <c r="BG18" s="94"/>
      <c r="BH18" s="94"/>
      <c r="BI18" s="94"/>
      <c r="BJ18" s="94"/>
      <c r="BK18" s="94"/>
      <c r="BL18" s="94"/>
      <c r="BM18" s="94"/>
      <c r="BN18" s="94"/>
    </row>
    <row r="19" spans="1:66" s="243" customFormat="1" x14ac:dyDescent="0.2">
      <c r="A19" s="244" t="s">
        <v>34</v>
      </c>
      <c r="B19" s="245" t="s">
        <v>36</v>
      </c>
      <c r="C19" s="245" t="s">
        <v>36</v>
      </c>
      <c r="D19" s="245" t="s">
        <v>36</v>
      </c>
      <c r="E19" s="246" t="s">
        <v>40</v>
      </c>
      <c r="F19" s="246"/>
      <c r="G19" s="246"/>
      <c r="H19" s="247">
        <v>10</v>
      </c>
      <c r="I19" s="248" t="s">
        <v>41</v>
      </c>
      <c r="J19" s="249" t="s">
        <v>42</v>
      </c>
      <c r="K19" s="250" t="s">
        <v>43</v>
      </c>
      <c r="L19" s="251">
        <v>13157991777</v>
      </c>
      <c r="M19" s="251"/>
      <c r="N19" s="251"/>
      <c r="O19" s="251"/>
      <c r="P19" s="251"/>
      <c r="Q19" s="251">
        <f>L19-M19+N19-O19+P19</f>
        <v>13157991777</v>
      </c>
      <c r="R19" s="251"/>
      <c r="S19" s="251">
        <v>13157991777</v>
      </c>
      <c r="T19" s="251">
        <v>7879141058</v>
      </c>
      <c r="U19" s="251">
        <v>7878213480</v>
      </c>
      <c r="V19" s="251">
        <v>7878213480</v>
      </c>
      <c r="W19" s="251">
        <v>7878213480</v>
      </c>
      <c r="X19" s="122">
        <f>T19/Q19</f>
        <v>0.59881030415086878</v>
      </c>
    </row>
    <row r="20" spans="1:66" s="102" customFormat="1" ht="16.5" x14ac:dyDescent="0.2">
      <c r="A20" s="103" t="s">
        <v>34</v>
      </c>
      <c r="B20" s="104" t="s">
        <v>36</v>
      </c>
      <c r="C20" s="104" t="s">
        <v>36</v>
      </c>
      <c r="D20" s="104" t="s">
        <v>44</v>
      </c>
      <c r="E20" s="105"/>
      <c r="F20" s="105"/>
      <c r="G20" s="105"/>
      <c r="H20" s="106"/>
      <c r="I20" s="107"/>
      <c r="J20" s="108"/>
      <c r="K20" s="112" t="s">
        <v>45</v>
      </c>
      <c r="L20" s="110">
        <f>SUM(L21:L29)</f>
        <v>4598389258</v>
      </c>
      <c r="M20" s="110">
        <f t="shared" ref="M20:W20" si="6">SUM(M21:M29)</f>
        <v>0</v>
      </c>
      <c r="N20" s="110">
        <f t="shared" si="6"/>
        <v>0</v>
      </c>
      <c r="O20" s="110">
        <f t="shared" si="6"/>
        <v>0</v>
      </c>
      <c r="P20" s="110">
        <f t="shared" si="6"/>
        <v>0</v>
      </c>
      <c r="Q20" s="110">
        <f t="shared" si="6"/>
        <v>4598389258</v>
      </c>
      <c r="R20" s="110">
        <f>SUM(R21:R29)</f>
        <v>0</v>
      </c>
      <c r="S20" s="110">
        <f t="shared" si="6"/>
        <v>4598389258</v>
      </c>
      <c r="T20" s="110">
        <f t="shared" si="6"/>
        <v>3027550662</v>
      </c>
      <c r="U20" s="110">
        <f t="shared" si="6"/>
        <v>3027550662</v>
      </c>
      <c r="V20" s="110">
        <f t="shared" si="6"/>
        <v>3027550662</v>
      </c>
      <c r="W20" s="110">
        <f t="shared" si="6"/>
        <v>3027550662</v>
      </c>
      <c r="X20" s="113">
        <f t="shared" si="2"/>
        <v>0.65839373139906543</v>
      </c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4"/>
      <c r="AJ20" s="94"/>
      <c r="AK20" s="94"/>
      <c r="AL20" s="94"/>
      <c r="AM20" s="94"/>
      <c r="AN20" s="94"/>
      <c r="AO20" s="94"/>
      <c r="AP20" s="94"/>
      <c r="AQ20" s="94"/>
      <c r="AR20" s="94"/>
      <c r="AS20" s="94"/>
      <c r="AT20" s="94"/>
      <c r="AU20" s="94"/>
      <c r="AV20" s="94"/>
      <c r="AW20" s="94"/>
      <c r="AX20" s="94"/>
      <c r="AY20" s="94"/>
      <c r="AZ20" s="94"/>
      <c r="BA20" s="94"/>
      <c r="BB20" s="94"/>
      <c r="BC20" s="94"/>
      <c r="BD20" s="94"/>
      <c r="BE20" s="94"/>
      <c r="BF20" s="94"/>
      <c r="BG20" s="94"/>
      <c r="BH20" s="94"/>
      <c r="BI20" s="94"/>
      <c r="BJ20" s="94"/>
      <c r="BK20" s="94"/>
      <c r="BL20" s="94"/>
      <c r="BM20" s="94"/>
      <c r="BN20" s="94"/>
    </row>
    <row r="21" spans="1:66" s="124" customFormat="1" x14ac:dyDescent="0.2">
      <c r="A21" s="114" t="s">
        <v>34</v>
      </c>
      <c r="B21" s="115" t="s">
        <v>36</v>
      </c>
      <c r="C21" s="115" t="s">
        <v>36</v>
      </c>
      <c r="D21" s="115" t="s">
        <v>44</v>
      </c>
      <c r="E21" s="116" t="s">
        <v>40</v>
      </c>
      <c r="F21" s="116"/>
      <c r="G21" s="116"/>
      <c r="H21" s="117">
        <v>10</v>
      </c>
      <c r="I21" s="118" t="s">
        <v>41</v>
      </c>
      <c r="J21" s="119" t="s">
        <v>42</v>
      </c>
      <c r="K21" s="120" t="s">
        <v>46</v>
      </c>
      <c r="L21" s="121">
        <v>1298841233</v>
      </c>
      <c r="M21" s="121"/>
      <c r="N21" s="121"/>
      <c r="O21" s="121"/>
      <c r="P21" s="121"/>
      <c r="Q21" s="121">
        <v>1298841233</v>
      </c>
      <c r="R21" s="121"/>
      <c r="S21" s="121">
        <v>1298841233</v>
      </c>
      <c r="T21" s="121">
        <v>901080249</v>
      </c>
      <c r="U21" s="121">
        <v>901080249</v>
      </c>
      <c r="V21" s="121">
        <v>901080249</v>
      </c>
      <c r="W21" s="121">
        <v>901080249</v>
      </c>
      <c r="X21" s="122">
        <f t="shared" si="2"/>
        <v>0.69375703981827619</v>
      </c>
      <c r="Y21" s="123"/>
      <c r="Z21" s="123"/>
      <c r="AA21" s="123"/>
      <c r="AB21" s="123"/>
      <c r="AC21" s="123"/>
      <c r="AD21" s="123"/>
      <c r="AE21" s="123"/>
      <c r="AF21" s="123"/>
      <c r="AG21" s="123"/>
      <c r="AH21" s="123"/>
      <c r="AI21" s="123"/>
      <c r="AJ21" s="123"/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  <c r="BJ21" s="123"/>
      <c r="BK21" s="123"/>
      <c r="BL21" s="123"/>
      <c r="BM21" s="123"/>
      <c r="BN21" s="123"/>
    </row>
    <row r="22" spans="1:66" s="124" customFormat="1" x14ac:dyDescent="0.2">
      <c r="A22" s="114" t="s">
        <v>34</v>
      </c>
      <c r="B22" s="115" t="s">
        <v>36</v>
      </c>
      <c r="C22" s="115" t="s">
        <v>36</v>
      </c>
      <c r="D22" s="115" t="s">
        <v>44</v>
      </c>
      <c r="E22" s="116" t="s">
        <v>47</v>
      </c>
      <c r="F22" s="116"/>
      <c r="G22" s="116"/>
      <c r="H22" s="117">
        <v>10</v>
      </c>
      <c r="I22" s="118" t="s">
        <v>41</v>
      </c>
      <c r="J22" s="119" t="s">
        <v>42</v>
      </c>
      <c r="K22" s="120" t="s">
        <v>48</v>
      </c>
      <c r="L22" s="121">
        <v>1064167151</v>
      </c>
      <c r="M22" s="121"/>
      <c r="N22" s="121"/>
      <c r="O22" s="121"/>
      <c r="P22" s="121"/>
      <c r="Q22" s="121">
        <v>1064167151</v>
      </c>
      <c r="R22" s="121"/>
      <c r="S22" s="121">
        <v>1064167151</v>
      </c>
      <c r="T22" s="121">
        <v>636992706</v>
      </c>
      <c r="U22" s="121">
        <v>636992706</v>
      </c>
      <c r="V22" s="121">
        <v>636992706</v>
      </c>
      <c r="W22" s="121">
        <v>636992706</v>
      </c>
      <c r="X22" s="122">
        <f t="shared" si="2"/>
        <v>0.59858331973639356</v>
      </c>
      <c r="Y22" s="123"/>
      <c r="Z22" s="123"/>
      <c r="AA22" s="123"/>
      <c r="AB22" s="123"/>
      <c r="AC22" s="123"/>
      <c r="AD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  <c r="BH22" s="123"/>
      <c r="BI22" s="123"/>
      <c r="BJ22" s="123"/>
      <c r="BK22" s="123"/>
      <c r="BL22" s="123"/>
      <c r="BM22" s="123"/>
      <c r="BN22" s="123"/>
    </row>
    <row r="23" spans="1:66" s="124" customFormat="1" x14ac:dyDescent="0.2">
      <c r="A23" s="114" t="s">
        <v>34</v>
      </c>
      <c r="B23" s="115" t="s">
        <v>36</v>
      </c>
      <c r="C23" s="115" t="s">
        <v>36</v>
      </c>
      <c r="D23" s="115" t="s">
        <v>44</v>
      </c>
      <c r="E23" s="116" t="s">
        <v>49</v>
      </c>
      <c r="F23" s="116"/>
      <c r="G23" s="116"/>
      <c r="H23" s="117">
        <v>10</v>
      </c>
      <c r="I23" s="118" t="s">
        <v>41</v>
      </c>
      <c r="J23" s="119" t="s">
        <v>42</v>
      </c>
      <c r="K23" s="120" t="s">
        <v>50</v>
      </c>
      <c r="L23" s="121">
        <v>1033367652</v>
      </c>
      <c r="M23" s="121"/>
      <c r="N23" s="121"/>
      <c r="O23" s="121"/>
      <c r="P23" s="121"/>
      <c r="Q23" s="121">
        <v>1033367652</v>
      </c>
      <c r="R23" s="121"/>
      <c r="S23" s="121">
        <v>1033367652</v>
      </c>
      <c r="T23" s="121">
        <v>689996507</v>
      </c>
      <c r="U23" s="121">
        <v>689996507</v>
      </c>
      <c r="V23" s="121">
        <v>689996507</v>
      </c>
      <c r="W23" s="121">
        <v>689996507</v>
      </c>
      <c r="X23" s="122">
        <f t="shared" si="2"/>
        <v>0.66771637922337446</v>
      </c>
      <c r="Y23" s="123"/>
      <c r="Z23" s="123"/>
      <c r="AA23" s="123"/>
      <c r="AB23" s="123"/>
      <c r="AC23" s="123"/>
      <c r="AD23" s="123"/>
      <c r="AE23" s="123"/>
      <c r="AF23" s="123"/>
      <c r="AG23" s="123"/>
      <c r="AH23" s="123"/>
      <c r="AI23" s="123"/>
      <c r="AJ23" s="123"/>
      <c r="AK23" s="123"/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  <c r="BH23" s="123"/>
      <c r="BI23" s="123"/>
      <c r="BJ23" s="123"/>
      <c r="BK23" s="123"/>
      <c r="BL23" s="123"/>
      <c r="BM23" s="123"/>
      <c r="BN23" s="123"/>
    </row>
    <row r="24" spans="1:66" s="124" customFormat="1" x14ac:dyDescent="0.2">
      <c r="A24" s="114" t="s">
        <v>34</v>
      </c>
      <c r="B24" s="115" t="s">
        <v>36</v>
      </c>
      <c r="C24" s="115" t="s">
        <v>36</v>
      </c>
      <c r="D24" s="115" t="s">
        <v>44</v>
      </c>
      <c r="E24" s="116" t="s">
        <v>51</v>
      </c>
      <c r="F24" s="116"/>
      <c r="G24" s="116"/>
      <c r="H24" s="117">
        <v>10</v>
      </c>
      <c r="I24" s="118" t="s">
        <v>41</v>
      </c>
      <c r="J24" s="119" t="s">
        <v>42</v>
      </c>
      <c r="K24" s="120" t="s">
        <v>52</v>
      </c>
      <c r="L24" s="121">
        <v>511456205</v>
      </c>
      <c r="M24" s="121"/>
      <c r="N24" s="121"/>
      <c r="O24" s="121"/>
      <c r="P24" s="121"/>
      <c r="Q24" s="121">
        <v>511456205</v>
      </c>
      <c r="R24" s="121"/>
      <c r="S24" s="121">
        <v>511456205</v>
      </c>
      <c r="T24" s="121">
        <v>332947200</v>
      </c>
      <c r="U24" s="121">
        <v>332947200</v>
      </c>
      <c r="V24" s="121">
        <v>332947200</v>
      </c>
      <c r="W24" s="121">
        <v>332947200</v>
      </c>
      <c r="X24" s="122">
        <f t="shared" si="2"/>
        <v>0.65097890444011719</v>
      </c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3"/>
      <c r="AK24" s="123"/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  <c r="BH24" s="123"/>
      <c r="BI24" s="123"/>
      <c r="BJ24" s="123"/>
      <c r="BK24" s="123"/>
      <c r="BL24" s="123"/>
      <c r="BM24" s="123"/>
      <c r="BN24" s="123"/>
    </row>
    <row r="25" spans="1:66" s="124" customFormat="1" ht="16.5" x14ac:dyDescent="0.2">
      <c r="A25" s="114" t="s">
        <v>34</v>
      </c>
      <c r="B25" s="115" t="s">
        <v>36</v>
      </c>
      <c r="C25" s="115" t="s">
        <v>36</v>
      </c>
      <c r="D25" s="115" t="s">
        <v>44</v>
      </c>
      <c r="E25" s="116" t="s">
        <v>53</v>
      </c>
      <c r="F25" s="116"/>
      <c r="G25" s="116"/>
      <c r="H25" s="117">
        <v>10</v>
      </c>
      <c r="I25" s="118" t="s">
        <v>41</v>
      </c>
      <c r="J25" s="119" t="s">
        <v>42</v>
      </c>
      <c r="K25" s="120" t="s">
        <v>54</v>
      </c>
      <c r="L25" s="121">
        <v>71653507</v>
      </c>
      <c r="M25" s="121"/>
      <c r="N25" s="121"/>
      <c r="O25" s="121"/>
      <c r="P25" s="121"/>
      <c r="Q25" s="121">
        <v>71653507</v>
      </c>
      <c r="R25" s="121"/>
      <c r="S25" s="121">
        <v>71653507</v>
      </c>
      <c r="T25" s="121">
        <v>50166700</v>
      </c>
      <c r="U25" s="121">
        <v>50166700</v>
      </c>
      <c r="V25" s="121">
        <v>50166700</v>
      </c>
      <c r="W25" s="121">
        <v>50166700</v>
      </c>
      <c r="X25" s="122">
        <f t="shared" si="2"/>
        <v>0.70012902508735542</v>
      </c>
      <c r="Y25" s="123"/>
      <c r="Z25" s="123"/>
      <c r="AA25" s="123"/>
      <c r="AB25" s="123"/>
      <c r="AC25" s="123"/>
      <c r="AD25" s="123"/>
      <c r="AE25" s="123"/>
      <c r="AF25" s="123"/>
      <c r="AG25" s="123"/>
      <c r="AH25" s="123"/>
      <c r="AI25" s="123"/>
      <c r="AJ25" s="123"/>
      <c r="AK25" s="123"/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  <c r="BH25" s="123"/>
      <c r="BI25" s="123"/>
      <c r="BJ25" s="123"/>
      <c r="BK25" s="123"/>
      <c r="BL25" s="123"/>
      <c r="BM25" s="123"/>
      <c r="BN25" s="123"/>
    </row>
    <row r="26" spans="1:66" s="124" customFormat="1" x14ac:dyDescent="0.2">
      <c r="A26" s="114" t="s">
        <v>34</v>
      </c>
      <c r="B26" s="115" t="s">
        <v>36</v>
      </c>
      <c r="C26" s="115" t="s">
        <v>36</v>
      </c>
      <c r="D26" s="115" t="s">
        <v>44</v>
      </c>
      <c r="E26" s="116" t="s">
        <v>55</v>
      </c>
      <c r="F26" s="116"/>
      <c r="G26" s="116"/>
      <c r="H26" s="117">
        <v>10</v>
      </c>
      <c r="I26" s="118" t="s">
        <v>41</v>
      </c>
      <c r="J26" s="119" t="s">
        <v>42</v>
      </c>
      <c r="K26" s="120" t="s">
        <v>56</v>
      </c>
      <c r="L26" s="121">
        <v>381642155</v>
      </c>
      <c r="M26" s="121"/>
      <c r="N26" s="121"/>
      <c r="O26" s="121"/>
      <c r="P26" s="121"/>
      <c r="Q26" s="121">
        <v>381642155</v>
      </c>
      <c r="R26" s="121"/>
      <c r="S26" s="121">
        <v>381642155</v>
      </c>
      <c r="T26" s="121">
        <v>249726200</v>
      </c>
      <c r="U26" s="121">
        <v>249726200</v>
      </c>
      <c r="V26" s="121">
        <v>249726200</v>
      </c>
      <c r="W26" s="121">
        <v>249726200</v>
      </c>
      <c r="X26" s="122">
        <f t="shared" si="2"/>
        <v>0.65434647805088508</v>
      </c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  <c r="AJ26" s="123"/>
      <c r="AK26" s="123"/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  <c r="BH26" s="123"/>
      <c r="BI26" s="123"/>
      <c r="BJ26" s="123"/>
      <c r="BK26" s="123"/>
      <c r="BL26" s="123"/>
      <c r="BM26" s="123"/>
      <c r="BN26" s="123"/>
    </row>
    <row r="27" spans="1:66" s="124" customFormat="1" x14ac:dyDescent="0.2">
      <c r="A27" s="114" t="s">
        <v>34</v>
      </c>
      <c r="B27" s="115" t="s">
        <v>36</v>
      </c>
      <c r="C27" s="115" t="s">
        <v>36</v>
      </c>
      <c r="D27" s="115" t="s">
        <v>44</v>
      </c>
      <c r="E27" s="116" t="s">
        <v>57</v>
      </c>
      <c r="F27" s="116"/>
      <c r="G27" s="116"/>
      <c r="H27" s="117">
        <v>10</v>
      </c>
      <c r="I27" s="118" t="s">
        <v>41</v>
      </c>
      <c r="J27" s="119" t="s">
        <v>42</v>
      </c>
      <c r="K27" s="120" t="s">
        <v>58</v>
      </c>
      <c r="L27" s="121">
        <v>58179702</v>
      </c>
      <c r="M27" s="121"/>
      <c r="N27" s="121"/>
      <c r="O27" s="121"/>
      <c r="P27" s="121"/>
      <c r="Q27" s="121">
        <v>58179702</v>
      </c>
      <c r="R27" s="121"/>
      <c r="S27" s="121">
        <v>58179702</v>
      </c>
      <c r="T27" s="121">
        <v>41673100</v>
      </c>
      <c r="U27" s="121">
        <v>41673100</v>
      </c>
      <c r="V27" s="121">
        <v>41673100</v>
      </c>
      <c r="W27" s="121">
        <v>41673100</v>
      </c>
      <c r="X27" s="122">
        <f t="shared" si="2"/>
        <v>0.71628245878605568</v>
      </c>
      <c r="Y27" s="123"/>
      <c r="Z27" s="123"/>
      <c r="AA27" s="123"/>
      <c r="AB27" s="123"/>
      <c r="AC27" s="123"/>
      <c r="AD27" s="123"/>
      <c r="AE27" s="123"/>
      <c r="AF27" s="123"/>
      <c r="AG27" s="123"/>
      <c r="AH27" s="123"/>
      <c r="AI27" s="123"/>
      <c r="AJ27" s="123"/>
      <c r="AK27" s="123"/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  <c r="BH27" s="123"/>
      <c r="BI27" s="123"/>
      <c r="BJ27" s="123"/>
      <c r="BK27" s="123"/>
      <c r="BL27" s="123"/>
      <c r="BM27" s="123"/>
      <c r="BN27" s="123"/>
    </row>
    <row r="28" spans="1:66" s="124" customFormat="1" x14ac:dyDescent="0.2">
      <c r="A28" s="114" t="s">
        <v>34</v>
      </c>
      <c r="B28" s="115" t="s">
        <v>36</v>
      </c>
      <c r="C28" s="115" t="s">
        <v>36</v>
      </c>
      <c r="D28" s="115" t="s">
        <v>44</v>
      </c>
      <c r="E28" s="116" t="s">
        <v>59</v>
      </c>
      <c r="F28" s="116"/>
      <c r="G28" s="116"/>
      <c r="H28" s="117">
        <v>10</v>
      </c>
      <c r="I28" s="118" t="s">
        <v>41</v>
      </c>
      <c r="J28" s="119" t="s">
        <v>42</v>
      </c>
      <c r="K28" s="120" t="s">
        <v>60</v>
      </c>
      <c r="L28" s="121">
        <v>58179702</v>
      </c>
      <c r="M28" s="121"/>
      <c r="N28" s="121"/>
      <c r="O28" s="121"/>
      <c r="P28" s="121"/>
      <c r="Q28" s="121">
        <v>58179702</v>
      </c>
      <c r="R28" s="121"/>
      <c r="S28" s="121">
        <v>58179702</v>
      </c>
      <c r="T28" s="121">
        <v>41673100</v>
      </c>
      <c r="U28" s="121">
        <v>41673100</v>
      </c>
      <c r="V28" s="121">
        <v>41673100</v>
      </c>
      <c r="W28" s="121">
        <v>41673100</v>
      </c>
      <c r="X28" s="122">
        <f t="shared" si="2"/>
        <v>0.71628245878605568</v>
      </c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  <c r="BH28" s="123"/>
      <c r="BI28" s="123"/>
      <c r="BJ28" s="123"/>
      <c r="BK28" s="123"/>
      <c r="BL28" s="123"/>
      <c r="BM28" s="123"/>
      <c r="BN28" s="123"/>
    </row>
    <row r="29" spans="1:66" s="124" customFormat="1" ht="16.5" x14ac:dyDescent="0.2">
      <c r="A29" s="114" t="s">
        <v>34</v>
      </c>
      <c r="B29" s="115" t="s">
        <v>36</v>
      </c>
      <c r="C29" s="115" t="s">
        <v>36</v>
      </c>
      <c r="D29" s="115" t="s">
        <v>44</v>
      </c>
      <c r="E29" s="116" t="s">
        <v>61</v>
      </c>
      <c r="F29" s="116"/>
      <c r="G29" s="116"/>
      <c r="H29" s="117">
        <v>10</v>
      </c>
      <c r="I29" s="118" t="s">
        <v>41</v>
      </c>
      <c r="J29" s="119" t="s">
        <v>42</v>
      </c>
      <c r="K29" s="120" t="s">
        <v>62</v>
      </c>
      <c r="L29" s="121">
        <v>120901951</v>
      </c>
      <c r="M29" s="121"/>
      <c r="N29" s="121"/>
      <c r="O29" s="121"/>
      <c r="P29" s="121"/>
      <c r="Q29" s="121">
        <v>120901951</v>
      </c>
      <c r="R29" s="121"/>
      <c r="S29" s="121">
        <v>120901951</v>
      </c>
      <c r="T29" s="121">
        <v>83294900</v>
      </c>
      <c r="U29" s="121">
        <v>83294900</v>
      </c>
      <c r="V29" s="121">
        <v>83294900</v>
      </c>
      <c r="W29" s="121">
        <v>83294900</v>
      </c>
      <c r="X29" s="122">
        <f t="shared" si="2"/>
        <v>0.68894587151864906</v>
      </c>
      <c r="Y29" s="123"/>
      <c r="Z29" s="123"/>
      <c r="AA29" s="123"/>
      <c r="AB29" s="123"/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  <c r="BH29" s="123"/>
      <c r="BI29" s="123"/>
      <c r="BJ29" s="123"/>
      <c r="BK29" s="123"/>
      <c r="BL29" s="123"/>
      <c r="BM29" s="123"/>
      <c r="BN29" s="123"/>
    </row>
    <row r="30" spans="1:66" s="102" customFormat="1" ht="25.15" customHeight="1" x14ac:dyDescent="0.2">
      <c r="A30" s="103" t="s">
        <v>34</v>
      </c>
      <c r="B30" s="104" t="s">
        <v>36</v>
      </c>
      <c r="C30" s="104" t="s">
        <v>36</v>
      </c>
      <c r="D30" s="104" t="s">
        <v>63</v>
      </c>
      <c r="E30" s="105"/>
      <c r="F30" s="105"/>
      <c r="G30" s="105"/>
      <c r="H30" s="106"/>
      <c r="I30" s="107"/>
      <c r="J30" s="108"/>
      <c r="K30" s="112" t="s">
        <v>64</v>
      </c>
      <c r="L30" s="110">
        <f>SUM(L31:L36)</f>
        <v>1653732961</v>
      </c>
      <c r="M30" s="110">
        <f t="shared" ref="M30:W30" si="7">SUM(M31:M36)</f>
        <v>65734555</v>
      </c>
      <c r="N30" s="110">
        <f t="shared" si="7"/>
        <v>65734555</v>
      </c>
      <c r="O30" s="110">
        <f t="shared" si="7"/>
        <v>0</v>
      </c>
      <c r="P30" s="110">
        <f t="shared" si="7"/>
        <v>0</v>
      </c>
      <c r="Q30" s="110">
        <f t="shared" si="7"/>
        <v>1653732961</v>
      </c>
      <c r="R30" s="110">
        <f>SUM(R31:R36)</f>
        <v>0</v>
      </c>
      <c r="S30" s="110">
        <f>SUM(S31:S36)</f>
        <v>1653732961</v>
      </c>
      <c r="T30" s="110">
        <f t="shared" si="7"/>
        <v>1320368943</v>
      </c>
      <c r="U30" s="110">
        <f t="shared" si="7"/>
        <v>1319668943</v>
      </c>
      <c r="V30" s="110">
        <f t="shared" si="7"/>
        <v>1319668943</v>
      </c>
      <c r="W30" s="110">
        <f t="shared" si="7"/>
        <v>1319668943</v>
      </c>
      <c r="X30" s="113">
        <f t="shared" si="2"/>
        <v>0.79841726212047126</v>
      </c>
      <c r="Y30" s="94"/>
      <c r="Z30" s="94"/>
      <c r="AA30" s="94"/>
      <c r="AB30" s="94"/>
      <c r="AC30" s="94"/>
      <c r="AD30" s="94"/>
      <c r="AE30" s="94"/>
      <c r="AF30" s="94"/>
      <c r="AG30" s="94"/>
      <c r="AH30" s="94"/>
      <c r="AI30" s="94"/>
      <c r="AJ30" s="94"/>
      <c r="AK30" s="94"/>
      <c r="AL30" s="94"/>
      <c r="AM30" s="94"/>
      <c r="AN30" s="94"/>
      <c r="AO30" s="94"/>
      <c r="AP30" s="94"/>
      <c r="AQ30" s="94"/>
      <c r="AR30" s="94"/>
      <c r="AS30" s="94"/>
      <c r="AT30" s="94"/>
      <c r="AU30" s="94"/>
      <c r="AV30" s="94"/>
      <c r="AW30" s="94"/>
      <c r="AX30" s="94"/>
      <c r="AY30" s="94"/>
      <c r="AZ30" s="94"/>
      <c r="BA30" s="94"/>
      <c r="BB30" s="94"/>
      <c r="BC30" s="94"/>
      <c r="BD30" s="94"/>
      <c r="BE30" s="94"/>
      <c r="BF30" s="94"/>
      <c r="BG30" s="94"/>
      <c r="BH30" s="94"/>
      <c r="BI30" s="94"/>
      <c r="BJ30" s="94"/>
      <c r="BK30" s="94"/>
      <c r="BL30" s="94"/>
      <c r="BM30" s="94"/>
      <c r="BN30" s="94"/>
    </row>
    <row r="31" spans="1:66" s="124" customFormat="1" ht="16.5" x14ac:dyDescent="0.2">
      <c r="A31" s="114" t="s">
        <v>34</v>
      </c>
      <c r="B31" s="115" t="s">
        <v>36</v>
      </c>
      <c r="C31" s="115" t="s">
        <v>36</v>
      </c>
      <c r="D31" s="115" t="s">
        <v>63</v>
      </c>
      <c r="E31" s="116" t="s">
        <v>40</v>
      </c>
      <c r="F31" s="116"/>
      <c r="G31" s="116"/>
      <c r="H31" s="117">
        <v>10</v>
      </c>
      <c r="I31" s="118" t="s">
        <v>41</v>
      </c>
      <c r="J31" s="119" t="s">
        <v>42</v>
      </c>
      <c r="K31" s="120" t="s">
        <v>65</v>
      </c>
      <c r="L31" s="121">
        <v>779026131</v>
      </c>
      <c r="M31" s="121">
        <v>40734555</v>
      </c>
      <c r="N31" s="121"/>
      <c r="O31" s="121"/>
      <c r="P31" s="121"/>
      <c r="Q31" s="121">
        <f t="shared" ref="Q31:Q36" si="8">L31-M31+N31-O31+P31</f>
        <v>738291576</v>
      </c>
      <c r="R31" s="121"/>
      <c r="S31" s="121">
        <f>779026131-40734555</f>
        <v>738291576</v>
      </c>
      <c r="T31" s="121">
        <v>498518564</v>
      </c>
      <c r="U31" s="121">
        <v>497818564</v>
      </c>
      <c r="V31" s="121">
        <v>497818564</v>
      </c>
      <c r="W31" s="121">
        <v>497818564</v>
      </c>
      <c r="X31" s="125">
        <f t="shared" si="2"/>
        <v>0.67523263193781857</v>
      </c>
      <c r="Y31" s="123"/>
      <c r="Z31" s="123"/>
      <c r="AA31" s="123"/>
      <c r="AB31" s="123"/>
      <c r="AC31" s="123"/>
      <c r="AD31" s="123"/>
      <c r="AE31" s="123"/>
      <c r="AF31" s="123"/>
      <c r="AG31" s="123"/>
      <c r="AH31" s="123"/>
      <c r="AI31" s="123"/>
      <c r="AJ31" s="123"/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  <c r="BH31" s="123"/>
      <c r="BI31" s="123"/>
      <c r="BJ31" s="123"/>
      <c r="BK31" s="123"/>
      <c r="BL31" s="123"/>
      <c r="BM31" s="123"/>
      <c r="BN31" s="123"/>
    </row>
    <row r="32" spans="1:66" s="124" customFormat="1" x14ac:dyDescent="0.2">
      <c r="A32" s="114" t="s">
        <v>34</v>
      </c>
      <c r="B32" s="115" t="s">
        <v>36</v>
      </c>
      <c r="C32" s="115" t="s">
        <v>36</v>
      </c>
      <c r="D32" s="115" t="s">
        <v>63</v>
      </c>
      <c r="E32" s="116" t="s">
        <v>47</v>
      </c>
      <c r="F32" s="116"/>
      <c r="G32" s="116"/>
      <c r="H32" s="117">
        <v>10</v>
      </c>
      <c r="I32" s="118" t="s">
        <v>41</v>
      </c>
      <c r="J32" s="119" t="s">
        <v>42</v>
      </c>
      <c r="K32" s="120" t="s">
        <v>66</v>
      </c>
      <c r="L32" s="121">
        <v>247200000</v>
      </c>
      <c r="M32" s="121"/>
      <c r="N32" s="121">
        <f>25000000+35385007</f>
        <v>60385007</v>
      </c>
      <c r="O32" s="121"/>
      <c r="P32" s="121"/>
      <c r="Q32" s="121">
        <f t="shared" si="8"/>
        <v>307585007</v>
      </c>
      <c r="R32" s="121"/>
      <c r="S32" s="121">
        <v>307585007</v>
      </c>
      <c r="T32" s="121">
        <v>299351689</v>
      </c>
      <c r="U32" s="121">
        <v>299351689</v>
      </c>
      <c r="V32" s="121">
        <v>299351689</v>
      </c>
      <c r="W32" s="121">
        <v>299351689</v>
      </c>
      <c r="X32" s="125">
        <f t="shared" si="2"/>
        <v>0.97323238190215167</v>
      </c>
      <c r="Y32" s="123"/>
      <c r="Z32" s="123"/>
      <c r="AA32" s="123"/>
      <c r="AB32" s="123"/>
      <c r="AC32" s="123"/>
      <c r="AD32" s="123"/>
      <c r="AE32" s="123"/>
      <c r="AF32" s="123"/>
      <c r="AG32" s="123"/>
      <c r="AH32" s="123"/>
      <c r="AI32" s="123"/>
      <c r="AJ32" s="123"/>
      <c r="AK32" s="123"/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  <c r="BH32" s="123"/>
      <c r="BI32" s="123"/>
      <c r="BJ32" s="123"/>
      <c r="BK32" s="123"/>
      <c r="BL32" s="123"/>
      <c r="BM32" s="123"/>
      <c r="BN32" s="123"/>
    </row>
    <row r="33" spans="1:66" s="124" customFormat="1" x14ac:dyDescent="0.2">
      <c r="A33" s="114" t="s">
        <v>34</v>
      </c>
      <c r="B33" s="115" t="s">
        <v>36</v>
      </c>
      <c r="C33" s="115" t="s">
        <v>36</v>
      </c>
      <c r="D33" s="115" t="s">
        <v>63</v>
      </c>
      <c r="E33" s="116" t="s">
        <v>53</v>
      </c>
      <c r="F33" s="116"/>
      <c r="G33" s="116"/>
      <c r="H33" s="117">
        <v>10</v>
      </c>
      <c r="I33" s="118" t="s">
        <v>41</v>
      </c>
      <c r="J33" s="119" t="s">
        <v>42</v>
      </c>
      <c r="K33" s="120" t="s">
        <v>67</v>
      </c>
      <c r="L33" s="121">
        <v>10000000</v>
      </c>
      <c r="M33" s="121"/>
      <c r="N33" s="121"/>
      <c r="O33" s="121"/>
      <c r="P33" s="121"/>
      <c r="Q33" s="121">
        <f t="shared" si="8"/>
        <v>10000000</v>
      </c>
      <c r="R33" s="121"/>
      <c r="S33" s="121">
        <v>10000000</v>
      </c>
      <c r="T33" s="121">
        <v>5721305</v>
      </c>
      <c r="U33" s="121">
        <v>5721305</v>
      </c>
      <c r="V33" s="121">
        <v>5721305</v>
      </c>
      <c r="W33" s="121">
        <v>5721305</v>
      </c>
      <c r="X33" s="125">
        <f t="shared" si="2"/>
        <v>0.57213049999999999</v>
      </c>
      <c r="Y33" s="123"/>
      <c r="Z33" s="123"/>
      <c r="AA33" s="123"/>
      <c r="AB33" s="123"/>
      <c r="AC33" s="123"/>
      <c r="AD33" s="123"/>
      <c r="AE33" s="123"/>
      <c r="AF33" s="123"/>
      <c r="AG33" s="123"/>
      <c r="AH33" s="123"/>
      <c r="AI33" s="123"/>
      <c r="AJ33" s="123"/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  <c r="BH33" s="123"/>
      <c r="BI33" s="123"/>
      <c r="BJ33" s="123"/>
      <c r="BK33" s="123"/>
      <c r="BL33" s="123"/>
      <c r="BM33" s="123"/>
      <c r="BN33" s="123"/>
    </row>
    <row r="34" spans="1:66" s="124" customFormat="1" x14ac:dyDescent="0.2">
      <c r="A34" s="114" t="s">
        <v>34</v>
      </c>
      <c r="B34" s="115" t="s">
        <v>36</v>
      </c>
      <c r="C34" s="115" t="s">
        <v>36</v>
      </c>
      <c r="D34" s="115" t="s">
        <v>63</v>
      </c>
      <c r="E34" s="116" t="s">
        <v>57</v>
      </c>
      <c r="F34" s="116"/>
      <c r="G34" s="116"/>
      <c r="H34" s="117">
        <v>10</v>
      </c>
      <c r="I34" s="118" t="s">
        <v>41</v>
      </c>
      <c r="J34" s="119" t="s">
        <v>42</v>
      </c>
      <c r="K34" s="120" t="s">
        <v>68</v>
      </c>
      <c r="L34" s="121">
        <v>60000000</v>
      </c>
      <c r="M34" s="121"/>
      <c r="N34" s="121"/>
      <c r="O34" s="121"/>
      <c r="P34" s="121"/>
      <c r="Q34" s="121">
        <f t="shared" si="8"/>
        <v>60000000</v>
      </c>
      <c r="R34" s="121"/>
      <c r="S34" s="121">
        <v>60000000</v>
      </c>
      <c r="T34" s="121">
        <v>40094799</v>
      </c>
      <c r="U34" s="121">
        <v>40094799</v>
      </c>
      <c r="V34" s="121">
        <v>40094799</v>
      </c>
      <c r="W34" s="121">
        <v>40094799</v>
      </c>
      <c r="X34" s="125">
        <f t="shared" si="2"/>
        <v>0.66824665000000005</v>
      </c>
      <c r="Y34" s="123"/>
      <c r="Z34" s="123"/>
      <c r="AA34" s="123"/>
      <c r="AB34" s="123"/>
      <c r="AC34" s="123"/>
      <c r="AD34" s="123"/>
      <c r="AE34" s="123"/>
      <c r="AF34" s="123"/>
      <c r="AG34" s="123"/>
      <c r="AH34" s="123"/>
      <c r="AI34" s="123"/>
      <c r="AJ34" s="123"/>
      <c r="AK34" s="123"/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  <c r="BH34" s="123"/>
      <c r="BI34" s="123"/>
      <c r="BJ34" s="123"/>
      <c r="BK34" s="123"/>
      <c r="BL34" s="123"/>
      <c r="BM34" s="123"/>
      <c r="BN34" s="123"/>
    </row>
    <row r="35" spans="1:66" s="124" customFormat="1" x14ac:dyDescent="0.2">
      <c r="A35" s="114" t="s">
        <v>34</v>
      </c>
      <c r="B35" s="115" t="s">
        <v>36</v>
      </c>
      <c r="C35" s="115" t="s">
        <v>36</v>
      </c>
      <c r="D35" s="115" t="s">
        <v>63</v>
      </c>
      <c r="E35" s="116" t="s">
        <v>69</v>
      </c>
      <c r="F35" s="116"/>
      <c r="G35" s="116"/>
      <c r="H35" s="117">
        <v>10</v>
      </c>
      <c r="I35" s="118" t="s">
        <v>41</v>
      </c>
      <c r="J35" s="119" t="s">
        <v>42</v>
      </c>
      <c r="K35" s="120" t="s">
        <v>70</v>
      </c>
      <c r="L35" s="121">
        <v>234171220</v>
      </c>
      <c r="M35" s="121"/>
      <c r="N35" s="121">
        <v>5349548</v>
      </c>
      <c r="O35" s="121"/>
      <c r="P35" s="121"/>
      <c r="Q35" s="121">
        <f t="shared" si="8"/>
        <v>239520768</v>
      </c>
      <c r="R35" s="121"/>
      <c r="S35" s="121">
        <v>239520768</v>
      </c>
      <c r="T35" s="121">
        <v>238020608</v>
      </c>
      <c r="U35" s="121">
        <v>238020608</v>
      </c>
      <c r="V35" s="121">
        <v>238020608</v>
      </c>
      <c r="W35" s="121">
        <v>238020608</v>
      </c>
      <c r="X35" s="125">
        <f t="shared" si="2"/>
        <v>0.99373682702954591</v>
      </c>
      <c r="Y35" s="123"/>
      <c r="Z35" s="123"/>
      <c r="AA35" s="123"/>
      <c r="AB35" s="123"/>
      <c r="AC35" s="123"/>
      <c r="AD35" s="123"/>
      <c r="AE35" s="123"/>
      <c r="AF35" s="123"/>
      <c r="AG35" s="123"/>
      <c r="AH35" s="123"/>
      <c r="AI35" s="123"/>
      <c r="AJ35" s="123"/>
      <c r="AK35" s="123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  <c r="BH35" s="123"/>
      <c r="BI35" s="123"/>
      <c r="BJ35" s="123"/>
      <c r="BK35" s="123"/>
      <c r="BL35" s="123"/>
      <c r="BM35" s="123"/>
      <c r="BN35" s="123"/>
    </row>
    <row r="36" spans="1:66" s="124" customFormat="1" x14ac:dyDescent="0.2">
      <c r="A36" s="126" t="s">
        <v>34</v>
      </c>
      <c r="B36" s="127" t="s">
        <v>36</v>
      </c>
      <c r="C36" s="127" t="s">
        <v>36</v>
      </c>
      <c r="D36" s="127" t="s">
        <v>63</v>
      </c>
      <c r="E36" s="128" t="s">
        <v>71</v>
      </c>
      <c r="F36" s="128"/>
      <c r="G36" s="128"/>
      <c r="H36" s="129">
        <v>10</v>
      </c>
      <c r="I36" s="130" t="s">
        <v>41</v>
      </c>
      <c r="J36" s="131" t="s">
        <v>42</v>
      </c>
      <c r="K36" s="132" t="s">
        <v>72</v>
      </c>
      <c r="L36" s="133">
        <v>323335610</v>
      </c>
      <c r="M36" s="133">
        <v>25000000</v>
      </c>
      <c r="N36" s="133"/>
      <c r="O36" s="133"/>
      <c r="P36" s="133"/>
      <c r="Q36" s="121">
        <f t="shared" si="8"/>
        <v>298335610</v>
      </c>
      <c r="R36" s="133"/>
      <c r="S36" s="133">
        <v>298335610</v>
      </c>
      <c r="T36" s="133">
        <v>238661978</v>
      </c>
      <c r="U36" s="133">
        <v>238661978</v>
      </c>
      <c r="V36" s="133">
        <v>238661978</v>
      </c>
      <c r="W36" s="133">
        <v>238661978</v>
      </c>
      <c r="X36" s="134">
        <f>T36/Q36</f>
        <v>0.79997817893747247</v>
      </c>
      <c r="Y36" s="123"/>
      <c r="Z36" s="123"/>
      <c r="AA36" s="123"/>
      <c r="AB36" s="123"/>
      <c r="AC36" s="123"/>
      <c r="AD36" s="123"/>
      <c r="AE36" s="123"/>
      <c r="AF36" s="123"/>
      <c r="AG36" s="123"/>
      <c r="AH36" s="123"/>
      <c r="AI36" s="123"/>
      <c r="AJ36" s="123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  <c r="BH36" s="123"/>
      <c r="BI36" s="123"/>
      <c r="BJ36" s="123"/>
      <c r="BK36" s="123"/>
      <c r="BL36" s="123"/>
      <c r="BM36" s="123"/>
      <c r="BN36" s="123"/>
    </row>
    <row r="37" spans="1:66" s="102" customFormat="1" ht="19.149999999999999" customHeight="1" x14ac:dyDescent="0.2">
      <c r="A37" s="135" t="s">
        <v>34</v>
      </c>
      <c r="B37" s="136" t="s">
        <v>44</v>
      </c>
      <c r="C37" s="136"/>
      <c r="D37" s="136"/>
      <c r="E37" s="136"/>
      <c r="F37" s="136"/>
      <c r="G37" s="136"/>
      <c r="H37" s="136"/>
      <c r="I37" s="137"/>
      <c r="J37" s="138"/>
      <c r="K37" s="139" t="s">
        <v>73</v>
      </c>
      <c r="L37" s="140">
        <f>L38</f>
        <v>6908353863</v>
      </c>
      <c r="M37" s="140">
        <f t="shared" ref="M37:W37" si="9">M38</f>
        <v>500900000</v>
      </c>
      <c r="N37" s="140">
        <f t="shared" si="9"/>
        <v>500900000</v>
      </c>
      <c r="O37" s="140">
        <f t="shared" si="9"/>
        <v>0</v>
      </c>
      <c r="P37" s="140">
        <f t="shared" si="9"/>
        <v>0</v>
      </c>
      <c r="Q37" s="140">
        <f t="shared" si="9"/>
        <v>6908353863</v>
      </c>
      <c r="R37" s="140">
        <f t="shared" si="9"/>
        <v>0</v>
      </c>
      <c r="S37" s="140">
        <f t="shared" si="9"/>
        <v>5890124688</v>
      </c>
      <c r="T37" s="140">
        <f>T38</f>
        <v>4816066512.5499992</v>
      </c>
      <c r="U37" s="140">
        <f t="shared" si="9"/>
        <v>2873475171.02</v>
      </c>
      <c r="V37" s="140">
        <f t="shared" si="9"/>
        <v>2873475171.02</v>
      </c>
      <c r="W37" s="140">
        <f t="shared" si="9"/>
        <v>2873475171.02</v>
      </c>
      <c r="X37" s="141">
        <f>T37/Q37</f>
        <v>0.69713662734389659</v>
      </c>
      <c r="Y37" s="94"/>
      <c r="Z37" s="94"/>
      <c r="AA37" s="94"/>
      <c r="AB37" s="94"/>
      <c r="AC37" s="94"/>
      <c r="AD37" s="94"/>
      <c r="AE37" s="94"/>
      <c r="AF37" s="94"/>
      <c r="AG37" s="94"/>
      <c r="AH37" s="94"/>
      <c r="AI37" s="94"/>
      <c r="AJ37" s="94"/>
      <c r="AK37" s="94"/>
      <c r="AL37" s="94"/>
      <c r="AM37" s="94"/>
      <c r="AN37" s="94"/>
      <c r="AO37" s="94"/>
      <c r="AP37" s="94"/>
      <c r="AQ37" s="94"/>
      <c r="AR37" s="94"/>
      <c r="AS37" s="94"/>
      <c r="AT37" s="94"/>
      <c r="AU37" s="94"/>
      <c r="AV37" s="94"/>
      <c r="AW37" s="94"/>
      <c r="AX37" s="94"/>
      <c r="AY37" s="94"/>
      <c r="AZ37" s="94"/>
      <c r="BA37" s="94"/>
      <c r="BB37" s="94"/>
      <c r="BC37" s="94"/>
      <c r="BD37" s="94"/>
      <c r="BE37" s="94"/>
      <c r="BF37" s="94"/>
      <c r="BG37" s="94"/>
      <c r="BH37" s="94"/>
      <c r="BI37" s="94"/>
      <c r="BJ37" s="94"/>
      <c r="BK37" s="94"/>
      <c r="BL37" s="94"/>
      <c r="BM37" s="94"/>
      <c r="BN37" s="94"/>
    </row>
    <row r="38" spans="1:66" s="102" customFormat="1" ht="16.5" x14ac:dyDescent="0.2">
      <c r="A38" s="103" t="s">
        <v>34</v>
      </c>
      <c r="B38" s="104" t="s">
        <v>44</v>
      </c>
      <c r="C38" s="104" t="s">
        <v>44</v>
      </c>
      <c r="D38" s="104"/>
      <c r="E38" s="105"/>
      <c r="F38" s="105"/>
      <c r="G38" s="105"/>
      <c r="H38" s="106"/>
      <c r="I38" s="107"/>
      <c r="J38" s="108"/>
      <c r="K38" s="112" t="s">
        <v>74</v>
      </c>
      <c r="L38" s="142">
        <f>L39+L44</f>
        <v>6908353863</v>
      </c>
      <c r="M38" s="142">
        <f t="shared" ref="M38:W38" si="10">M39+M44</f>
        <v>500900000</v>
      </c>
      <c r="N38" s="142">
        <f t="shared" si="10"/>
        <v>500900000</v>
      </c>
      <c r="O38" s="142">
        <f t="shared" si="10"/>
        <v>0</v>
      </c>
      <c r="P38" s="142">
        <f t="shared" si="10"/>
        <v>0</v>
      </c>
      <c r="Q38" s="142">
        <f t="shared" si="10"/>
        <v>6908353863</v>
      </c>
      <c r="R38" s="142">
        <f>R39+R44</f>
        <v>0</v>
      </c>
      <c r="S38" s="142">
        <f t="shared" si="10"/>
        <v>5890124688</v>
      </c>
      <c r="T38" s="142">
        <f t="shared" si="10"/>
        <v>4816066512.5499992</v>
      </c>
      <c r="U38" s="142">
        <f t="shared" si="10"/>
        <v>2873475171.02</v>
      </c>
      <c r="V38" s="142">
        <f t="shared" si="10"/>
        <v>2873475171.02</v>
      </c>
      <c r="W38" s="142">
        <f t="shared" si="10"/>
        <v>2873475171.02</v>
      </c>
      <c r="X38" s="141">
        <f>T38/Q38</f>
        <v>0.69713662734389659</v>
      </c>
      <c r="Y38" s="94"/>
      <c r="Z38" s="94"/>
      <c r="AA38" s="94"/>
      <c r="AB38" s="94"/>
      <c r="AC38" s="94"/>
      <c r="AD38" s="94"/>
      <c r="AE38" s="94"/>
      <c r="AF38" s="94"/>
      <c r="AG38" s="94"/>
      <c r="AH38" s="94"/>
      <c r="AI38" s="94"/>
      <c r="AJ38" s="94"/>
      <c r="AK38" s="94"/>
      <c r="AL38" s="94"/>
      <c r="AM38" s="94"/>
      <c r="AN38" s="94"/>
      <c r="AO38" s="94"/>
      <c r="AP38" s="94"/>
      <c r="AQ38" s="94"/>
      <c r="AR38" s="94"/>
      <c r="AS38" s="94"/>
      <c r="AT38" s="94"/>
      <c r="AU38" s="94"/>
      <c r="AV38" s="94"/>
      <c r="AW38" s="94"/>
      <c r="AX38" s="94"/>
      <c r="AY38" s="94"/>
      <c r="AZ38" s="94"/>
      <c r="BA38" s="94"/>
      <c r="BB38" s="94"/>
      <c r="BC38" s="94"/>
      <c r="BD38" s="94"/>
      <c r="BE38" s="94"/>
      <c r="BF38" s="94"/>
      <c r="BG38" s="94"/>
      <c r="BH38" s="94"/>
      <c r="BI38" s="94"/>
      <c r="BJ38" s="94"/>
      <c r="BK38" s="94"/>
      <c r="BL38" s="94"/>
      <c r="BM38" s="94"/>
      <c r="BN38" s="94"/>
    </row>
    <row r="39" spans="1:66" s="102" customFormat="1" x14ac:dyDescent="0.2">
      <c r="A39" s="103" t="s">
        <v>34</v>
      </c>
      <c r="B39" s="104" t="s">
        <v>44</v>
      </c>
      <c r="C39" s="104" t="s">
        <v>44</v>
      </c>
      <c r="D39" s="104" t="s">
        <v>36</v>
      </c>
      <c r="E39" s="105"/>
      <c r="F39" s="105"/>
      <c r="G39" s="105"/>
      <c r="H39" s="106"/>
      <c r="I39" s="107"/>
      <c r="J39" s="108"/>
      <c r="K39" s="112" t="s">
        <v>75</v>
      </c>
      <c r="L39" s="110">
        <f>SUM(L40:L43)</f>
        <v>187800000</v>
      </c>
      <c r="M39" s="110">
        <f t="shared" ref="M39:W39" si="11">SUM(M40:M43)</f>
        <v>0</v>
      </c>
      <c r="N39" s="110">
        <f t="shared" si="11"/>
        <v>6700000</v>
      </c>
      <c r="O39" s="110">
        <f t="shared" si="11"/>
        <v>0</v>
      </c>
      <c r="P39" s="110">
        <f t="shared" si="11"/>
        <v>0</v>
      </c>
      <c r="Q39" s="110">
        <f t="shared" si="11"/>
        <v>194500000</v>
      </c>
      <c r="R39" s="110">
        <f>SUM(R40:R43)</f>
        <v>0</v>
      </c>
      <c r="S39" s="110">
        <f t="shared" si="11"/>
        <v>194500000</v>
      </c>
      <c r="T39" s="110">
        <f t="shared" si="11"/>
        <v>122987953.48</v>
      </c>
      <c r="U39" s="110">
        <f t="shared" si="11"/>
        <v>70383156.299999997</v>
      </c>
      <c r="V39" s="110">
        <f t="shared" si="11"/>
        <v>70383156.299999997</v>
      </c>
      <c r="W39" s="110">
        <f t="shared" si="11"/>
        <v>70383156.299999997</v>
      </c>
      <c r="X39" s="113">
        <f t="shared" si="2"/>
        <v>0.63232880966580984</v>
      </c>
      <c r="Y39" s="94"/>
      <c r="Z39" s="94"/>
      <c r="AA39" s="94"/>
      <c r="AB39" s="94"/>
      <c r="AC39" s="94"/>
      <c r="AD39" s="94"/>
      <c r="AE39" s="94"/>
      <c r="AF39" s="94"/>
      <c r="AG39" s="94"/>
      <c r="AH39" s="94"/>
      <c r="AI39" s="94"/>
      <c r="AJ39" s="94"/>
      <c r="AK39" s="94"/>
      <c r="AL39" s="94"/>
      <c r="AM39" s="94"/>
      <c r="AN39" s="94"/>
      <c r="AO39" s="94"/>
      <c r="AP39" s="94"/>
      <c r="AQ39" s="94"/>
      <c r="AR39" s="94"/>
      <c r="AS39" s="94"/>
      <c r="AT39" s="94"/>
      <c r="AU39" s="94"/>
      <c r="AV39" s="94"/>
      <c r="AW39" s="94"/>
      <c r="AX39" s="94"/>
      <c r="AY39" s="94"/>
      <c r="AZ39" s="94"/>
      <c r="BA39" s="94"/>
      <c r="BB39" s="94"/>
      <c r="BC39" s="94"/>
      <c r="BD39" s="94"/>
      <c r="BE39" s="94"/>
      <c r="BF39" s="94"/>
      <c r="BG39" s="94"/>
      <c r="BH39" s="94"/>
      <c r="BI39" s="94"/>
      <c r="BJ39" s="94"/>
      <c r="BK39" s="94"/>
      <c r="BL39" s="94"/>
      <c r="BM39" s="94"/>
      <c r="BN39" s="94"/>
    </row>
    <row r="40" spans="1:66" s="124" customFormat="1" x14ac:dyDescent="0.2">
      <c r="A40" s="114" t="s">
        <v>34</v>
      </c>
      <c r="B40" s="115" t="s">
        <v>44</v>
      </c>
      <c r="C40" s="115" t="s">
        <v>44</v>
      </c>
      <c r="D40" s="115" t="s">
        <v>36</v>
      </c>
      <c r="E40" s="116" t="s">
        <v>40</v>
      </c>
      <c r="F40" s="116"/>
      <c r="G40" s="116"/>
      <c r="H40" s="117">
        <v>10</v>
      </c>
      <c r="I40" s="118" t="s">
        <v>41</v>
      </c>
      <c r="J40" s="119" t="s">
        <v>42</v>
      </c>
      <c r="K40" s="120" t="s">
        <v>76</v>
      </c>
      <c r="L40" s="121">
        <v>2500000</v>
      </c>
      <c r="M40" s="121"/>
      <c r="N40" s="121"/>
      <c r="O40" s="121"/>
      <c r="P40" s="121"/>
      <c r="Q40" s="121">
        <f>L40-M40+N40-O40+P40</f>
        <v>2500000</v>
      </c>
      <c r="R40" s="121"/>
      <c r="S40" s="121">
        <v>2500000</v>
      </c>
      <c r="T40" s="121">
        <v>500000</v>
      </c>
      <c r="U40" s="121">
        <v>500000</v>
      </c>
      <c r="V40" s="121">
        <v>500000</v>
      </c>
      <c r="W40" s="121">
        <v>500000</v>
      </c>
      <c r="X40" s="125">
        <f t="shared" si="2"/>
        <v>0.2</v>
      </c>
      <c r="Y40" s="123"/>
      <c r="Z40" s="123"/>
      <c r="AA40" s="123"/>
      <c r="AB40" s="123"/>
      <c r="AC40" s="123"/>
      <c r="AD40" s="123"/>
      <c r="AE40" s="123"/>
      <c r="AF40" s="123"/>
      <c r="AG40" s="123"/>
      <c r="AH40" s="123"/>
      <c r="AI40" s="123"/>
      <c r="AJ40" s="123"/>
      <c r="AK40" s="123"/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  <c r="BH40" s="123"/>
      <c r="BI40" s="123"/>
      <c r="BJ40" s="123"/>
      <c r="BK40" s="123"/>
      <c r="BL40" s="123"/>
      <c r="BM40" s="123"/>
      <c r="BN40" s="123"/>
    </row>
    <row r="41" spans="1:66" s="124" customFormat="1" ht="24.75" x14ac:dyDescent="0.2">
      <c r="A41" s="114" t="s">
        <v>34</v>
      </c>
      <c r="B41" s="115" t="s">
        <v>44</v>
      </c>
      <c r="C41" s="115" t="s">
        <v>44</v>
      </c>
      <c r="D41" s="115" t="s">
        <v>36</v>
      </c>
      <c r="E41" s="116" t="s">
        <v>47</v>
      </c>
      <c r="F41" s="116"/>
      <c r="G41" s="116"/>
      <c r="H41" s="117">
        <v>10</v>
      </c>
      <c r="I41" s="118" t="s">
        <v>41</v>
      </c>
      <c r="J41" s="119" t="s">
        <v>42</v>
      </c>
      <c r="K41" s="120" t="s">
        <v>77</v>
      </c>
      <c r="L41" s="121">
        <v>3300000</v>
      </c>
      <c r="M41" s="121"/>
      <c r="N41" s="121">
        <v>6700000</v>
      </c>
      <c r="O41" s="121"/>
      <c r="P41" s="121"/>
      <c r="Q41" s="121">
        <f>L41-M41+N41-O41+P41</f>
        <v>10000000</v>
      </c>
      <c r="R41" s="121"/>
      <c r="S41" s="121">
        <v>10000000</v>
      </c>
      <c r="T41" s="121">
        <v>0</v>
      </c>
      <c r="U41" s="121">
        <v>0</v>
      </c>
      <c r="V41" s="121">
        <v>0</v>
      </c>
      <c r="W41" s="121">
        <v>0</v>
      </c>
      <c r="X41" s="125">
        <f>T41/Q41</f>
        <v>0</v>
      </c>
      <c r="Y41" s="123"/>
      <c r="Z41" s="123"/>
      <c r="AA41" s="123"/>
      <c r="AB41" s="123"/>
      <c r="AC41" s="123"/>
      <c r="AD41" s="123"/>
      <c r="AE41" s="123"/>
      <c r="AF41" s="123"/>
      <c r="AG41" s="123"/>
      <c r="AH41" s="123"/>
      <c r="AI41" s="123"/>
      <c r="AJ41" s="123"/>
      <c r="AK41" s="123"/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  <c r="BH41" s="123"/>
      <c r="BI41" s="123"/>
      <c r="BJ41" s="123"/>
      <c r="BK41" s="123"/>
      <c r="BL41" s="123"/>
      <c r="BM41" s="123"/>
      <c r="BN41" s="123"/>
    </row>
    <row r="42" spans="1:66" s="124" customFormat="1" ht="24.75" x14ac:dyDescent="0.2">
      <c r="A42" s="114" t="s">
        <v>34</v>
      </c>
      <c r="B42" s="115" t="s">
        <v>44</v>
      </c>
      <c r="C42" s="115" t="s">
        <v>44</v>
      </c>
      <c r="D42" s="115" t="s">
        <v>36</v>
      </c>
      <c r="E42" s="116" t="s">
        <v>49</v>
      </c>
      <c r="F42" s="116"/>
      <c r="G42" s="116"/>
      <c r="H42" s="117">
        <v>10</v>
      </c>
      <c r="I42" s="118" t="s">
        <v>41</v>
      </c>
      <c r="J42" s="119" t="s">
        <v>42</v>
      </c>
      <c r="K42" s="120" t="s">
        <v>78</v>
      </c>
      <c r="L42" s="121">
        <v>167000000</v>
      </c>
      <c r="M42" s="121"/>
      <c r="N42" s="121"/>
      <c r="O42" s="121"/>
      <c r="P42" s="121"/>
      <c r="Q42" s="121">
        <f>L42-M42+N42-O42+P42</f>
        <v>167000000</v>
      </c>
      <c r="R42" s="121"/>
      <c r="S42" s="121">
        <v>167000000</v>
      </c>
      <c r="T42" s="121">
        <v>117915011.48</v>
      </c>
      <c r="U42" s="121">
        <v>65310214.299999997</v>
      </c>
      <c r="V42" s="121">
        <v>65310214.299999997</v>
      </c>
      <c r="W42" s="121">
        <v>65310214.299999997</v>
      </c>
      <c r="X42" s="125">
        <f t="shared" si="2"/>
        <v>0.70607791305389223</v>
      </c>
      <c r="Y42" s="123"/>
      <c r="Z42" s="123"/>
      <c r="AA42" s="123"/>
      <c r="AB42" s="123"/>
      <c r="AC42" s="123"/>
      <c r="AD42" s="123"/>
      <c r="AE42" s="123"/>
      <c r="AF42" s="123"/>
      <c r="AG42" s="123"/>
      <c r="AH42" s="123"/>
      <c r="AI42" s="123"/>
      <c r="AJ42" s="123"/>
      <c r="AK42" s="123"/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  <c r="BH42" s="123"/>
      <c r="BI42" s="123"/>
      <c r="BJ42" s="123"/>
      <c r="BK42" s="123"/>
      <c r="BL42" s="123"/>
      <c r="BM42" s="123"/>
      <c r="BN42" s="123"/>
    </row>
    <row r="43" spans="1:66" s="124" customFormat="1" ht="16.5" x14ac:dyDescent="0.2">
      <c r="A43" s="114" t="s">
        <v>34</v>
      </c>
      <c r="B43" s="115" t="s">
        <v>44</v>
      </c>
      <c r="C43" s="115" t="s">
        <v>44</v>
      </c>
      <c r="D43" s="115" t="s">
        <v>36</v>
      </c>
      <c r="E43" s="116" t="s">
        <v>51</v>
      </c>
      <c r="F43" s="116"/>
      <c r="G43" s="116"/>
      <c r="H43" s="117">
        <v>10</v>
      </c>
      <c r="I43" s="118" t="s">
        <v>41</v>
      </c>
      <c r="J43" s="119" t="s">
        <v>42</v>
      </c>
      <c r="K43" s="120" t="s">
        <v>79</v>
      </c>
      <c r="L43" s="121">
        <v>15000000</v>
      </c>
      <c r="M43" s="121"/>
      <c r="N43" s="121"/>
      <c r="O43" s="121"/>
      <c r="P43" s="121"/>
      <c r="Q43" s="121">
        <f>L43-M43+N43-O43+P43</f>
        <v>15000000</v>
      </c>
      <c r="R43" s="121"/>
      <c r="S43" s="121">
        <v>15000000</v>
      </c>
      <c r="T43" s="121">
        <v>4572942</v>
      </c>
      <c r="U43" s="121">
        <v>4572942</v>
      </c>
      <c r="V43" s="121">
        <v>4572942</v>
      </c>
      <c r="W43" s="121">
        <v>4572942</v>
      </c>
      <c r="X43" s="125">
        <f t="shared" si="2"/>
        <v>0.30486279999999999</v>
      </c>
      <c r="Y43" s="123"/>
      <c r="Z43" s="123"/>
      <c r="AA43" s="123"/>
      <c r="AB43" s="123"/>
      <c r="AC43" s="123"/>
      <c r="AD43" s="123"/>
      <c r="AE43" s="123"/>
      <c r="AF43" s="123"/>
      <c r="AG43" s="123"/>
      <c r="AH43" s="123"/>
      <c r="AI43" s="123"/>
      <c r="AJ43" s="123"/>
      <c r="AK43" s="123"/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  <c r="BH43" s="123"/>
      <c r="BI43" s="123"/>
      <c r="BJ43" s="123"/>
      <c r="BK43" s="123"/>
      <c r="BL43" s="123"/>
      <c r="BM43" s="123"/>
      <c r="BN43" s="123"/>
    </row>
    <row r="44" spans="1:66" s="102" customFormat="1" x14ac:dyDescent="0.2">
      <c r="A44" s="103" t="s">
        <v>34</v>
      </c>
      <c r="B44" s="104" t="s">
        <v>44</v>
      </c>
      <c r="C44" s="104" t="s">
        <v>44</v>
      </c>
      <c r="D44" s="104" t="s">
        <v>44</v>
      </c>
      <c r="E44" s="105"/>
      <c r="F44" s="105"/>
      <c r="G44" s="105"/>
      <c r="H44" s="106"/>
      <c r="I44" s="107"/>
      <c r="J44" s="108"/>
      <c r="K44" s="112" t="s">
        <v>80</v>
      </c>
      <c r="L44" s="110">
        <f>SUM(L45:L50)</f>
        <v>6720553863</v>
      </c>
      <c r="M44" s="110">
        <f t="shared" ref="M44:W44" si="12">SUM(M45:M50)</f>
        <v>500900000</v>
      </c>
      <c r="N44" s="110">
        <f t="shared" si="12"/>
        <v>494200000</v>
      </c>
      <c r="O44" s="110">
        <f t="shared" si="12"/>
        <v>0</v>
      </c>
      <c r="P44" s="110">
        <f t="shared" si="12"/>
        <v>0</v>
      </c>
      <c r="Q44" s="110">
        <f t="shared" si="12"/>
        <v>6713853863</v>
      </c>
      <c r="R44" s="110">
        <f>SUM(R45:R50)</f>
        <v>0</v>
      </c>
      <c r="S44" s="110">
        <f t="shared" si="12"/>
        <v>5695624688</v>
      </c>
      <c r="T44" s="110">
        <f t="shared" si="12"/>
        <v>4693078559.0699997</v>
      </c>
      <c r="U44" s="110">
        <f t="shared" si="12"/>
        <v>2803092014.7199998</v>
      </c>
      <c r="V44" s="110">
        <f t="shared" si="12"/>
        <v>2803092014.7199998</v>
      </c>
      <c r="W44" s="110">
        <f t="shared" si="12"/>
        <v>2803092014.7199998</v>
      </c>
      <c r="X44" s="113">
        <f t="shared" si="2"/>
        <v>0.69901410647817663</v>
      </c>
      <c r="Y44" s="94"/>
      <c r="Z44" s="94"/>
      <c r="AA44" s="94"/>
      <c r="AB44" s="94"/>
      <c r="AC44" s="94"/>
      <c r="AD44" s="94"/>
      <c r="AE44" s="94"/>
      <c r="AF44" s="94"/>
      <c r="AG44" s="94"/>
      <c r="AH44" s="94"/>
      <c r="AI44" s="94"/>
      <c r="AJ44" s="94"/>
      <c r="AK44" s="94"/>
      <c r="AL44" s="94"/>
      <c r="AM44" s="94"/>
      <c r="AN44" s="94"/>
      <c r="AO44" s="94"/>
      <c r="AP44" s="94"/>
      <c r="AQ44" s="94"/>
      <c r="AR44" s="94"/>
      <c r="AS44" s="94"/>
      <c r="AT44" s="94"/>
      <c r="AU44" s="94"/>
      <c r="AV44" s="94"/>
      <c r="AW44" s="94"/>
      <c r="AX44" s="94"/>
      <c r="AY44" s="94"/>
      <c r="AZ44" s="94"/>
      <c r="BA44" s="94"/>
      <c r="BB44" s="94"/>
      <c r="BC44" s="94"/>
      <c r="BD44" s="94"/>
      <c r="BE44" s="94"/>
      <c r="BF44" s="94"/>
      <c r="BG44" s="94"/>
      <c r="BH44" s="94"/>
      <c r="BI44" s="94"/>
      <c r="BJ44" s="94"/>
      <c r="BK44" s="94"/>
      <c r="BL44" s="94"/>
      <c r="BM44" s="94"/>
      <c r="BN44" s="94"/>
    </row>
    <row r="45" spans="1:66" s="124" customFormat="1" x14ac:dyDescent="0.2">
      <c r="A45" s="114" t="s">
        <v>34</v>
      </c>
      <c r="B45" s="115" t="s">
        <v>44</v>
      </c>
      <c r="C45" s="115" t="s">
        <v>44</v>
      </c>
      <c r="D45" s="115" t="s">
        <v>44</v>
      </c>
      <c r="E45" s="116" t="s">
        <v>53</v>
      </c>
      <c r="F45" s="116"/>
      <c r="G45" s="116"/>
      <c r="H45" s="117">
        <v>10</v>
      </c>
      <c r="I45" s="118" t="s">
        <v>41</v>
      </c>
      <c r="J45" s="119" t="s">
        <v>42</v>
      </c>
      <c r="K45" s="120" t="s">
        <v>81</v>
      </c>
      <c r="L45" s="121">
        <v>5000000</v>
      </c>
      <c r="M45" s="121"/>
      <c r="N45" s="121"/>
      <c r="O45" s="121"/>
      <c r="P45" s="121"/>
      <c r="Q45" s="121">
        <f t="shared" ref="Q45:Q50" si="13">L45-M45+N45-O45+P45</f>
        <v>5000000</v>
      </c>
      <c r="R45" s="121"/>
      <c r="S45" s="121">
        <v>5000000</v>
      </c>
      <c r="T45" s="121">
        <v>2000000</v>
      </c>
      <c r="U45" s="121">
        <v>2000000</v>
      </c>
      <c r="V45" s="121">
        <v>2000000</v>
      </c>
      <c r="W45" s="121">
        <v>2000000</v>
      </c>
      <c r="X45" s="125">
        <f t="shared" si="2"/>
        <v>0.4</v>
      </c>
      <c r="Y45" s="123"/>
      <c r="Z45" s="123"/>
      <c r="AA45" s="123"/>
      <c r="AB45" s="123"/>
      <c r="AC45" s="123"/>
      <c r="AD45" s="123"/>
      <c r="AE45" s="123"/>
      <c r="AF45" s="123"/>
      <c r="AG45" s="123"/>
      <c r="AH45" s="123"/>
      <c r="AI45" s="123"/>
      <c r="AJ45" s="123"/>
      <c r="AK45" s="123"/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  <c r="BH45" s="123"/>
      <c r="BI45" s="123"/>
      <c r="BJ45" s="123"/>
      <c r="BK45" s="123"/>
      <c r="BL45" s="123"/>
      <c r="BM45" s="123"/>
      <c r="BN45" s="123"/>
    </row>
    <row r="46" spans="1:66" s="124" customFormat="1" ht="41.25" x14ac:dyDescent="0.2">
      <c r="A46" s="114" t="s">
        <v>34</v>
      </c>
      <c r="B46" s="115" t="s">
        <v>44</v>
      </c>
      <c r="C46" s="115" t="s">
        <v>44</v>
      </c>
      <c r="D46" s="115" t="s">
        <v>44</v>
      </c>
      <c r="E46" s="116" t="s">
        <v>55</v>
      </c>
      <c r="F46" s="116"/>
      <c r="G46" s="116"/>
      <c r="H46" s="117">
        <v>10</v>
      </c>
      <c r="I46" s="118" t="s">
        <v>41</v>
      </c>
      <c r="J46" s="119" t="s">
        <v>42</v>
      </c>
      <c r="K46" s="120" t="s">
        <v>82</v>
      </c>
      <c r="L46" s="121">
        <v>1374553863</v>
      </c>
      <c r="M46" s="121">
        <v>300000000</v>
      </c>
      <c r="N46" s="121"/>
      <c r="O46" s="121"/>
      <c r="P46" s="121"/>
      <c r="Q46" s="121">
        <f>L46-M46+N46-O46+P46</f>
        <v>1074553863</v>
      </c>
      <c r="R46" s="121"/>
      <c r="S46" s="121">
        <v>1074553863</v>
      </c>
      <c r="T46" s="121">
        <v>704136662</v>
      </c>
      <c r="U46" s="121">
        <v>685887265</v>
      </c>
      <c r="V46" s="121">
        <v>685887265</v>
      </c>
      <c r="W46" s="121">
        <v>685887265</v>
      </c>
      <c r="X46" s="125">
        <f t="shared" si="2"/>
        <v>0.65528279804806766</v>
      </c>
      <c r="Y46" s="123"/>
      <c r="Z46" s="123"/>
      <c r="AA46" s="123"/>
      <c r="AB46" s="123"/>
      <c r="AC46" s="123"/>
      <c r="AD46" s="123"/>
      <c r="AE46" s="123"/>
      <c r="AF46" s="123"/>
      <c r="AG46" s="123"/>
      <c r="AH46" s="123"/>
      <c r="AI46" s="123"/>
      <c r="AJ46" s="123"/>
      <c r="AK46" s="123"/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  <c r="BH46" s="123"/>
      <c r="BI46" s="123"/>
      <c r="BJ46" s="123"/>
      <c r="BK46" s="123"/>
      <c r="BL46" s="123"/>
      <c r="BM46" s="123"/>
      <c r="BN46" s="123"/>
    </row>
    <row r="47" spans="1:66" s="124" customFormat="1" ht="24.75" x14ac:dyDescent="0.2">
      <c r="A47" s="114" t="s">
        <v>34</v>
      </c>
      <c r="B47" s="115" t="s">
        <v>44</v>
      </c>
      <c r="C47" s="115" t="s">
        <v>44</v>
      </c>
      <c r="D47" s="115" t="s">
        <v>44</v>
      </c>
      <c r="E47" s="116" t="s">
        <v>57</v>
      </c>
      <c r="F47" s="116"/>
      <c r="G47" s="116"/>
      <c r="H47" s="117">
        <v>10</v>
      </c>
      <c r="I47" s="118" t="s">
        <v>41</v>
      </c>
      <c r="J47" s="119" t="s">
        <v>42</v>
      </c>
      <c r="K47" s="120" t="s">
        <v>83</v>
      </c>
      <c r="L47" s="121">
        <v>33760000</v>
      </c>
      <c r="M47" s="121"/>
      <c r="N47" s="121">
        <v>30000000</v>
      </c>
      <c r="O47" s="121"/>
      <c r="P47" s="121"/>
      <c r="Q47" s="121">
        <v>63760000</v>
      </c>
      <c r="R47" s="121"/>
      <c r="S47" s="121">
        <v>37760000</v>
      </c>
      <c r="T47" s="121">
        <v>28021684</v>
      </c>
      <c r="U47" s="121">
        <v>25456084</v>
      </c>
      <c r="V47" s="121">
        <v>25456084</v>
      </c>
      <c r="W47" s="121">
        <v>25456084</v>
      </c>
      <c r="X47" s="125">
        <f t="shared" si="2"/>
        <v>0.43948688833124216</v>
      </c>
      <c r="Y47" s="123"/>
      <c r="Z47" s="123"/>
      <c r="AA47" s="123"/>
      <c r="AB47" s="123"/>
      <c r="AC47" s="123"/>
      <c r="AD47" s="123"/>
      <c r="AE47" s="123"/>
      <c r="AF47" s="123"/>
      <c r="AG47" s="123"/>
      <c r="AH47" s="123"/>
      <c r="AI47" s="123"/>
      <c r="AJ47" s="123"/>
      <c r="AK47" s="123"/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  <c r="BH47" s="123"/>
      <c r="BI47" s="123"/>
      <c r="BJ47" s="123"/>
      <c r="BK47" s="123"/>
      <c r="BL47" s="123"/>
      <c r="BM47" s="123"/>
      <c r="BN47" s="123"/>
    </row>
    <row r="48" spans="1:66" s="124" customFormat="1" ht="16.5" x14ac:dyDescent="0.2">
      <c r="A48" s="114" t="s">
        <v>34</v>
      </c>
      <c r="B48" s="115" t="s">
        <v>44</v>
      </c>
      <c r="C48" s="115" t="s">
        <v>44</v>
      </c>
      <c r="D48" s="115" t="s">
        <v>44</v>
      </c>
      <c r="E48" s="116" t="s">
        <v>59</v>
      </c>
      <c r="F48" s="116"/>
      <c r="G48" s="116"/>
      <c r="H48" s="117">
        <v>10</v>
      </c>
      <c r="I48" s="118" t="s">
        <v>41</v>
      </c>
      <c r="J48" s="119" t="s">
        <v>42</v>
      </c>
      <c r="K48" s="120" t="s">
        <v>84</v>
      </c>
      <c r="L48" s="121">
        <v>4552240000</v>
      </c>
      <c r="M48" s="121">
        <f>44200000+150000000</f>
        <v>194200000</v>
      </c>
      <c r="N48" s="121">
        <f>14200000+450000000</f>
        <v>464200000</v>
      </c>
      <c r="O48" s="121"/>
      <c r="P48" s="121"/>
      <c r="Q48" s="121">
        <f t="shared" si="13"/>
        <v>4822240000</v>
      </c>
      <c r="R48" s="121"/>
      <c r="S48" s="121">
        <v>3896710825</v>
      </c>
      <c r="T48" s="121">
        <v>3456914304.0699997</v>
      </c>
      <c r="U48" s="121">
        <v>1874987757.3899999</v>
      </c>
      <c r="V48" s="121">
        <v>1874987757.3899999</v>
      </c>
      <c r="W48" s="121">
        <v>1874987757.3899999</v>
      </c>
      <c r="X48" s="125">
        <f>T48/Q48</f>
        <v>0.71686898704129198</v>
      </c>
    </row>
    <row r="49" spans="1:66" s="124" customFormat="1" ht="16.5" x14ac:dyDescent="0.2">
      <c r="A49" s="114" t="s">
        <v>34</v>
      </c>
      <c r="B49" s="115" t="s">
        <v>44</v>
      </c>
      <c r="C49" s="115" t="s">
        <v>44</v>
      </c>
      <c r="D49" s="115" t="s">
        <v>44</v>
      </c>
      <c r="E49" s="116" t="s">
        <v>61</v>
      </c>
      <c r="F49" s="116"/>
      <c r="G49" s="116"/>
      <c r="H49" s="117">
        <v>10</v>
      </c>
      <c r="I49" s="118" t="s">
        <v>41</v>
      </c>
      <c r="J49" s="119" t="s">
        <v>42</v>
      </c>
      <c r="K49" s="120" t="s">
        <v>85</v>
      </c>
      <c r="L49" s="121">
        <v>555000000</v>
      </c>
      <c r="M49" s="121">
        <v>6700000</v>
      </c>
      <c r="O49" s="121"/>
      <c r="P49" s="121"/>
      <c r="Q49" s="121">
        <f t="shared" si="13"/>
        <v>548300000</v>
      </c>
      <c r="R49" s="121"/>
      <c r="S49" s="121">
        <v>481600000</v>
      </c>
      <c r="T49" s="121">
        <v>380040778</v>
      </c>
      <c r="U49" s="121">
        <v>100188019.33</v>
      </c>
      <c r="V49" s="121">
        <v>100188019.33</v>
      </c>
      <c r="W49" s="121">
        <v>100188019.33</v>
      </c>
      <c r="X49" s="125">
        <f>T49/Q49</f>
        <v>0.69312562101039576</v>
      </c>
      <c r="Y49" s="123"/>
      <c r="Z49" s="123"/>
      <c r="AA49" s="123"/>
      <c r="AB49" s="123"/>
      <c r="AC49" s="123"/>
      <c r="AD49" s="123"/>
      <c r="AE49" s="123"/>
      <c r="AF49" s="123"/>
      <c r="AG49" s="123"/>
      <c r="AH49" s="123"/>
      <c r="AI49" s="123"/>
      <c r="AJ49" s="123"/>
      <c r="AK49" s="123"/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  <c r="BH49" s="123"/>
      <c r="BI49" s="123"/>
      <c r="BJ49" s="123"/>
      <c r="BK49" s="123"/>
      <c r="BL49" s="123"/>
      <c r="BM49" s="123"/>
      <c r="BN49" s="123"/>
    </row>
    <row r="50" spans="1:66" s="124" customFormat="1" ht="16.5" x14ac:dyDescent="0.2">
      <c r="A50" s="114" t="s">
        <v>34</v>
      </c>
      <c r="B50" s="115" t="s">
        <v>44</v>
      </c>
      <c r="C50" s="115" t="s">
        <v>44</v>
      </c>
      <c r="D50" s="115" t="s">
        <v>44</v>
      </c>
      <c r="E50" s="116" t="s">
        <v>86</v>
      </c>
      <c r="F50" s="116"/>
      <c r="G50" s="116"/>
      <c r="H50" s="117">
        <v>10</v>
      </c>
      <c r="I50" s="118" t="s">
        <v>41</v>
      </c>
      <c r="J50" s="119" t="s">
        <v>42</v>
      </c>
      <c r="K50" s="120" t="s">
        <v>87</v>
      </c>
      <c r="L50" s="121">
        <v>200000000</v>
      </c>
      <c r="M50" s="121"/>
      <c r="N50" s="121"/>
      <c r="O50" s="121"/>
      <c r="P50" s="121"/>
      <c r="Q50" s="121">
        <f t="shared" si="13"/>
        <v>200000000</v>
      </c>
      <c r="R50" s="121"/>
      <c r="S50" s="121">
        <v>200000000</v>
      </c>
      <c r="T50" s="121">
        <v>121965131</v>
      </c>
      <c r="U50" s="121">
        <v>114572889</v>
      </c>
      <c r="V50" s="121">
        <v>114572889</v>
      </c>
      <c r="W50" s="121">
        <v>114572889</v>
      </c>
      <c r="X50" s="125">
        <f t="shared" si="2"/>
        <v>0.60982565499999997</v>
      </c>
      <c r="Y50" s="123"/>
      <c r="Z50" s="123"/>
      <c r="AA50" s="123"/>
      <c r="AB50" s="123"/>
      <c r="AC50" s="123"/>
      <c r="AD50" s="123"/>
      <c r="AE50" s="123"/>
      <c r="AF50" s="123"/>
      <c r="AG50" s="123"/>
      <c r="AH50" s="123"/>
      <c r="AI50" s="123"/>
      <c r="AJ50" s="123"/>
      <c r="AK50" s="123"/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  <c r="BH50" s="123"/>
      <c r="BI50" s="123"/>
      <c r="BJ50" s="123"/>
      <c r="BK50" s="123"/>
      <c r="BL50" s="123"/>
      <c r="BM50" s="123"/>
      <c r="BN50" s="123"/>
    </row>
    <row r="51" spans="1:66" s="102" customFormat="1" x14ac:dyDescent="0.2">
      <c r="A51" s="135" t="s">
        <v>34</v>
      </c>
      <c r="B51" s="136" t="s">
        <v>63</v>
      </c>
      <c r="C51" s="136"/>
      <c r="D51" s="136"/>
      <c r="E51" s="136"/>
      <c r="F51" s="136"/>
      <c r="G51" s="136"/>
      <c r="H51" s="136"/>
      <c r="I51" s="137"/>
      <c r="J51" s="138"/>
      <c r="K51" s="139" t="s">
        <v>88</v>
      </c>
      <c r="L51" s="140">
        <f>L52+L55+L59</f>
        <v>22677703243</v>
      </c>
      <c r="M51" s="140">
        <f>M52+M55+M59</f>
        <v>0</v>
      </c>
      <c r="N51" s="140">
        <f>N52+N55+N59</f>
        <v>0</v>
      </c>
      <c r="O51" s="140">
        <f>O52+O55+O59</f>
        <v>0</v>
      </c>
      <c r="P51" s="140">
        <f>P52+P55+P59</f>
        <v>0</v>
      </c>
      <c r="Q51" s="140">
        <f>+Q52+Q55+Q59</f>
        <v>22677703243</v>
      </c>
      <c r="R51" s="140">
        <f t="shared" ref="R51:W51" si="14">R52+R55+R59</f>
        <v>0</v>
      </c>
      <c r="S51" s="140">
        <f t="shared" si="14"/>
        <v>22635703243</v>
      </c>
      <c r="T51" s="140">
        <f t="shared" si="14"/>
        <v>21675767632</v>
      </c>
      <c r="U51" s="140">
        <f t="shared" si="14"/>
        <v>21660926546</v>
      </c>
      <c r="V51" s="140">
        <f t="shared" si="14"/>
        <v>21660926546</v>
      </c>
      <c r="W51" s="140">
        <f t="shared" si="14"/>
        <v>21660926546</v>
      </c>
      <c r="X51" s="143">
        <f t="shared" si="2"/>
        <v>0.95581847066857306</v>
      </c>
      <c r="Y51" s="94"/>
      <c r="Z51" s="94"/>
      <c r="AA51" s="94"/>
      <c r="AB51" s="94"/>
      <c r="AC51" s="94"/>
      <c r="AD51" s="94"/>
      <c r="AE51" s="94"/>
      <c r="AF51" s="94"/>
      <c r="AG51" s="94"/>
      <c r="AH51" s="94"/>
      <c r="AI51" s="94"/>
      <c r="AJ51" s="94"/>
      <c r="AK51" s="94"/>
      <c r="AL51" s="94"/>
      <c r="AM51" s="94"/>
      <c r="AN51" s="94"/>
      <c r="AO51" s="94"/>
      <c r="AP51" s="94"/>
      <c r="AQ51" s="94"/>
      <c r="AR51" s="94"/>
      <c r="AS51" s="94"/>
      <c r="AT51" s="94"/>
      <c r="AU51" s="94"/>
      <c r="AV51" s="94"/>
      <c r="AW51" s="94"/>
      <c r="AX51" s="94"/>
      <c r="AY51" s="94"/>
      <c r="AZ51" s="94"/>
      <c r="BA51" s="94"/>
      <c r="BB51" s="94"/>
      <c r="BC51" s="94"/>
      <c r="BD51" s="94"/>
      <c r="BE51" s="94"/>
      <c r="BF51" s="94"/>
      <c r="BG51" s="94"/>
      <c r="BH51" s="94"/>
      <c r="BI51" s="94"/>
      <c r="BJ51" s="94"/>
      <c r="BK51" s="94"/>
      <c r="BL51" s="94"/>
      <c r="BM51" s="94"/>
      <c r="BN51" s="94"/>
    </row>
    <row r="52" spans="1:66" s="102" customFormat="1" x14ac:dyDescent="0.2">
      <c r="A52" s="95" t="s">
        <v>34</v>
      </c>
      <c r="B52" s="96" t="s">
        <v>63</v>
      </c>
      <c r="C52" s="144" t="s">
        <v>63</v>
      </c>
      <c r="D52" s="96"/>
      <c r="E52" s="96"/>
      <c r="F52" s="96"/>
      <c r="G52" s="96"/>
      <c r="H52" s="96"/>
      <c r="I52" s="97"/>
      <c r="J52" s="98"/>
      <c r="K52" s="99" t="s">
        <v>89</v>
      </c>
      <c r="L52" s="100">
        <f>L53</f>
        <v>21220985786</v>
      </c>
      <c r="M52" s="100">
        <f t="shared" ref="M52:W52" si="15">M53</f>
        <v>0</v>
      </c>
      <c r="N52" s="100">
        <f t="shared" si="15"/>
        <v>0</v>
      </c>
      <c r="O52" s="100">
        <f t="shared" si="15"/>
        <v>0</v>
      </c>
      <c r="P52" s="100">
        <f t="shared" si="15"/>
        <v>0</v>
      </c>
      <c r="Q52" s="100">
        <f>Q53</f>
        <v>21220985786</v>
      </c>
      <c r="R52" s="100">
        <f t="shared" si="15"/>
        <v>0</v>
      </c>
      <c r="S52" s="100">
        <f t="shared" si="15"/>
        <v>21220985786</v>
      </c>
      <c r="T52" s="100">
        <f t="shared" si="15"/>
        <v>21220985786</v>
      </c>
      <c r="U52" s="100">
        <f t="shared" si="15"/>
        <v>21220985786</v>
      </c>
      <c r="V52" s="100">
        <f t="shared" si="15"/>
        <v>21220985786</v>
      </c>
      <c r="W52" s="100">
        <f t="shared" si="15"/>
        <v>21220985786</v>
      </c>
      <c r="X52" s="101">
        <f>T52/Q52</f>
        <v>1</v>
      </c>
      <c r="Y52" s="94"/>
      <c r="Z52" s="94"/>
      <c r="AA52" s="94"/>
      <c r="AB52" s="94"/>
      <c r="AC52" s="94"/>
      <c r="AD52" s="94"/>
      <c r="AE52" s="94"/>
      <c r="AF52" s="94"/>
      <c r="AG52" s="94"/>
      <c r="AH52" s="94"/>
      <c r="AI52" s="94"/>
      <c r="AJ52" s="94"/>
      <c r="AK52" s="94"/>
      <c r="AL52" s="94"/>
      <c r="AM52" s="94"/>
      <c r="AN52" s="94"/>
      <c r="AO52" s="94"/>
      <c r="AP52" s="94"/>
      <c r="AQ52" s="94"/>
      <c r="AR52" s="94"/>
      <c r="AS52" s="94"/>
      <c r="AT52" s="94"/>
      <c r="AU52" s="94"/>
      <c r="AV52" s="94"/>
      <c r="AW52" s="94"/>
      <c r="AX52" s="94"/>
      <c r="AY52" s="94"/>
      <c r="AZ52" s="94"/>
      <c r="BA52" s="94"/>
      <c r="BB52" s="94"/>
      <c r="BC52" s="94"/>
      <c r="BD52" s="94"/>
      <c r="BE52" s="94"/>
      <c r="BF52" s="94"/>
      <c r="BG52" s="94"/>
      <c r="BH52" s="94"/>
      <c r="BI52" s="94"/>
      <c r="BJ52" s="94"/>
      <c r="BK52" s="94"/>
      <c r="BL52" s="94"/>
      <c r="BM52" s="94"/>
      <c r="BN52" s="94"/>
    </row>
    <row r="53" spans="1:66" s="155" customFormat="1" ht="16.5" x14ac:dyDescent="0.2">
      <c r="A53" s="145" t="s">
        <v>34</v>
      </c>
      <c r="B53" s="146" t="s">
        <v>63</v>
      </c>
      <c r="C53" s="146" t="s">
        <v>63</v>
      </c>
      <c r="D53" s="146" t="s">
        <v>90</v>
      </c>
      <c r="E53" s="147"/>
      <c r="F53" s="148"/>
      <c r="G53" s="148"/>
      <c r="H53" s="149"/>
      <c r="I53" s="150"/>
      <c r="J53" s="151"/>
      <c r="K53" s="112" t="s">
        <v>91</v>
      </c>
      <c r="L53" s="152">
        <f>SUM(L54)</f>
        <v>21220985786</v>
      </c>
      <c r="M53" s="152">
        <f t="shared" ref="M53:W53" si="16">SUM(M54)</f>
        <v>0</v>
      </c>
      <c r="N53" s="152">
        <f t="shared" si="16"/>
        <v>0</v>
      </c>
      <c r="O53" s="152">
        <f t="shared" si="16"/>
        <v>0</v>
      </c>
      <c r="P53" s="152">
        <f t="shared" si="16"/>
        <v>0</v>
      </c>
      <c r="Q53" s="152">
        <f t="shared" si="16"/>
        <v>21220985786</v>
      </c>
      <c r="R53" s="152">
        <f>SUM(R54)</f>
        <v>0</v>
      </c>
      <c r="S53" s="152">
        <f t="shared" si="16"/>
        <v>21220985786</v>
      </c>
      <c r="T53" s="152">
        <f t="shared" si="16"/>
        <v>21220985786</v>
      </c>
      <c r="U53" s="152">
        <f t="shared" si="16"/>
        <v>21220985786</v>
      </c>
      <c r="V53" s="152">
        <f t="shared" si="16"/>
        <v>21220985786</v>
      </c>
      <c r="W53" s="152">
        <f t="shared" si="16"/>
        <v>21220985786</v>
      </c>
      <c r="X53" s="153">
        <f t="shared" si="2"/>
        <v>1</v>
      </c>
      <c r="Y53" s="154"/>
      <c r="Z53" s="154"/>
      <c r="AA53" s="154"/>
      <c r="AB53" s="154"/>
      <c r="AC53" s="154"/>
      <c r="AD53" s="154"/>
      <c r="AE53" s="154"/>
      <c r="AF53" s="154"/>
      <c r="AG53" s="154"/>
      <c r="AH53" s="154"/>
      <c r="AI53" s="154"/>
      <c r="AJ53" s="154"/>
      <c r="AK53" s="154"/>
      <c r="AL53" s="154"/>
      <c r="AM53" s="154"/>
      <c r="AN53" s="154"/>
      <c r="AO53" s="154"/>
      <c r="AP53" s="154"/>
      <c r="AQ53" s="154"/>
      <c r="AR53" s="154"/>
      <c r="AS53" s="154"/>
      <c r="AT53" s="154"/>
      <c r="AU53" s="154"/>
      <c r="AV53" s="154"/>
      <c r="AW53" s="154"/>
      <c r="AX53" s="154"/>
      <c r="AY53" s="154"/>
      <c r="AZ53" s="154"/>
      <c r="BA53" s="154"/>
      <c r="BB53" s="154"/>
      <c r="BC53" s="154"/>
      <c r="BD53" s="154"/>
      <c r="BE53" s="154"/>
      <c r="BF53" s="154"/>
      <c r="BG53" s="154"/>
      <c r="BH53" s="154"/>
      <c r="BI53" s="154"/>
      <c r="BJ53" s="154"/>
      <c r="BK53" s="154"/>
      <c r="BL53" s="154"/>
      <c r="BM53" s="154"/>
      <c r="BN53" s="154"/>
    </row>
    <row r="54" spans="1:66" s="124" customFormat="1" ht="16.5" x14ac:dyDescent="0.2">
      <c r="A54" s="114" t="s">
        <v>34</v>
      </c>
      <c r="B54" s="115" t="s">
        <v>63</v>
      </c>
      <c r="C54" s="115" t="s">
        <v>63</v>
      </c>
      <c r="D54" s="115" t="s">
        <v>90</v>
      </c>
      <c r="E54" s="116" t="s">
        <v>92</v>
      </c>
      <c r="F54" s="116"/>
      <c r="G54" s="116"/>
      <c r="H54" s="117">
        <v>10</v>
      </c>
      <c r="I54" s="118" t="s">
        <v>41</v>
      </c>
      <c r="J54" s="119" t="s">
        <v>42</v>
      </c>
      <c r="K54" s="120" t="s">
        <v>93</v>
      </c>
      <c r="L54" s="121">
        <v>21220985786</v>
      </c>
      <c r="M54" s="121"/>
      <c r="N54" s="121"/>
      <c r="O54" s="121"/>
      <c r="P54" s="121"/>
      <c r="Q54" s="121">
        <f>L54-M54+N54-O54+P54</f>
        <v>21220985786</v>
      </c>
      <c r="R54" s="121"/>
      <c r="S54" s="121">
        <v>21220985786</v>
      </c>
      <c r="T54" s="121">
        <v>21220985786</v>
      </c>
      <c r="U54" s="121">
        <v>21220985786</v>
      </c>
      <c r="V54" s="121">
        <v>21220985786</v>
      </c>
      <c r="W54" s="121">
        <v>21220985786</v>
      </c>
      <c r="X54" s="125">
        <f t="shared" si="2"/>
        <v>1</v>
      </c>
      <c r="Y54" s="123"/>
      <c r="Z54" s="123"/>
      <c r="AA54" s="123"/>
      <c r="AB54" s="123"/>
      <c r="AC54" s="123"/>
      <c r="AD54" s="123"/>
      <c r="AE54" s="123"/>
      <c r="AF54" s="123"/>
      <c r="AG54" s="123"/>
      <c r="AH54" s="123"/>
      <c r="AI54" s="123"/>
      <c r="AJ54" s="123"/>
      <c r="AK54" s="123"/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  <c r="BH54" s="123"/>
      <c r="BI54" s="123"/>
      <c r="BJ54" s="123"/>
      <c r="BK54" s="123"/>
      <c r="BL54" s="123"/>
      <c r="BM54" s="123"/>
      <c r="BN54" s="123"/>
    </row>
    <row r="55" spans="1:66" s="155" customFormat="1" x14ac:dyDescent="0.2">
      <c r="A55" s="145" t="s">
        <v>34</v>
      </c>
      <c r="B55" s="146" t="s">
        <v>63</v>
      </c>
      <c r="C55" s="146" t="s">
        <v>90</v>
      </c>
      <c r="D55" s="146"/>
      <c r="E55" s="148"/>
      <c r="F55" s="148"/>
      <c r="G55" s="148"/>
      <c r="H55" s="149"/>
      <c r="I55" s="150"/>
      <c r="J55" s="151"/>
      <c r="K55" s="112" t="s">
        <v>94</v>
      </c>
      <c r="L55" s="156">
        <f>L56</f>
        <v>1414717457</v>
      </c>
      <c r="M55" s="156">
        <f t="shared" ref="M55:W55" si="17">M56</f>
        <v>0</v>
      </c>
      <c r="N55" s="156">
        <f t="shared" si="17"/>
        <v>0</v>
      </c>
      <c r="O55" s="156">
        <f t="shared" si="17"/>
        <v>0</v>
      </c>
      <c r="P55" s="156">
        <f t="shared" si="17"/>
        <v>0</v>
      </c>
      <c r="Q55" s="156">
        <f t="shared" si="17"/>
        <v>1414717457</v>
      </c>
      <c r="R55" s="156">
        <f>R56</f>
        <v>0</v>
      </c>
      <c r="S55" s="156">
        <f t="shared" si="17"/>
        <v>1414717457</v>
      </c>
      <c r="T55" s="156">
        <f t="shared" si="17"/>
        <v>454781846</v>
      </c>
      <c r="U55" s="156">
        <f t="shared" si="17"/>
        <v>439940760</v>
      </c>
      <c r="V55" s="156">
        <f t="shared" si="17"/>
        <v>439940760</v>
      </c>
      <c r="W55" s="156">
        <f t="shared" si="17"/>
        <v>439940760</v>
      </c>
      <c r="X55" s="157">
        <f t="shared" si="2"/>
        <v>0.3214647870143586</v>
      </c>
      <c r="Y55" s="154"/>
      <c r="Z55" s="154"/>
      <c r="AA55" s="154"/>
      <c r="AB55" s="154"/>
      <c r="AC55" s="154"/>
      <c r="AD55" s="154"/>
      <c r="AE55" s="154"/>
      <c r="AF55" s="154"/>
      <c r="AG55" s="154"/>
      <c r="AH55" s="154"/>
      <c r="AI55" s="154"/>
      <c r="AJ55" s="154"/>
      <c r="AK55" s="154"/>
      <c r="AL55" s="154"/>
      <c r="AM55" s="154"/>
      <c r="AN55" s="154"/>
      <c r="AO55" s="154"/>
      <c r="AP55" s="154"/>
      <c r="AQ55" s="154"/>
      <c r="AR55" s="154"/>
      <c r="AS55" s="154"/>
      <c r="AT55" s="154"/>
      <c r="AU55" s="154"/>
      <c r="AV55" s="154"/>
      <c r="AW55" s="154"/>
      <c r="AX55" s="154"/>
      <c r="AY55" s="154"/>
      <c r="AZ55" s="154"/>
      <c r="BA55" s="154"/>
      <c r="BB55" s="154"/>
      <c r="BC55" s="154"/>
      <c r="BD55" s="154"/>
      <c r="BE55" s="154"/>
      <c r="BF55" s="154"/>
      <c r="BG55" s="154"/>
      <c r="BH55" s="154"/>
      <c r="BI55" s="154"/>
      <c r="BJ55" s="154"/>
      <c r="BK55" s="154"/>
      <c r="BL55" s="154"/>
      <c r="BM55" s="154"/>
      <c r="BN55" s="154"/>
    </row>
    <row r="56" spans="1:66" s="155" customFormat="1" ht="16.5" x14ac:dyDescent="0.2">
      <c r="A56" s="145" t="s">
        <v>34</v>
      </c>
      <c r="B56" s="146" t="s">
        <v>63</v>
      </c>
      <c r="C56" s="146" t="s">
        <v>90</v>
      </c>
      <c r="D56" s="146" t="s">
        <v>44</v>
      </c>
      <c r="E56" s="148"/>
      <c r="F56" s="148"/>
      <c r="G56" s="148"/>
      <c r="H56" s="149"/>
      <c r="I56" s="150"/>
      <c r="J56" s="151"/>
      <c r="K56" s="112" t="s">
        <v>95</v>
      </c>
      <c r="L56" s="156">
        <f>SUM(L57:L58)</f>
        <v>1414717457</v>
      </c>
      <c r="M56" s="156">
        <f t="shared" ref="M56:W56" si="18">SUM(M57:M58)</f>
        <v>0</v>
      </c>
      <c r="N56" s="156">
        <f t="shared" si="18"/>
        <v>0</v>
      </c>
      <c r="O56" s="156">
        <f t="shared" si="18"/>
        <v>0</v>
      </c>
      <c r="P56" s="156">
        <f t="shared" si="18"/>
        <v>0</v>
      </c>
      <c r="Q56" s="156">
        <f t="shared" si="18"/>
        <v>1414717457</v>
      </c>
      <c r="R56" s="156">
        <f>SUM(R57:R58)</f>
        <v>0</v>
      </c>
      <c r="S56" s="156">
        <f t="shared" si="18"/>
        <v>1414717457</v>
      </c>
      <c r="T56" s="156">
        <f t="shared" si="18"/>
        <v>454781846</v>
      </c>
      <c r="U56" s="156">
        <f t="shared" si="18"/>
        <v>439940760</v>
      </c>
      <c r="V56" s="156">
        <f t="shared" si="18"/>
        <v>439940760</v>
      </c>
      <c r="W56" s="156">
        <f t="shared" si="18"/>
        <v>439940760</v>
      </c>
      <c r="X56" s="157">
        <f t="shared" si="2"/>
        <v>0.3214647870143586</v>
      </c>
      <c r="Y56" s="154"/>
      <c r="Z56" s="154"/>
      <c r="AA56" s="154"/>
      <c r="AB56" s="154"/>
      <c r="AC56" s="154"/>
      <c r="AD56" s="154"/>
      <c r="AE56" s="154"/>
      <c r="AF56" s="154"/>
      <c r="AG56" s="154"/>
      <c r="AH56" s="154"/>
      <c r="AI56" s="154"/>
      <c r="AJ56" s="154"/>
      <c r="AK56" s="154"/>
      <c r="AL56" s="154"/>
      <c r="AM56" s="154"/>
      <c r="AN56" s="154"/>
      <c r="AO56" s="154"/>
      <c r="AP56" s="154"/>
      <c r="AQ56" s="154"/>
      <c r="AR56" s="154"/>
      <c r="AS56" s="154"/>
      <c r="AT56" s="154"/>
      <c r="AU56" s="154"/>
      <c r="AV56" s="154"/>
      <c r="AW56" s="154"/>
      <c r="AX56" s="154"/>
      <c r="AY56" s="154"/>
      <c r="AZ56" s="154"/>
      <c r="BA56" s="154"/>
      <c r="BB56" s="154"/>
      <c r="BC56" s="154"/>
      <c r="BD56" s="154"/>
      <c r="BE56" s="154"/>
      <c r="BF56" s="154"/>
      <c r="BG56" s="154"/>
      <c r="BH56" s="154"/>
      <c r="BI56" s="154"/>
      <c r="BJ56" s="154"/>
      <c r="BK56" s="154"/>
      <c r="BL56" s="154"/>
      <c r="BM56" s="154"/>
      <c r="BN56" s="154"/>
    </row>
    <row r="57" spans="1:66" s="167" customFormat="1" x14ac:dyDescent="0.2">
      <c r="A57" s="158" t="s">
        <v>34</v>
      </c>
      <c r="B57" s="159" t="s">
        <v>63</v>
      </c>
      <c r="C57" s="159" t="s">
        <v>90</v>
      </c>
      <c r="D57" s="159" t="s">
        <v>44</v>
      </c>
      <c r="E57" s="160" t="s">
        <v>40</v>
      </c>
      <c r="F57" s="160"/>
      <c r="G57" s="160"/>
      <c r="H57" s="161">
        <v>10</v>
      </c>
      <c r="I57" s="162" t="s">
        <v>41</v>
      </c>
      <c r="J57" s="163" t="s">
        <v>42</v>
      </c>
      <c r="K57" s="120" t="s">
        <v>96</v>
      </c>
      <c r="L57" s="164">
        <v>1354977457</v>
      </c>
      <c r="M57" s="164"/>
      <c r="N57" s="164"/>
      <c r="O57" s="164"/>
      <c r="P57" s="164"/>
      <c r="Q57" s="164">
        <f>L57-M57+N57-O57+P57</f>
        <v>1354977457</v>
      </c>
      <c r="R57" s="164"/>
      <c r="S57" s="164">
        <v>1354977457</v>
      </c>
      <c r="T57" s="164">
        <v>431791350</v>
      </c>
      <c r="U57" s="164">
        <v>431791350</v>
      </c>
      <c r="V57" s="164">
        <v>431791350</v>
      </c>
      <c r="W57" s="164">
        <v>431791350</v>
      </c>
      <c r="X57" s="165">
        <f t="shared" si="2"/>
        <v>0.31867050464146579</v>
      </c>
      <c r="Y57" s="166"/>
      <c r="Z57" s="166"/>
      <c r="AA57" s="166"/>
      <c r="AB57" s="166"/>
      <c r="AC57" s="166"/>
      <c r="AD57" s="166"/>
      <c r="AE57" s="166"/>
      <c r="AF57" s="166"/>
      <c r="AG57" s="166"/>
      <c r="AH57" s="166"/>
      <c r="AI57" s="166"/>
      <c r="AJ57" s="166"/>
      <c r="AK57" s="166"/>
      <c r="AL57" s="166"/>
      <c r="AM57" s="166"/>
      <c r="AN57" s="166"/>
      <c r="AO57" s="166"/>
      <c r="AP57" s="166"/>
      <c r="AQ57" s="166"/>
      <c r="AR57" s="166"/>
      <c r="AS57" s="166"/>
      <c r="AT57" s="166"/>
      <c r="AU57" s="166"/>
      <c r="AV57" s="166"/>
      <c r="AW57" s="166"/>
      <c r="AX57" s="166"/>
      <c r="AY57" s="166"/>
      <c r="AZ57" s="166"/>
      <c r="BA57" s="166"/>
      <c r="BB57" s="166"/>
      <c r="BC57" s="166"/>
      <c r="BD57" s="166"/>
      <c r="BE57" s="166"/>
      <c r="BF57" s="166"/>
      <c r="BG57" s="166"/>
      <c r="BH57" s="166"/>
      <c r="BI57" s="166"/>
      <c r="BJ57" s="166"/>
      <c r="BK57" s="166"/>
      <c r="BL57" s="166"/>
      <c r="BM57" s="166"/>
      <c r="BN57" s="166"/>
    </row>
    <row r="58" spans="1:66" s="167" customFormat="1" ht="24.75" x14ac:dyDescent="0.2">
      <c r="A58" s="158" t="s">
        <v>34</v>
      </c>
      <c r="B58" s="159" t="s">
        <v>63</v>
      </c>
      <c r="C58" s="159" t="s">
        <v>90</v>
      </c>
      <c r="D58" s="159" t="s">
        <v>44</v>
      </c>
      <c r="E58" s="162" t="s">
        <v>97</v>
      </c>
      <c r="F58" s="160"/>
      <c r="G58" s="160"/>
      <c r="H58" s="161">
        <v>10</v>
      </c>
      <c r="I58" s="162" t="s">
        <v>41</v>
      </c>
      <c r="J58" s="163" t="s">
        <v>42</v>
      </c>
      <c r="K58" s="120" t="s">
        <v>98</v>
      </c>
      <c r="L58" s="164">
        <v>59740000</v>
      </c>
      <c r="M58" s="164"/>
      <c r="N58" s="164"/>
      <c r="O58" s="164"/>
      <c r="P58" s="164"/>
      <c r="Q58" s="164">
        <f>L58-M58+N58-O58+P58</f>
        <v>59740000</v>
      </c>
      <c r="R58" s="164"/>
      <c r="S58" s="164">
        <v>59740000</v>
      </c>
      <c r="T58" s="164">
        <v>22990496</v>
      </c>
      <c r="U58" s="164">
        <v>8149410</v>
      </c>
      <c r="V58" s="164">
        <v>8149410</v>
      </c>
      <c r="W58" s="164">
        <v>8149410</v>
      </c>
      <c r="X58" s="165">
        <f>T58/Q58</f>
        <v>0.38484258453297621</v>
      </c>
      <c r="Y58" s="166"/>
      <c r="Z58" s="166"/>
      <c r="AA58" s="166"/>
      <c r="AB58" s="166"/>
      <c r="AC58" s="166"/>
      <c r="AD58" s="166"/>
      <c r="AE58" s="166"/>
      <c r="AF58" s="166"/>
      <c r="AG58" s="166"/>
      <c r="AH58" s="166"/>
      <c r="AI58" s="166"/>
      <c r="AJ58" s="166"/>
      <c r="AK58" s="166"/>
      <c r="AL58" s="166"/>
      <c r="AM58" s="166"/>
      <c r="AN58" s="166"/>
      <c r="AO58" s="166"/>
      <c r="AP58" s="166"/>
      <c r="AQ58" s="166"/>
      <c r="AR58" s="166"/>
      <c r="AS58" s="166"/>
      <c r="AT58" s="166"/>
      <c r="AU58" s="166"/>
      <c r="AV58" s="166"/>
      <c r="AW58" s="166"/>
      <c r="AX58" s="166"/>
      <c r="AY58" s="166"/>
      <c r="AZ58" s="166"/>
      <c r="BA58" s="166"/>
      <c r="BB58" s="166"/>
      <c r="BC58" s="166"/>
      <c r="BD58" s="166"/>
      <c r="BE58" s="166"/>
      <c r="BF58" s="166"/>
      <c r="BG58" s="166"/>
      <c r="BH58" s="166"/>
      <c r="BI58" s="166"/>
      <c r="BJ58" s="166"/>
      <c r="BK58" s="166"/>
      <c r="BL58" s="166"/>
      <c r="BM58" s="166"/>
      <c r="BN58" s="166"/>
    </row>
    <row r="59" spans="1:66" s="155" customFormat="1" ht="16.899999999999999" customHeight="1" x14ac:dyDescent="0.2">
      <c r="A59" s="145" t="s">
        <v>34</v>
      </c>
      <c r="B59" s="146" t="s">
        <v>63</v>
      </c>
      <c r="C59" s="146">
        <v>10</v>
      </c>
      <c r="D59" s="146"/>
      <c r="E59" s="148"/>
      <c r="F59" s="148"/>
      <c r="G59" s="148"/>
      <c r="H59" s="149"/>
      <c r="I59" s="150"/>
      <c r="J59" s="151"/>
      <c r="K59" s="112" t="s">
        <v>99</v>
      </c>
      <c r="L59" s="156">
        <f>+L60</f>
        <v>42000000</v>
      </c>
      <c r="M59" s="156">
        <f t="shared" ref="M59:W59" si="19">+M60</f>
        <v>0</v>
      </c>
      <c r="N59" s="156">
        <f t="shared" si="19"/>
        <v>0</v>
      </c>
      <c r="O59" s="156">
        <f t="shared" si="19"/>
        <v>0</v>
      </c>
      <c r="P59" s="156">
        <f t="shared" si="19"/>
        <v>0</v>
      </c>
      <c r="Q59" s="156">
        <f t="shared" si="19"/>
        <v>42000000</v>
      </c>
      <c r="R59" s="156">
        <f t="shared" si="19"/>
        <v>0</v>
      </c>
      <c r="S59" s="156">
        <f t="shared" si="19"/>
        <v>0</v>
      </c>
      <c r="T59" s="156">
        <f t="shared" si="19"/>
        <v>0</v>
      </c>
      <c r="U59" s="156">
        <f t="shared" si="19"/>
        <v>0</v>
      </c>
      <c r="V59" s="156">
        <f t="shared" si="19"/>
        <v>0</v>
      </c>
      <c r="W59" s="156">
        <f t="shared" si="19"/>
        <v>0</v>
      </c>
      <c r="X59" s="157">
        <f t="shared" si="2"/>
        <v>0</v>
      </c>
      <c r="Y59" s="154"/>
      <c r="Z59" s="154"/>
      <c r="AA59" s="154"/>
      <c r="AB59" s="154"/>
      <c r="AC59" s="154"/>
      <c r="AD59" s="154"/>
      <c r="AE59" s="154"/>
      <c r="AF59" s="154"/>
      <c r="AG59" s="154"/>
      <c r="AH59" s="154"/>
      <c r="AI59" s="154"/>
      <c r="AJ59" s="154"/>
      <c r="AK59" s="154"/>
      <c r="AL59" s="154"/>
      <c r="AM59" s="154"/>
      <c r="AN59" s="154"/>
      <c r="AO59" s="154"/>
      <c r="AP59" s="154"/>
      <c r="AQ59" s="154"/>
      <c r="AR59" s="154"/>
      <c r="AS59" s="154"/>
      <c r="AT59" s="154"/>
      <c r="AU59" s="154"/>
      <c r="AV59" s="154"/>
      <c r="AW59" s="154"/>
      <c r="AX59" s="154"/>
      <c r="AY59" s="154"/>
      <c r="AZ59" s="154"/>
      <c r="BA59" s="154"/>
      <c r="BB59" s="154"/>
      <c r="BC59" s="154"/>
      <c r="BD59" s="154"/>
      <c r="BE59" s="154"/>
      <c r="BF59" s="154"/>
      <c r="BG59" s="154"/>
      <c r="BH59" s="154"/>
      <c r="BI59" s="154"/>
      <c r="BJ59" s="154"/>
      <c r="BK59" s="154"/>
      <c r="BL59" s="154"/>
      <c r="BM59" s="154"/>
      <c r="BN59" s="154"/>
    </row>
    <row r="60" spans="1:66" s="167" customFormat="1" x14ac:dyDescent="0.2">
      <c r="A60" s="158" t="s">
        <v>34</v>
      </c>
      <c r="B60" s="159">
        <v>3</v>
      </c>
      <c r="C60" s="159">
        <v>10</v>
      </c>
      <c r="D60" s="115" t="s">
        <v>36</v>
      </c>
      <c r="E60" s="118" t="s">
        <v>40</v>
      </c>
      <c r="F60" s="160"/>
      <c r="G60" s="160"/>
      <c r="H60" s="161"/>
      <c r="I60" s="162"/>
      <c r="J60" s="163"/>
      <c r="K60" s="120" t="s">
        <v>100</v>
      </c>
      <c r="L60" s="164">
        <v>42000000</v>
      </c>
      <c r="M60" s="164"/>
      <c r="N60" s="164"/>
      <c r="O60" s="164"/>
      <c r="P60" s="164"/>
      <c r="Q60" s="164">
        <v>42000000</v>
      </c>
      <c r="R60" s="164"/>
      <c r="S60" s="164">
        <v>0</v>
      </c>
      <c r="T60" s="164">
        <v>0</v>
      </c>
      <c r="U60" s="164">
        <v>0</v>
      </c>
      <c r="V60" s="164">
        <v>0</v>
      </c>
      <c r="W60" s="164">
        <v>0</v>
      </c>
      <c r="X60" s="165">
        <f>T60/Q60</f>
        <v>0</v>
      </c>
      <c r="Y60" s="166"/>
      <c r="Z60" s="166"/>
      <c r="AA60" s="166"/>
      <c r="AB60" s="166"/>
      <c r="AC60" s="166"/>
      <c r="AD60" s="166"/>
      <c r="AE60" s="166"/>
      <c r="AF60" s="166"/>
      <c r="AG60" s="166"/>
      <c r="AH60" s="166"/>
      <c r="AI60" s="166"/>
      <c r="AJ60" s="166"/>
      <c r="AK60" s="166"/>
      <c r="AL60" s="166"/>
      <c r="AM60" s="166"/>
      <c r="AN60" s="166"/>
      <c r="AO60" s="166"/>
      <c r="AP60" s="166"/>
      <c r="AQ60" s="166"/>
      <c r="AR60" s="166"/>
      <c r="AS60" s="166"/>
      <c r="AT60" s="166"/>
      <c r="AU60" s="166"/>
      <c r="AV60" s="166"/>
      <c r="AW60" s="166"/>
      <c r="AX60" s="166"/>
      <c r="AY60" s="166"/>
      <c r="AZ60" s="166"/>
      <c r="BA60" s="166"/>
      <c r="BB60" s="166"/>
      <c r="BC60" s="166"/>
      <c r="BD60" s="166"/>
      <c r="BE60" s="166"/>
      <c r="BF60" s="166"/>
      <c r="BG60" s="166"/>
      <c r="BH60" s="166"/>
      <c r="BI60" s="166"/>
      <c r="BJ60" s="166"/>
      <c r="BK60" s="166"/>
      <c r="BL60" s="166"/>
      <c r="BM60" s="166"/>
      <c r="BN60" s="166"/>
    </row>
    <row r="61" spans="1:66" s="102" customFormat="1" ht="21" customHeight="1" x14ac:dyDescent="0.2">
      <c r="A61" s="135" t="s">
        <v>34</v>
      </c>
      <c r="B61" s="136" t="s">
        <v>101</v>
      </c>
      <c r="C61" s="136"/>
      <c r="D61" s="136"/>
      <c r="E61" s="136"/>
      <c r="F61" s="136"/>
      <c r="G61" s="136"/>
      <c r="H61" s="136"/>
      <c r="I61" s="137"/>
      <c r="J61" s="138"/>
      <c r="K61" s="139" t="s">
        <v>102</v>
      </c>
      <c r="L61" s="140">
        <f>L62+L65+L66+L69</f>
        <v>2589674605</v>
      </c>
      <c r="M61" s="140">
        <f t="shared" ref="M61:P61" si="20">M62+M65+M66+M69</f>
        <v>0</v>
      </c>
      <c r="N61" s="140">
        <v>0</v>
      </c>
      <c r="O61" s="140">
        <f t="shared" si="20"/>
        <v>0</v>
      </c>
      <c r="P61" s="140">
        <f t="shared" si="20"/>
        <v>0</v>
      </c>
      <c r="Q61" s="140">
        <f>Q62+Q65+Q66+Q69</f>
        <v>2589674605</v>
      </c>
      <c r="R61" s="140">
        <f t="shared" ref="R61:W61" si="21">R62+R65+R66+R69</f>
        <v>0</v>
      </c>
      <c r="S61" s="140">
        <f>S62+S65+S66+S69</f>
        <v>108113861</v>
      </c>
      <c r="T61" s="140">
        <f>T62+T65+T66+T69</f>
        <v>106479861</v>
      </c>
      <c r="U61" s="140">
        <f t="shared" si="21"/>
        <v>106479861</v>
      </c>
      <c r="V61" s="140">
        <f t="shared" si="21"/>
        <v>106479861</v>
      </c>
      <c r="W61" s="140">
        <f t="shared" si="21"/>
        <v>106479861</v>
      </c>
      <c r="X61" s="143">
        <f t="shared" si="2"/>
        <v>4.1117081194067623E-2</v>
      </c>
      <c r="Y61" s="94"/>
      <c r="Z61" s="94"/>
      <c r="AA61" s="94"/>
      <c r="AB61" s="94"/>
      <c r="AC61" s="94"/>
      <c r="AD61" s="94"/>
      <c r="AE61" s="94"/>
      <c r="AF61" s="94"/>
      <c r="AG61" s="94"/>
      <c r="AH61" s="94"/>
      <c r="AI61" s="94"/>
      <c r="AJ61" s="94"/>
      <c r="AK61" s="94"/>
      <c r="AL61" s="94"/>
      <c r="AM61" s="94"/>
      <c r="AN61" s="94"/>
      <c r="AO61" s="94"/>
      <c r="AP61" s="94"/>
      <c r="AQ61" s="94"/>
      <c r="AR61" s="94"/>
      <c r="AS61" s="94"/>
      <c r="AT61" s="94"/>
      <c r="AU61" s="94"/>
      <c r="AV61" s="94"/>
      <c r="AW61" s="94"/>
      <c r="AX61" s="94"/>
      <c r="AY61" s="94"/>
      <c r="AZ61" s="94"/>
      <c r="BA61" s="94"/>
      <c r="BB61" s="94"/>
      <c r="BC61" s="94"/>
      <c r="BD61" s="94"/>
      <c r="BE61" s="94"/>
      <c r="BF61" s="94"/>
      <c r="BG61" s="94"/>
      <c r="BH61" s="94"/>
      <c r="BI61" s="94"/>
      <c r="BJ61" s="94"/>
      <c r="BK61" s="94"/>
      <c r="BL61" s="94"/>
      <c r="BM61" s="94"/>
      <c r="BN61" s="94"/>
    </row>
    <row r="62" spans="1:66" s="102" customFormat="1" x14ac:dyDescent="0.2">
      <c r="A62" s="103" t="s">
        <v>34</v>
      </c>
      <c r="B62" s="104" t="s">
        <v>101</v>
      </c>
      <c r="C62" s="104" t="s">
        <v>36</v>
      </c>
      <c r="D62" s="104"/>
      <c r="E62" s="105"/>
      <c r="F62" s="105"/>
      <c r="G62" s="105"/>
      <c r="H62" s="106"/>
      <c r="I62" s="107"/>
      <c r="J62" s="108"/>
      <c r="K62" s="112" t="s">
        <v>103</v>
      </c>
      <c r="L62" s="110">
        <f>L63</f>
        <v>21176800</v>
      </c>
      <c r="M62" s="110">
        <f t="shared" ref="M62:W63" si="22">M63</f>
        <v>0</v>
      </c>
      <c r="N62" s="110">
        <f t="shared" si="22"/>
        <v>0</v>
      </c>
      <c r="O62" s="110">
        <f t="shared" si="22"/>
        <v>0</v>
      </c>
      <c r="P62" s="110">
        <f t="shared" si="22"/>
        <v>0</v>
      </c>
      <c r="Q62" s="110">
        <f t="shared" si="22"/>
        <v>21176800</v>
      </c>
      <c r="R62" s="110">
        <f>R63</f>
        <v>0</v>
      </c>
      <c r="S62" s="110">
        <f t="shared" si="22"/>
        <v>3000000</v>
      </c>
      <c r="T62" s="110">
        <f t="shared" si="22"/>
        <v>1366000</v>
      </c>
      <c r="U62" s="110">
        <f t="shared" si="22"/>
        <v>1366000</v>
      </c>
      <c r="V62" s="110">
        <f t="shared" si="22"/>
        <v>1366000</v>
      </c>
      <c r="W62" s="110">
        <f t="shared" si="22"/>
        <v>1366000</v>
      </c>
      <c r="X62" s="113">
        <f t="shared" si="2"/>
        <v>6.4504552151410974E-2</v>
      </c>
      <c r="Y62" s="94"/>
      <c r="Z62" s="94"/>
      <c r="AA62" s="94"/>
      <c r="AB62" s="94"/>
      <c r="AC62" s="94"/>
      <c r="AD62" s="94"/>
      <c r="AE62" s="94"/>
      <c r="AF62" s="94"/>
      <c r="AG62" s="94"/>
      <c r="AH62" s="94"/>
      <c r="AI62" s="94"/>
      <c r="AJ62" s="94"/>
      <c r="AK62" s="94"/>
      <c r="AL62" s="94"/>
      <c r="AM62" s="94"/>
      <c r="AN62" s="94"/>
      <c r="AO62" s="94"/>
      <c r="AP62" s="94"/>
      <c r="AQ62" s="94"/>
      <c r="AR62" s="94"/>
      <c r="AS62" s="94"/>
      <c r="AT62" s="94"/>
      <c r="AU62" s="94"/>
      <c r="AV62" s="94"/>
      <c r="AW62" s="94"/>
      <c r="AX62" s="94"/>
      <c r="AY62" s="94"/>
      <c r="AZ62" s="94"/>
      <c r="BA62" s="94"/>
      <c r="BB62" s="94"/>
      <c r="BC62" s="94"/>
      <c r="BD62" s="94"/>
      <c r="BE62" s="94"/>
      <c r="BF62" s="94"/>
      <c r="BG62" s="94"/>
      <c r="BH62" s="94"/>
      <c r="BI62" s="94"/>
      <c r="BJ62" s="94"/>
      <c r="BK62" s="94"/>
      <c r="BL62" s="94"/>
      <c r="BM62" s="94"/>
      <c r="BN62" s="94"/>
    </row>
    <row r="63" spans="1:66" s="102" customFormat="1" x14ac:dyDescent="0.2">
      <c r="A63" s="103" t="s">
        <v>34</v>
      </c>
      <c r="B63" s="104" t="s">
        <v>101</v>
      </c>
      <c r="C63" s="104" t="s">
        <v>36</v>
      </c>
      <c r="D63" s="104" t="s">
        <v>44</v>
      </c>
      <c r="E63" s="105"/>
      <c r="F63" s="105"/>
      <c r="G63" s="105"/>
      <c r="H63" s="106"/>
      <c r="I63" s="107"/>
      <c r="J63" s="108"/>
      <c r="K63" s="112" t="s">
        <v>104</v>
      </c>
      <c r="L63" s="110">
        <f>L64</f>
        <v>21176800</v>
      </c>
      <c r="M63" s="110">
        <f t="shared" si="22"/>
        <v>0</v>
      </c>
      <c r="N63" s="110">
        <f t="shared" si="22"/>
        <v>0</v>
      </c>
      <c r="O63" s="110">
        <f t="shared" si="22"/>
        <v>0</v>
      </c>
      <c r="P63" s="110">
        <f t="shared" si="22"/>
        <v>0</v>
      </c>
      <c r="Q63" s="110">
        <f t="shared" si="22"/>
        <v>21176800</v>
      </c>
      <c r="R63" s="110">
        <f>R64</f>
        <v>0</v>
      </c>
      <c r="S63" s="110">
        <f t="shared" si="22"/>
        <v>3000000</v>
      </c>
      <c r="T63" s="110">
        <f t="shared" si="22"/>
        <v>1366000</v>
      </c>
      <c r="U63" s="110">
        <f t="shared" si="22"/>
        <v>1366000</v>
      </c>
      <c r="V63" s="110">
        <f t="shared" si="22"/>
        <v>1366000</v>
      </c>
      <c r="W63" s="110">
        <f t="shared" si="22"/>
        <v>1366000</v>
      </c>
      <c r="X63" s="113">
        <f t="shared" si="2"/>
        <v>6.4504552151410974E-2</v>
      </c>
      <c r="Y63" s="94"/>
      <c r="Z63" s="94"/>
      <c r="AA63" s="94"/>
      <c r="AB63" s="94"/>
      <c r="AC63" s="94"/>
      <c r="AD63" s="94"/>
      <c r="AE63" s="94"/>
      <c r="AF63" s="94"/>
      <c r="AG63" s="94"/>
      <c r="AH63" s="94"/>
      <c r="AI63" s="94"/>
      <c r="AJ63" s="94"/>
      <c r="AK63" s="94"/>
      <c r="AL63" s="94"/>
      <c r="AM63" s="94"/>
      <c r="AN63" s="94"/>
      <c r="AO63" s="94"/>
      <c r="AP63" s="94"/>
      <c r="AQ63" s="94"/>
      <c r="AR63" s="94"/>
      <c r="AS63" s="94"/>
      <c r="AT63" s="94"/>
      <c r="AU63" s="94"/>
      <c r="AV63" s="94"/>
      <c r="AW63" s="94"/>
      <c r="AX63" s="94"/>
      <c r="AY63" s="94"/>
      <c r="AZ63" s="94"/>
      <c r="BA63" s="94"/>
      <c r="BB63" s="94"/>
      <c r="BC63" s="94"/>
      <c r="BD63" s="94"/>
      <c r="BE63" s="94"/>
      <c r="BF63" s="94"/>
      <c r="BG63" s="94"/>
      <c r="BH63" s="94"/>
      <c r="BI63" s="94"/>
      <c r="BJ63" s="94"/>
      <c r="BK63" s="94"/>
      <c r="BL63" s="94"/>
      <c r="BM63" s="94"/>
      <c r="BN63" s="94"/>
    </row>
    <row r="64" spans="1:66" s="124" customFormat="1" ht="16.899999999999999" customHeight="1" x14ac:dyDescent="0.2">
      <c r="A64" s="114" t="s">
        <v>34</v>
      </c>
      <c r="B64" s="115" t="s">
        <v>101</v>
      </c>
      <c r="C64" s="115" t="s">
        <v>36</v>
      </c>
      <c r="D64" s="115" t="s">
        <v>44</v>
      </c>
      <c r="E64" s="116" t="s">
        <v>55</v>
      </c>
      <c r="F64" s="116"/>
      <c r="G64" s="116"/>
      <c r="H64" s="117">
        <v>10</v>
      </c>
      <c r="I64" s="118" t="s">
        <v>41</v>
      </c>
      <c r="J64" s="119" t="s">
        <v>42</v>
      </c>
      <c r="K64" s="120" t="s">
        <v>105</v>
      </c>
      <c r="L64" s="121">
        <v>21176800</v>
      </c>
      <c r="M64" s="121"/>
      <c r="N64" s="121"/>
      <c r="O64" s="121"/>
      <c r="P64" s="121"/>
      <c r="Q64" s="121">
        <f>L64-M64+N64-O64+P64</f>
        <v>21176800</v>
      </c>
      <c r="R64" s="121"/>
      <c r="S64" s="121">
        <v>3000000</v>
      </c>
      <c r="T64" s="121">
        <v>1366000</v>
      </c>
      <c r="U64" s="121">
        <v>1366000</v>
      </c>
      <c r="V64" s="121">
        <v>1366000</v>
      </c>
      <c r="W64" s="121">
        <v>1366000</v>
      </c>
      <c r="X64" s="168">
        <f>T64/Q64</f>
        <v>6.4504552151410974E-2</v>
      </c>
      <c r="Y64" s="123"/>
      <c r="Z64" s="123"/>
      <c r="AA64" s="123"/>
      <c r="AB64" s="123"/>
      <c r="AC64" s="123"/>
      <c r="AD64" s="123"/>
      <c r="AE64" s="123"/>
      <c r="AF64" s="123"/>
      <c r="AG64" s="123"/>
      <c r="AH64" s="123"/>
      <c r="AI64" s="123"/>
      <c r="AJ64" s="123"/>
      <c r="AK64" s="123"/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  <c r="BH64" s="123"/>
      <c r="BI64" s="123"/>
      <c r="BJ64" s="123"/>
      <c r="BK64" s="123"/>
      <c r="BL64" s="123"/>
      <c r="BM64" s="123"/>
      <c r="BN64" s="123"/>
    </row>
    <row r="65" spans="1:66" s="102" customFormat="1" ht="16.5" x14ac:dyDescent="0.2">
      <c r="A65" s="103" t="s">
        <v>34</v>
      </c>
      <c r="B65" s="104" t="s">
        <v>101</v>
      </c>
      <c r="C65" s="104" t="s">
        <v>63</v>
      </c>
      <c r="D65" s="104"/>
      <c r="E65" s="105"/>
      <c r="F65" s="105"/>
      <c r="G65" s="105"/>
      <c r="H65" s="106"/>
      <c r="I65" s="107"/>
      <c r="J65" s="108"/>
      <c r="K65" s="112" t="s">
        <v>106</v>
      </c>
      <c r="L65" s="110">
        <v>11647240</v>
      </c>
      <c r="M65" s="110"/>
      <c r="N65" s="110"/>
      <c r="O65" s="110"/>
      <c r="P65" s="110"/>
      <c r="Q65" s="110">
        <f>L65-M65+N65-O65+P65</f>
        <v>11647240</v>
      </c>
      <c r="R65" s="110">
        <v>0</v>
      </c>
      <c r="S65" s="110">
        <v>0</v>
      </c>
      <c r="T65" s="110">
        <v>0</v>
      </c>
      <c r="U65" s="110">
        <v>0</v>
      </c>
      <c r="V65" s="110">
        <v>0</v>
      </c>
      <c r="W65" s="110">
        <v>0</v>
      </c>
      <c r="X65" s="113">
        <f t="shared" si="2"/>
        <v>0</v>
      </c>
      <c r="Y65" s="94"/>
      <c r="Z65" s="94"/>
      <c r="AA65" s="94"/>
      <c r="AB65" s="94"/>
      <c r="AC65" s="94"/>
      <c r="AD65" s="94"/>
      <c r="AE65" s="94"/>
      <c r="AF65" s="94"/>
      <c r="AG65" s="94"/>
      <c r="AH65" s="94"/>
      <c r="AI65" s="94"/>
      <c r="AJ65" s="94"/>
      <c r="AK65" s="94"/>
      <c r="AL65" s="94"/>
      <c r="AM65" s="94"/>
      <c r="AN65" s="94"/>
      <c r="AO65" s="94"/>
      <c r="AP65" s="94"/>
      <c r="AQ65" s="94"/>
      <c r="AR65" s="94"/>
      <c r="AS65" s="94"/>
      <c r="AT65" s="94"/>
      <c r="AU65" s="94"/>
      <c r="AV65" s="94"/>
      <c r="AW65" s="94"/>
      <c r="AX65" s="94"/>
      <c r="AY65" s="94"/>
      <c r="AZ65" s="94"/>
      <c r="BA65" s="94"/>
      <c r="BB65" s="94"/>
      <c r="BC65" s="94"/>
      <c r="BD65" s="94"/>
      <c r="BE65" s="94"/>
      <c r="BF65" s="94"/>
      <c r="BG65" s="94"/>
      <c r="BH65" s="94"/>
      <c r="BI65" s="94"/>
      <c r="BJ65" s="94"/>
      <c r="BK65" s="94"/>
      <c r="BL65" s="94"/>
      <c r="BM65" s="94"/>
      <c r="BN65" s="94"/>
    </row>
    <row r="66" spans="1:66" s="102" customFormat="1" x14ac:dyDescent="0.2">
      <c r="A66" s="103" t="s">
        <v>34</v>
      </c>
      <c r="B66" s="104" t="s">
        <v>101</v>
      </c>
      <c r="C66" s="104" t="s">
        <v>90</v>
      </c>
      <c r="D66" s="104"/>
      <c r="E66" s="105"/>
      <c r="F66" s="105"/>
      <c r="G66" s="105"/>
      <c r="H66" s="106"/>
      <c r="I66" s="107"/>
      <c r="J66" s="108"/>
      <c r="K66" s="112" t="s">
        <v>107</v>
      </c>
      <c r="L66" s="110">
        <f>L68+L67</f>
        <v>2554732885</v>
      </c>
      <c r="M66" s="110">
        <f t="shared" ref="M66:W66" si="23">M68+M67</f>
        <v>0</v>
      </c>
      <c r="N66" s="110">
        <f t="shared" si="23"/>
        <v>0</v>
      </c>
      <c r="O66" s="110">
        <f t="shared" si="23"/>
        <v>0</v>
      </c>
      <c r="P66" s="110">
        <f t="shared" si="23"/>
        <v>0</v>
      </c>
      <c r="Q66" s="110">
        <f t="shared" si="23"/>
        <v>2554732885</v>
      </c>
      <c r="R66" s="110">
        <f t="shared" si="23"/>
        <v>0</v>
      </c>
      <c r="S66" s="110">
        <f>S68+S67</f>
        <v>105113861</v>
      </c>
      <c r="T66" s="110">
        <f t="shared" si="23"/>
        <v>105113861</v>
      </c>
      <c r="U66" s="110">
        <f t="shared" si="23"/>
        <v>105113861</v>
      </c>
      <c r="V66" s="110">
        <f t="shared" si="23"/>
        <v>105113861</v>
      </c>
      <c r="W66" s="110">
        <f t="shared" si="23"/>
        <v>105113861</v>
      </c>
      <c r="X66" s="113">
        <f t="shared" si="2"/>
        <v>4.1144755922300658E-2</v>
      </c>
      <c r="Y66" s="94"/>
      <c r="Z66" s="94"/>
      <c r="AA66" s="94"/>
      <c r="AB66" s="94"/>
      <c r="AC66" s="94"/>
      <c r="AD66" s="94"/>
      <c r="AE66" s="94"/>
      <c r="AF66" s="94"/>
      <c r="AG66" s="94"/>
      <c r="AH66" s="94"/>
      <c r="AI66" s="94"/>
      <c r="AJ66" s="94"/>
      <c r="AK66" s="94"/>
      <c r="AL66" s="94"/>
      <c r="AM66" s="94"/>
      <c r="AN66" s="94"/>
      <c r="AO66" s="94"/>
      <c r="AP66" s="94"/>
      <c r="AQ66" s="94"/>
      <c r="AR66" s="94"/>
      <c r="AS66" s="94"/>
      <c r="AT66" s="94"/>
      <c r="AU66" s="94"/>
      <c r="AV66" s="94"/>
      <c r="AW66" s="94"/>
      <c r="AX66" s="94"/>
      <c r="AY66" s="94"/>
      <c r="AZ66" s="94"/>
      <c r="BA66" s="94"/>
      <c r="BB66" s="94"/>
      <c r="BC66" s="94"/>
      <c r="BD66" s="94"/>
      <c r="BE66" s="94"/>
      <c r="BF66" s="94"/>
      <c r="BG66" s="94"/>
      <c r="BH66" s="94"/>
      <c r="BI66" s="94"/>
      <c r="BJ66" s="94"/>
      <c r="BK66" s="94"/>
      <c r="BL66" s="94"/>
      <c r="BM66" s="94"/>
      <c r="BN66" s="94"/>
    </row>
    <row r="67" spans="1:66" s="102" customFormat="1" ht="18" customHeight="1" x14ac:dyDescent="0.2">
      <c r="A67" s="103" t="s">
        <v>34</v>
      </c>
      <c r="B67" s="104" t="s">
        <v>101</v>
      </c>
      <c r="C67" s="104" t="s">
        <v>90</v>
      </c>
      <c r="D67" s="104" t="s">
        <v>36</v>
      </c>
      <c r="E67" s="169"/>
      <c r="F67" s="105"/>
      <c r="G67" s="105"/>
      <c r="H67" s="106">
        <v>10</v>
      </c>
      <c r="I67" s="107" t="s">
        <v>41</v>
      </c>
      <c r="J67" s="108" t="s">
        <v>108</v>
      </c>
      <c r="K67" s="112" t="s">
        <v>109</v>
      </c>
      <c r="L67" s="110">
        <v>0</v>
      </c>
      <c r="M67" s="110"/>
      <c r="N67" s="110">
        <v>0</v>
      </c>
      <c r="O67" s="110"/>
      <c r="P67" s="110"/>
      <c r="Q67" s="110">
        <f>L67-M67+N67-O67+P67</f>
        <v>0</v>
      </c>
      <c r="R67" s="110"/>
      <c r="S67" s="110">
        <v>0</v>
      </c>
      <c r="T67" s="110">
        <v>0</v>
      </c>
      <c r="U67" s="110">
        <v>0</v>
      </c>
      <c r="V67" s="110">
        <v>0</v>
      </c>
      <c r="W67" s="110">
        <v>0</v>
      </c>
      <c r="X67" s="113">
        <v>0</v>
      </c>
      <c r="Y67" s="94"/>
      <c r="Z67" s="94"/>
      <c r="AA67" s="94"/>
      <c r="AB67" s="94"/>
      <c r="AC67" s="94"/>
      <c r="AD67" s="94"/>
      <c r="AE67" s="94"/>
      <c r="AF67" s="94"/>
      <c r="AG67" s="94"/>
      <c r="AH67" s="94"/>
      <c r="AI67" s="94"/>
      <c r="AJ67" s="94"/>
      <c r="AK67" s="94"/>
      <c r="AL67" s="94"/>
      <c r="AM67" s="94"/>
      <c r="AN67" s="94"/>
      <c r="AO67" s="94"/>
      <c r="AP67" s="94"/>
      <c r="AQ67" s="94"/>
      <c r="AR67" s="94"/>
      <c r="AS67" s="94"/>
      <c r="AT67" s="94"/>
      <c r="AU67" s="94"/>
      <c r="AV67" s="94"/>
      <c r="AW67" s="94"/>
      <c r="AX67" s="94"/>
      <c r="AY67" s="94"/>
      <c r="AZ67" s="94"/>
      <c r="BA67" s="94"/>
      <c r="BB67" s="94"/>
      <c r="BC67" s="94"/>
      <c r="BD67" s="94"/>
      <c r="BE67" s="94"/>
      <c r="BF67" s="94"/>
      <c r="BG67" s="94"/>
      <c r="BH67" s="94"/>
      <c r="BI67" s="94"/>
      <c r="BJ67" s="94"/>
      <c r="BK67" s="94"/>
      <c r="BL67" s="94"/>
      <c r="BM67" s="94"/>
      <c r="BN67" s="94"/>
    </row>
    <row r="68" spans="1:66" s="102" customFormat="1" ht="19.149999999999999" customHeight="1" x14ac:dyDescent="0.2">
      <c r="A68" s="103" t="s">
        <v>34</v>
      </c>
      <c r="B68" s="104" t="s">
        <v>101</v>
      </c>
      <c r="C68" s="104" t="s">
        <v>90</v>
      </c>
      <c r="D68" s="104" t="s">
        <v>36</v>
      </c>
      <c r="E68" s="169"/>
      <c r="F68" s="105"/>
      <c r="G68" s="105"/>
      <c r="H68" s="106">
        <v>11</v>
      </c>
      <c r="I68" s="107" t="s">
        <v>41</v>
      </c>
      <c r="J68" s="108" t="s">
        <v>108</v>
      </c>
      <c r="K68" s="112" t="s">
        <v>109</v>
      </c>
      <c r="L68" s="110">
        <v>2554732885</v>
      </c>
      <c r="M68" s="110"/>
      <c r="N68" s="110">
        <v>0</v>
      </c>
      <c r="O68" s="110"/>
      <c r="P68" s="110"/>
      <c r="Q68" s="110">
        <f>L68-M68+N68-O68+P68</f>
        <v>2554732885</v>
      </c>
      <c r="R68" s="110"/>
      <c r="S68" s="110">
        <v>105113861</v>
      </c>
      <c r="T68" s="110">
        <v>105113861</v>
      </c>
      <c r="U68" s="110">
        <v>105113861</v>
      </c>
      <c r="V68" s="110">
        <v>105113861</v>
      </c>
      <c r="W68" s="110">
        <v>105113861</v>
      </c>
      <c r="X68" s="111">
        <f t="shared" si="2"/>
        <v>4.1144755922300658E-2</v>
      </c>
      <c r="Y68" s="94"/>
      <c r="Z68" s="94"/>
      <c r="AA68" s="94"/>
      <c r="AB68" s="94"/>
      <c r="AC68" s="94"/>
      <c r="AD68" s="94"/>
      <c r="AE68" s="94"/>
      <c r="AF68" s="94"/>
      <c r="AG68" s="94"/>
      <c r="AH68" s="94"/>
      <c r="AI68" s="94"/>
      <c r="AJ68" s="94"/>
      <c r="AK68" s="94"/>
      <c r="AL68" s="94"/>
      <c r="AM68" s="94"/>
      <c r="AN68" s="94"/>
      <c r="AO68" s="94"/>
      <c r="AP68" s="94"/>
      <c r="AQ68" s="94"/>
      <c r="AR68" s="94"/>
      <c r="AS68" s="94"/>
      <c r="AT68" s="94"/>
      <c r="AU68" s="94"/>
      <c r="AV68" s="94"/>
      <c r="AW68" s="94"/>
      <c r="AX68" s="94"/>
      <c r="AY68" s="94"/>
      <c r="AZ68" s="94"/>
      <c r="BA68" s="94"/>
      <c r="BB68" s="94"/>
      <c r="BC68" s="94"/>
      <c r="BD68" s="94"/>
      <c r="BE68" s="94"/>
      <c r="BF68" s="94"/>
      <c r="BG68" s="94"/>
      <c r="BH68" s="94"/>
      <c r="BI68" s="94"/>
      <c r="BJ68" s="94"/>
      <c r="BK68" s="94"/>
      <c r="BL68" s="94"/>
      <c r="BM68" s="94"/>
      <c r="BN68" s="94"/>
    </row>
    <row r="69" spans="1:66" s="102" customFormat="1" ht="16.5" x14ac:dyDescent="0.2">
      <c r="A69" s="103" t="s">
        <v>34</v>
      </c>
      <c r="B69" s="104" t="s">
        <v>101</v>
      </c>
      <c r="C69" s="104" t="s">
        <v>110</v>
      </c>
      <c r="D69" s="104"/>
      <c r="E69" s="169"/>
      <c r="F69" s="105"/>
      <c r="G69" s="105"/>
      <c r="H69" s="106"/>
      <c r="I69" s="107"/>
      <c r="J69" s="108"/>
      <c r="K69" s="112" t="s">
        <v>111</v>
      </c>
      <c r="L69" s="110">
        <f>L70</f>
        <v>2117680</v>
      </c>
      <c r="M69" s="110">
        <f t="shared" ref="M69:W69" si="24">M70</f>
        <v>0</v>
      </c>
      <c r="N69" s="110">
        <f t="shared" si="24"/>
        <v>0</v>
      </c>
      <c r="O69" s="110">
        <f t="shared" si="24"/>
        <v>0</v>
      </c>
      <c r="P69" s="110">
        <f t="shared" si="24"/>
        <v>0</v>
      </c>
      <c r="Q69" s="110">
        <f>Q70</f>
        <v>2117680</v>
      </c>
      <c r="R69" s="110">
        <f>R70</f>
        <v>0</v>
      </c>
      <c r="S69" s="110">
        <f t="shared" si="24"/>
        <v>0</v>
      </c>
      <c r="T69" s="110">
        <f t="shared" si="24"/>
        <v>0</v>
      </c>
      <c r="U69" s="110">
        <f t="shared" si="24"/>
        <v>0</v>
      </c>
      <c r="V69" s="110">
        <f t="shared" si="24"/>
        <v>0</v>
      </c>
      <c r="W69" s="110">
        <f t="shared" si="24"/>
        <v>0</v>
      </c>
      <c r="X69" s="111">
        <f t="shared" si="2"/>
        <v>0</v>
      </c>
      <c r="Y69" s="94"/>
      <c r="Z69" s="94"/>
      <c r="AA69" s="94"/>
      <c r="AB69" s="94"/>
      <c r="AC69" s="94"/>
      <c r="AD69" s="94"/>
      <c r="AE69" s="94"/>
      <c r="AF69" s="94"/>
      <c r="AG69" s="94"/>
      <c r="AH69" s="94"/>
      <c r="AI69" s="94"/>
      <c r="AJ69" s="94"/>
      <c r="AK69" s="94"/>
      <c r="AL69" s="94"/>
      <c r="AM69" s="94"/>
      <c r="AN69" s="94"/>
      <c r="AO69" s="94"/>
      <c r="AP69" s="94"/>
      <c r="AQ69" s="94"/>
      <c r="AR69" s="94"/>
      <c r="AS69" s="94"/>
      <c r="AT69" s="94"/>
      <c r="AU69" s="94"/>
      <c r="AV69" s="94"/>
      <c r="AW69" s="94"/>
      <c r="AX69" s="94"/>
      <c r="AY69" s="94"/>
      <c r="AZ69" s="94"/>
      <c r="BA69" s="94"/>
      <c r="BB69" s="94"/>
      <c r="BC69" s="94"/>
      <c r="BD69" s="94"/>
      <c r="BE69" s="94"/>
      <c r="BF69" s="94"/>
      <c r="BG69" s="94"/>
      <c r="BH69" s="94"/>
      <c r="BI69" s="94"/>
      <c r="BJ69" s="94"/>
      <c r="BK69" s="94"/>
      <c r="BL69" s="94"/>
      <c r="BM69" s="94"/>
      <c r="BN69" s="94"/>
    </row>
    <row r="70" spans="1:66" s="102" customFormat="1" x14ac:dyDescent="0.2">
      <c r="A70" s="103" t="s">
        <v>34</v>
      </c>
      <c r="B70" s="104" t="s">
        <v>101</v>
      </c>
      <c r="C70" s="104" t="s">
        <v>110</v>
      </c>
      <c r="D70" s="104" t="s">
        <v>44</v>
      </c>
      <c r="E70" s="169"/>
      <c r="F70" s="105"/>
      <c r="G70" s="105"/>
      <c r="H70" s="106"/>
      <c r="I70" s="107"/>
      <c r="J70" s="108"/>
      <c r="K70" s="112" t="s">
        <v>112</v>
      </c>
      <c r="L70" s="142">
        <f>L71+L72</f>
        <v>2117680</v>
      </c>
      <c r="M70" s="142">
        <f t="shared" ref="M70:W70" si="25">M71+M72</f>
        <v>0</v>
      </c>
      <c r="N70" s="142">
        <f t="shared" si="25"/>
        <v>0</v>
      </c>
      <c r="O70" s="142">
        <f t="shared" si="25"/>
        <v>0</v>
      </c>
      <c r="P70" s="142">
        <f t="shared" si="25"/>
        <v>0</v>
      </c>
      <c r="Q70" s="142">
        <f>Q71+Q72</f>
        <v>2117680</v>
      </c>
      <c r="R70" s="142">
        <f t="shared" si="25"/>
        <v>0</v>
      </c>
      <c r="S70" s="142">
        <f t="shared" si="25"/>
        <v>0</v>
      </c>
      <c r="T70" s="142">
        <f t="shared" si="25"/>
        <v>0</v>
      </c>
      <c r="U70" s="142">
        <f t="shared" si="25"/>
        <v>0</v>
      </c>
      <c r="V70" s="142">
        <f t="shared" si="25"/>
        <v>0</v>
      </c>
      <c r="W70" s="142">
        <f t="shared" si="25"/>
        <v>0</v>
      </c>
      <c r="X70" s="111">
        <f t="shared" si="2"/>
        <v>0</v>
      </c>
      <c r="Y70" s="94"/>
      <c r="Z70" s="94"/>
      <c r="AA70" s="94"/>
      <c r="AB70" s="94"/>
      <c r="AC70" s="94"/>
      <c r="AD70" s="94"/>
      <c r="AE70" s="94"/>
      <c r="AF70" s="94"/>
      <c r="AG70" s="94"/>
      <c r="AH70" s="94"/>
      <c r="AI70" s="94"/>
      <c r="AJ70" s="94"/>
      <c r="AK70" s="94"/>
      <c r="AL70" s="94"/>
      <c r="AM70" s="94"/>
      <c r="AN70" s="94"/>
      <c r="AO70" s="94"/>
      <c r="AP70" s="94"/>
      <c r="AQ70" s="94"/>
      <c r="AR70" s="94"/>
      <c r="AS70" s="94"/>
      <c r="AT70" s="94"/>
      <c r="AU70" s="94"/>
      <c r="AV70" s="94"/>
      <c r="AW70" s="94"/>
      <c r="AX70" s="94"/>
      <c r="AY70" s="94"/>
      <c r="AZ70" s="94"/>
      <c r="BA70" s="94"/>
      <c r="BB70" s="94"/>
      <c r="BC70" s="94"/>
      <c r="BD70" s="94"/>
      <c r="BE70" s="94"/>
      <c r="BF70" s="94"/>
      <c r="BG70" s="94"/>
      <c r="BH70" s="94"/>
      <c r="BI70" s="94"/>
      <c r="BJ70" s="94"/>
      <c r="BK70" s="94"/>
      <c r="BL70" s="94"/>
      <c r="BM70" s="94"/>
      <c r="BN70" s="94"/>
    </row>
    <row r="71" spans="1:66" s="124" customFormat="1" x14ac:dyDescent="0.2">
      <c r="A71" s="114" t="s">
        <v>34</v>
      </c>
      <c r="B71" s="115" t="s">
        <v>101</v>
      </c>
      <c r="C71" s="115" t="s">
        <v>110</v>
      </c>
      <c r="D71" s="115" t="s">
        <v>44</v>
      </c>
      <c r="E71" s="118" t="s">
        <v>40</v>
      </c>
      <c r="F71" s="116"/>
      <c r="G71" s="116"/>
      <c r="H71" s="117">
        <v>10</v>
      </c>
      <c r="I71" s="118" t="s">
        <v>41</v>
      </c>
      <c r="J71" s="119" t="s">
        <v>42</v>
      </c>
      <c r="K71" s="120" t="s">
        <v>113</v>
      </c>
      <c r="L71" s="121">
        <v>1017680</v>
      </c>
      <c r="M71" s="121"/>
      <c r="N71" s="121"/>
      <c r="O71" s="121"/>
      <c r="P71" s="121"/>
      <c r="Q71" s="121">
        <f>L71-M71+N71-O71+P71</f>
        <v>1017680</v>
      </c>
      <c r="R71" s="121"/>
      <c r="S71" s="121">
        <v>0</v>
      </c>
      <c r="T71" s="121">
        <v>0</v>
      </c>
      <c r="U71" s="121">
        <v>0</v>
      </c>
      <c r="V71" s="121">
        <v>0</v>
      </c>
      <c r="W71" s="121">
        <v>0</v>
      </c>
      <c r="X71" s="125">
        <f t="shared" si="2"/>
        <v>0</v>
      </c>
      <c r="Y71" s="123"/>
      <c r="Z71" s="123"/>
      <c r="AA71" s="123"/>
      <c r="AB71" s="123"/>
      <c r="AC71" s="123"/>
      <c r="AD71" s="123"/>
      <c r="AE71" s="123"/>
      <c r="AF71" s="123"/>
      <c r="AG71" s="123"/>
      <c r="AH71" s="123"/>
      <c r="AI71" s="123"/>
      <c r="AJ71" s="123"/>
      <c r="AK71" s="123"/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  <c r="BH71" s="123"/>
      <c r="BI71" s="123"/>
      <c r="BJ71" s="123"/>
      <c r="BK71" s="123"/>
      <c r="BL71" s="123"/>
      <c r="BM71" s="123"/>
      <c r="BN71" s="123"/>
    </row>
    <row r="72" spans="1:66" s="124" customFormat="1" ht="13.5" thickBot="1" x14ac:dyDescent="0.25">
      <c r="A72" s="114" t="s">
        <v>34</v>
      </c>
      <c r="B72" s="115" t="s">
        <v>101</v>
      </c>
      <c r="C72" s="115" t="s">
        <v>110</v>
      </c>
      <c r="D72" s="115" t="s">
        <v>44</v>
      </c>
      <c r="E72" s="116" t="s">
        <v>47</v>
      </c>
      <c r="F72" s="116"/>
      <c r="G72" s="116"/>
      <c r="H72" s="117">
        <v>10</v>
      </c>
      <c r="I72" s="118" t="s">
        <v>41</v>
      </c>
      <c r="J72" s="119" t="s">
        <v>42</v>
      </c>
      <c r="K72" s="120" t="s">
        <v>114</v>
      </c>
      <c r="L72" s="121">
        <v>1100000</v>
      </c>
      <c r="M72" s="121"/>
      <c r="N72" s="121"/>
      <c r="O72" s="121"/>
      <c r="P72" s="121"/>
      <c r="Q72" s="121">
        <f>L72-M72+N72-O72+P72</f>
        <v>1100000</v>
      </c>
      <c r="R72" s="121"/>
      <c r="S72" s="121">
        <v>0</v>
      </c>
      <c r="T72" s="121">
        <v>0</v>
      </c>
      <c r="U72" s="121">
        <v>0</v>
      </c>
      <c r="V72" s="121">
        <v>0</v>
      </c>
      <c r="W72" s="121">
        <v>0</v>
      </c>
      <c r="X72" s="125">
        <f t="shared" si="2"/>
        <v>0</v>
      </c>
      <c r="Y72" s="123"/>
      <c r="Z72" s="123"/>
      <c r="AA72" s="123"/>
      <c r="AB72" s="123"/>
      <c r="AC72" s="123"/>
      <c r="AD72" s="123"/>
      <c r="AE72" s="123"/>
      <c r="AF72" s="123"/>
      <c r="AG72" s="123"/>
      <c r="AH72" s="123"/>
      <c r="AI72" s="123"/>
      <c r="AJ72" s="123"/>
      <c r="AK72" s="123"/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  <c r="BH72" s="123"/>
      <c r="BI72" s="123"/>
      <c r="BJ72" s="123"/>
      <c r="BK72" s="123"/>
      <c r="BL72" s="123"/>
      <c r="BM72" s="123"/>
      <c r="BN72" s="123"/>
    </row>
    <row r="73" spans="1:66" s="94" customFormat="1" ht="18" thickTop="1" thickBot="1" x14ac:dyDescent="0.25">
      <c r="A73" s="170" t="s">
        <v>115</v>
      </c>
      <c r="B73" s="171"/>
      <c r="C73" s="171"/>
      <c r="D73" s="171"/>
      <c r="E73" s="171"/>
      <c r="F73" s="171"/>
      <c r="G73" s="171"/>
      <c r="H73" s="171"/>
      <c r="I73" s="172"/>
      <c r="J73" s="173"/>
      <c r="K73" s="174" t="s">
        <v>116</v>
      </c>
      <c r="L73" s="175">
        <f>+L74</f>
        <v>92488165</v>
      </c>
      <c r="M73" s="175">
        <f t="shared" ref="M73:W74" si="26">+M74</f>
        <v>0</v>
      </c>
      <c r="N73" s="175">
        <f t="shared" si="26"/>
        <v>0</v>
      </c>
      <c r="O73" s="175">
        <f t="shared" si="26"/>
        <v>0</v>
      </c>
      <c r="P73" s="175">
        <f t="shared" si="26"/>
        <v>0</v>
      </c>
      <c r="Q73" s="175">
        <f>+Q74</f>
        <v>92488165</v>
      </c>
      <c r="R73" s="175">
        <f t="shared" si="26"/>
        <v>0</v>
      </c>
      <c r="S73" s="175">
        <f t="shared" si="26"/>
        <v>0</v>
      </c>
      <c r="T73" s="175">
        <f t="shared" si="26"/>
        <v>0</v>
      </c>
      <c r="U73" s="176">
        <f>+U74</f>
        <v>0</v>
      </c>
      <c r="V73" s="176">
        <f t="shared" si="26"/>
        <v>0</v>
      </c>
      <c r="W73" s="176">
        <f t="shared" si="26"/>
        <v>0</v>
      </c>
      <c r="X73" s="93">
        <f t="shared" si="2"/>
        <v>0</v>
      </c>
    </row>
    <row r="74" spans="1:66" s="102" customFormat="1" ht="21.6" customHeight="1" thickTop="1" x14ac:dyDescent="0.2">
      <c r="A74" s="95" t="s">
        <v>115</v>
      </c>
      <c r="B74" s="96">
        <v>10</v>
      </c>
      <c r="C74" s="96"/>
      <c r="D74" s="96"/>
      <c r="E74" s="177"/>
      <c r="F74" s="177"/>
      <c r="G74" s="177"/>
      <c r="H74" s="178"/>
      <c r="I74" s="179"/>
      <c r="J74" s="180"/>
      <c r="K74" s="181" t="s">
        <v>117</v>
      </c>
      <c r="L74" s="100">
        <f>+L75</f>
        <v>92488165</v>
      </c>
      <c r="M74" s="100">
        <f t="shared" si="26"/>
        <v>0</v>
      </c>
      <c r="N74" s="100">
        <f t="shared" si="26"/>
        <v>0</v>
      </c>
      <c r="O74" s="100">
        <f t="shared" si="26"/>
        <v>0</v>
      </c>
      <c r="P74" s="100">
        <f t="shared" si="26"/>
        <v>0</v>
      </c>
      <c r="Q74" s="100">
        <f t="shared" si="26"/>
        <v>92488165</v>
      </c>
      <c r="R74" s="100">
        <f t="shared" si="26"/>
        <v>0</v>
      </c>
      <c r="S74" s="100">
        <f t="shared" si="26"/>
        <v>0</v>
      </c>
      <c r="T74" s="100">
        <f t="shared" si="26"/>
        <v>0</v>
      </c>
      <c r="U74" s="100">
        <f t="shared" si="26"/>
        <v>0</v>
      </c>
      <c r="V74" s="100">
        <f t="shared" si="26"/>
        <v>0</v>
      </c>
      <c r="W74" s="100">
        <f t="shared" si="26"/>
        <v>0</v>
      </c>
      <c r="X74" s="111">
        <f t="shared" si="2"/>
        <v>0</v>
      </c>
      <c r="Y74" s="94"/>
      <c r="Z74" s="94"/>
      <c r="AA74" s="94"/>
      <c r="AB74" s="94"/>
      <c r="AC74" s="94"/>
      <c r="AD74" s="94"/>
      <c r="AE74" s="94"/>
      <c r="AF74" s="94"/>
      <c r="AG74" s="94"/>
      <c r="AH74" s="94"/>
      <c r="AI74" s="94"/>
      <c r="AJ74" s="94"/>
      <c r="AK74" s="94"/>
      <c r="AL74" s="94"/>
      <c r="AM74" s="94"/>
      <c r="AN74" s="94"/>
      <c r="AO74" s="94"/>
      <c r="AP74" s="94"/>
      <c r="AQ74" s="94"/>
      <c r="AR74" s="94"/>
      <c r="AS74" s="94"/>
      <c r="AT74" s="94"/>
      <c r="AU74" s="94"/>
      <c r="AV74" s="94"/>
      <c r="AW74" s="94"/>
      <c r="AX74" s="94"/>
      <c r="AY74" s="94"/>
      <c r="AZ74" s="94"/>
      <c r="BA74" s="94"/>
      <c r="BB74" s="94"/>
      <c r="BC74" s="94"/>
      <c r="BD74" s="94"/>
      <c r="BE74" s="94"/>
      <c r="BF74" s="94"/>
      <c r="BG74" s="94"/>
      <c r="BH74" s="94"/>
      <c r="BI74" s="94"/>
      <c r="BJ74" s="94"/>
      <c r="BK74" s="94"/>
      <c r="BL74" s="94"/>
      <c r="BM74" s="94"/>
      <c r="BN74" s="94"/>
    </row>
    <row r="75" spans="1:66" s="124" customFormat="1" ht="13.5" thickBot="1" x14ac:dyDescent="0.25">
      <c r="A75" s="182" t="s">
        <v>115</v>
      </c>
      <c r="B75" s="183">
        <v>10</v>
      </c>
      <c r="C75" s="183" t="s">
        <v>90</v>
      </c>
      <c r="D75" s="183" t="s">
        <v>36</v>
      </c>
      <c r="E75" s="184"/>
      <c r="F75" s="184"/>
      <c r="G75" s="184"/>
      <c r="H75" s="185">
        <v>11</v>
      </c>
      <c r="I75" s="186" t="s">
        <v>41</v>
      </c>
      <c r="J75" s="187" t="s">
        <v>42</v>
      </c>
      <c r="K75" s="188" t="s">
        <v>118</v>
      </c>
      <c r="L75" s="189">
        <v>92488165</v>
      </c>
      <c r="M75" s="189"/>
      <c r="N75" s="189"/>
      <c r="O75" s="189"/>
      <c r="P75" s="189"/>
      <c r="Q75" s="189">
        <v>92488165</v>
      </c>
      <c r="R75" s="189">
        <v>0</v>
      </c>
      <c r="S75" s="189">
        <v>0</v>
      </c>
      <c r="T75" s="189">
        <v>0</v>
      </c>
      <c r="U75" s="189">
        <v>0</v>
      </c>
      <c r="V75" s="189">
        <v>0</v>
      </c>
      <c r="W75" s="189">
        <v>0</v>
      </c>
      <c r="X75" s="125">
        <f t="shared" si="2"/>
        <v>0</v>
      </c>
      <c r="Y75" s="123"/>
      <c r="Z75" s="123"/>
      <c r="AA75" s="123"/>
      <c r="AB75" s="123"/>
      <c r="AC75" s="123"/>
      <c r="AD75" s="123"/>
      <c r="AE75" s="123"/>
      <c r="AF75" s="123"/>
      <c r="AG75" s="123"/>
      <c r="AH75" s="123"/>
      <c r="AI75" s="123"/>
      <c r="AJ75" s="123"/>
      <c r="AK75" s="123"/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  <c r="BH75" s="123"/>
      <c r="BI75" s="123"/>
      <c r="BJ75" s="123"/>
      <c r="BK75" s="123"/>
      <c r="BL75" s="123"/>
      <c r="BM75" s="123"/>
      <c r="BN75" s="123"/>
    </row>
    <row r="76" spans="1:66" s="94" customFormat="1" ht="14.25" thickTop="1" thickBot="1" x14ac:dyDescent="0.25">
      <c r="A76" s="170" t="s">
        <v>119</v>
      </c>
      <c r="B76" s="171"/>
      <c r="C76" s="171"/>
      <c r="D76" s="171"/>
      <c r="E76" s="171"/>
      <c r="F76" s="171"/>
      <c r="G76" s="171"/>
      <c r="H76" s="171"/>
      <c r="I76" s="172"/>
      <c r="J76" s="173"/>
      <c r="K76" s="174" t="s">
        <v>120</v>
      </c>
      <c r="L76" s="175">
        <f>L77+L98+L144</f>
        <v>830298752890</v>
      </c>
      <c r="M76" s="175">
        <f t="shared" ref="M76:W76" si="27">M77+M98+M144</f>
        <v>91921704428</v>
      </c>
      <c r="N76" s="175">
        <f t="shared" si="27"/>
        <v>91921704428</v>
      </c>
      <c r="O76" s="175">
        <f t="shared" si="27"/>
        <v>0</v>
      </c>
      <c r="P76" s="175">
        <f t="shared" si="27"/>
        <v>15000000000</v>
      </c>
      <c r="Q76" s="175">
        <f>Q77+Q98+Q144</f>
        <v>845298752890</v>
      </c>
      <c r="R76" s="175">
        <f>R77+R98+R144</f>
        <v>0</v>
      </c>
      <c r="S76" s="175">
        <f t="shared" si="27"/>
        <v>820955611595.96997</v>
      </c>
      <c r="T76" s="175">
        <f>T77+T98+T144</f>
        <v>757290289781.21985</v>
      </c>
      <c r="U76" s="176">
        <f t="shared" si="27"/>
        <v>366957942587.50995</v>
      </c>
      <c r="V76" s="176">
        <f t="shared" si="27"/>
        <v>366845358514.17993</v>
      </c>
      <c r="W76" s="176">
        <f t="shared" si="27"/>
        <v>366845358514.17993</v>
      </c>
      <c r="X76" s="93">
        <f t="shared" si="2"/>
        <v>0.89588478297420038</v>
      </c>
    </row>
    <row r="77" spans="1:66" s="198" customFormat="1" ht="33.75" thickTop="1" x14ac:dyDescent="0.25">
      <c r="A77" s="190" t="s">
        <v>119</v>
      </c>
      <c r="B77" s="191" t="s">
        <v>121</v>
      </c>
      <c r="C77" s="191"/>
      <c r="D77" s="191"/>
      <c r="E77" s="191"/>
      <c r="F77" s="191"/>
      <c r="G77" s="191"/>
      <c r="H77" s="191"/>
      <c r="I77" s="192"/>
      <c r="J77" s="193"/>
      <c r="K77" s="194" t="s">
        <v>122</v>
      </c>
      <c r="L77" s="195">
        <f>L78</f>
        <v>86700752890</v>
      </c>
      <c r="M77" s="195">
        <f t="shared" ref="M77:W77" si="28">M78</f>
        <v>3577104000</v>
      </c>
      <c r="N77" s="195">
        <f t="shared" si="28"/>
        <v>3577104000</v>
      </c>
      <c r="O77" s="195">
        <f t="shared" si="28"/>
        <v>0</v>
      </c>
      <c r="P77" s="195">
        <f t="shared" si="28"/>
        <v>0</v>
      </c>
      <c r="Q77" s="195">
        <f t="shared" si="28"/>
        <v>86700752890</v>
      </c>
      <c r="R77" s="195">
        <f>R78</f>
        <v>0</v>
      </c>
      <c r="S77" s="195">
        <f>S78</f>
        <v>86009036393.880005</v>
      </c>
      <c r="T77" s="195">
        <f>T78</f>
        <v>84462305708.330002</v>
      </c>
      <c r="U77" s="195">
        <f t="shared" si="28"/>
        <v>40120237824</v>
      </c>
      <c r="V77" s="195">
        <f t="shared" si="28"/>
        <v>40086537824</v>
      </c>
      <c r="W77" s="195">
        <f t="shared" si="28"/>
        <v>40086537824</v>
      </c>
      <c r="X77" s="196">
        <f t="shared" si="2"/>
        <v>0.97418191760675954</v>
      </c>
      <c r="Y77" s="197"/>
      <c r="Z77" s="197"/>
      <c r="AA77" s="197"/>
      <c r="AB77" s="197"/>
      <c r="AC77" s="197"/>
      <c r="AD77" s="197"/>
      <c r="AE77" s="197"/>
      <c r="AF77" s="197"/>
      <c r="AG77" s="197"/>
      <c r="AH77" s="197"/>
      <c r="AI77" s="197"/>
      <c r="AJ77" s="197"/>
      <c r="AK77" s="197"/>
      <c r="AL77" s="197"/>
      <c r="AM77" s="197"/>
      <c r="AN77" s="197"/>
      <c r="AO77" s="197"/>
      <c r="AP77" s="197"/>
      <c r="AQ77" s="197"/>
      <c r="AR77" s="197"/>
      <c r="AS77" s="197"/>
      <c r="AT77" s="197"/>
      <c r="AU77" s="197"/>
      <c r="AV77" s="197"/>
      <c r="AW77" s="197"/>
      <c r="AX77" s="197"/>
      <c r="AY77" s="197"/>
      <c r="AZ77" s="197"/>
      <c r="BA77" s="197"/>
      <c r="BB77" s="197"/>
      <c r="BC77" s="197"/>
      <c r="BD77" s="197"/>
      <c r="BE77" s="197"/>
      <c r="BF77" s="197"/>
      <c r="BG77" s="197"/>
      <c r="BH77" s="197"/>
      <c r="BI77" s="197"/>
      <c r="BJ77" s="197"/>
      <c r="BK77" s="197"/>
      <c r="BL77" s="197"/>
      <c r="BM77" s="197"/>
      <c r="BN77" s="197"/>
    </row>
    <row r="78" spans="1:66" s="102" customFormat="1" x14ac:dyDescent="0.2">
      <c r="A78" s="103" t="s">
        <v>119</v>
      </c>
      <c r="B78" s="104" t="s">
        <v>121</v>
      </c>
      <c r="C78" s="104" t="s">
        <v>123</v>
      </c>
      <c r="D78" s="104"/>
      <c r="E78" s="105"/>
      <c r="F78" s="105"/>
      <c r="G78" s="105"/>
      <c r="H78" s="106"/>
      <c r="I78" s="107"/>
      <c r="J78" s="108"/>
      <c r="K78" s="199" t="s">
        <v>124</v>
      </c>
      <c r="L78" s="110">
        <f t="shared" ref="L78:W78" si="29">L79+L81+L85+L90+L96</f>
        <v>86700752890</v>
      </c>
      <c r="M78" s="110">
        <f t="shared" si="29"/>
        <v>3577104000</v>
      </c>
      <c r="N78" s="110">
        <f t="shared" si="29"/>
        <v>3577104000</v>
      </c>
      <c r="O78" s="110">
        <f t="shared" si="29"/>
        <v>0</v>
      </c>
      <c r="P78" s="110">
        <f t="shared" si="29"/>
        <v>0</v>
      </c>
      <c r="Q78" s="110">
        <f t="shared" si="29"/>
        <v>86700752890</v>
      </c>
      <c r="R78" s="110">
        <f t="shared" si="29"/>
        <v>0</v>
      </c>
      <c r="S78" s="110">
        <f t="shared" si="29"/>
        <v>86009036393.880005</v>
      </c>
      <c r="T78" s="110">
        <f t="shared" si="29"/>
        <v>84462305708.330002</v>
      </c>
      <c r="U78" s="110">
        <f t="shared" si="29"/>
        <v>40120237824</v>
      </c>
      <c r="V78" s="110">
        <f t="shared" si="29"/>
        <v>40086537824</v>
      </c>
      <c r="W78" s="110">
        <f t="shared" si="29"/>
        <v>40086537824</v>
      </c>
      <c r="X78" s="111">
        <f t="shared" si="2"/>
        <v>0.97418191760675954</v>
      </c>
      <c r="Y78" s="94"/>
      <c r="Z78" s="94"/>
      <c r="AA78" s="94"/>
      <c r="AB78" s="94"/>
      <c r="AC78" s="94"/>
      <c r="AD78" s="94"/>
      <c r="AE78" s="94"/>
      <c r="AF78" s="94"/>
      <c r="AG78" s="94"/>
      <c r="AH78" s="94"/>
      <c r="AI78" s="94"/>
      <c r="AJ78" s="94"/>
      <c r="AK78" s="94"/>
      <c r="AL78" s="94"/>
      <c r="AM78" s="94"/>
      <c r="AN78" s="94"/>
      <c r="AO78" s="94"/>
      <c r="AP78" s="94"/>
      <c r="AQ78" s="94"/>
      <c r="AR78" s="94"/>
      <c r="AS78" s="94"/>
      <c r="AT78" s="94"/>
      <c r="AU78" s="94"/>
      <c r="AV78" s="94"/>
      <c r="AW78" s="94"/>
      <c r="AX78" s="94"/>
      <c r="AY78" s="94"/>
      <c r="AZ78" s="94"/>
      <c r="BA78" s="94"/>
      <c r="BB78" s="94"/>
      <c r="BC78" s="94"/>
      <c r="BD78" s="94"/>
      <c r="BE78" s="94"/>
      <c r="BF78" s="94"/>
      <c r="BG78" s="94"/>
      <c r="BH78" s="94"/>
      <c r="BI78" s="94"/>
      <c r="BJ78" s="94"/>
      <c r="BK78" s="94"/>
      <c r="BL78" s="94"/>
      <c r="BM78" s="94"/>
      <c r="BN78" s="94"/>
    </row>
    <row r="79" spans="1:66" s="102" customFormat="1" ht="41.25" x14ac:dyDescent="0.2">
      <c r="A79" s="103" t="s">
        <v>119</v>
      </c>
      <c r="B79" s="104" t="s">
        <v>121</v>
      </c>
      <c r="C79" s="104" t="s">
        <v>123</v>
      </c>
      <c r="D79" s="104" t="s">
        <v>125</v>
      </c>
      <c r="E79" s="105"/>
      <c r="F79" s="105"/>
      <c r="G79" s="105"/>
      <c r="H79" s="106">
        <v>10</v>
      </c>
      <c r="I79" s="107" t="s">
        <v>41</v>
      </c>
      <c r="J79" s="108" t="s">
        <v>42</v>
      </c>
      <c r="K79" s="112" t="s">
        <v>126</v>
      </c>
      <c r="L79" s="110">
        <f>SUM(L80)</f>
        <v>33200000000</v>
      </c>
      <c r="M79" s="110">
        <f t="shared" ref="M79:W79" si="30">SUM(M80)</f>
        <v>150000000</v>
      </c>
      <c r="N79" s="110">
        <f t="shared" si="30"/>
        <v>0</v>
      </c>
      <c r="O79" s="110">
        <f t="shared" si="30"/>
        <v>0</v>
      </c>
      <c r="P79" s="110">
        <f t="shared" si="30"/>
        <v>0</v>
      </c>
      <c r="Q79" s="110">
        <f t="shared" si="30"/>
        <v>33050000000</v>
      </c>
      <c r="R79" s="110">
        <f>SUM(R80)</f>
        <v>0</v>
      </c>
      <c r="S79" s="110">
        <f t="shared" si="30"/>
        <v>33041700000.330002</v>
      </c>
      <c r="T79" s="110">
        <f>SUM(T80)</f>
        <v>32869317107.330002</v>
      </c>
      <c r="U79" s="110">
        <f t="shared" si="30"/>
        <v>7934774195</v>
      </c>
      <c r="V79" s="110">
        <f t="shared" si="30"/>
        <v>7905074195</v>
      </c>
      <c r="W79" s="110">
        <f t="shared" si="30"/>
        <v>7905074195</v>
      </c>
      <c r="X79" s="200">
        <f t="shared" ref="X79:X152" si="31">T79/Q79</f>
        <v>0.994533044094705</v>
      </c>
      <c r="Y79" s="94"/>
      <c r="Z79" s="94"/>
      <c r="AA79" s="94"/>
      <c r="AB79" s="94"/>
      <c r="AC79" s="94"/>
      <c r="AD79" s="94"/>
      <c r="AE79" s="94"/>
      <c r="AF79" s="94"/>
      <c r="AG79" s="94"/>
      <c r="AH79" s="94"/>
      <c r="AI79" s="94"/>
      <c r="AJ79" s="94"/>
      <c r="AK79" s="94"/>
      <c r="AL79" s="94"/>
      <c r="AM79" s="94"/>
      <c r="AN79" s="94"/>
      <c r="AO79" s="94"/>
      <c r="AP79" s="94"/>
      <c r="AQ79" s="94"/>
      <c r="AR79" s="94"/>
      <c r="AS79" s="94"/>
      <c r="AT79" s="94"/>
      <c r="AU79" s="94"/>
      <c r="AV79" s="94"/>
      <c r="AW79" s="94"/>
      <c r="AX79" s="94"/>
      <c r="AY79" s="94"/>
      <c r="AZ79" s="94"/>
      <c r="BA79" s="94"/>
      <c r="BB79" s="94"/>
      <c r="BC79" s="94"/>
      <c r="BD79" s="94"/>
      <c r="BE79" s="94"/>
      <c r="BF79" s="94"/>
      <c r="BG79" s="94"/>
      <c r="BH79" s="94"/>
      <c r="BI79" s="94"/>
      <c r="BJ79" s="94"/>
      <c r="BK79" s="94"/>
      <c r="BL79" s="94"/>
      <c r="BM79" s="94"/>
      <c r="BN79" s="94"/>
    </row>
    <row r="80" spans="1:66" s="124" customFormat="1" ht="24.75" x14ac:dyDescent="0.2">
      <c r="A80" s="114" t="s">
        <v>119</v>
      </c>
      <c r="B80" s="115" t="s">
        <v>121</v>
      </c>
      <c r="C80" s="115" t="s">
        <v>123</v>
      </c>
      <c r="D80" s="115" t="s">
        <v>125</v>
      </c>
      <c r="E80" s="116" t="s">
        <v>127</v>
      </c>
      <c r="F80" s="116" t="s">
        <v>128</v>
      </c>
      <c r="G80" s="116"/>
      <c r="H80" s="117">
        <v>10</v>
      </c>
      <c r="I80" s="118"/>
      <c r="J80" s="119"/>
      <c r="K80" s="201" t="s">
        <v>129</v>
      </c>
      <c r="L80" s="121">
        <v>33200000000</v>
      </c>
      <c r="M80" s="121">
        <v>150000000</v>
      </c>
      <c r="N80" s="121"/>
      <c r="O80" s="121"/>
      <c r="P80" s="121"/>
      <c r="Q80" s="121">
        <f>L80-M80+N80-O80+P80</f>
        <v>33050000000</v>
      </c>
      <c r="R80" s="121"/>
      <c r="S80" s="121">
        <v>33041700000.330002</v>
      </c>
      <c r="T80" s="121">
        <v>32869317107.330002</v>
      </c>
      <c r="U80" s="121">
        <v>7934774195</v>
      </c>
      <c r="V80" s="121">
        <v>7905074195</v>
      </c>
      <c r="W80" s="121">
        <v>7905074195</v>
      </c>
      <c r="X80" s="125">
        <f t="shared" si="31"/>
        <v>0.994533044094705</v>
      </c>
    </row>
    <row r="81" spans="1:66" s="102" customFormat="1" ht="36" customHeight="1" x14ac:dyDescent="0.2">
      <c r="A81" s="103" t="s">
        <v>119</v>
      </c>
      <c r="B81" s="104" t="s">
        <v>121</v>
      </c>
      <c r="C81" s="104" t="s">
        <v>123</v>
      </c>
      <c r="D81" s="104" t="s">
        <v>130</v>
      </c>
      <c r="E81" s="105"/>
      <c r="F81" s="105"/>
      <c r="G81" s="105"/>
      <c r="H81" s="106"/>
      <c r="I81" s="107"/>
      <c r="J81" s="108"/>
      <c r="K81" s="112" t="s">
        <v>131</v>
      </c>
      <c r="L81" s="110">
        <f>SUM(L82:L84)</f>
        <v>7000000000</v>
      </c>
      <c r="M81" s="110">
        <f t="shared" ref="M81:W81" si="32">SUM(M82:M84)</f>
        <v>97104000</v>
      </c>
      <c r="N81" s="110">
        <f t="shared" si="32"/>
        <v>347104000</v>
      </c>
      <c r="O81" s="110">
        <f t="shared" si="32"/>
        <v>0</v>
      </c>
      <c r="P81" s="110">
        <f t="shared" si="32"/>
        <v>0</v>
      </c>
      <c r="Q81" s="110">
        <f t="shared" si="32"/>
        <v>7250000000</v>
      </c>
      <c r="R81" s="110">
        <f>SUM(R82:R84)</f>
        <v>0</v>
      </c>
      <c r="S81" s="110">
        <f t="shared" si="32"/>
        <v>6949293731.5500002</v>
      </c>
      <c r="T81" s="110">
        <f t="shared" si="32"/>
        <v>6860161488</v>
      </c>
      <c r="U81" s="110">
        <f t="shared" si="32"/>
        <v>2013367662</v>
      </c>
      <c r="V81" s="110">
        <f t="shared" si="32"/>
        <v>2009367662</v>
      </c>
      <c r="W81" s="110">
        <f t="shared" si="32"/>
        <v>2009367662</v>
      </c>
      <c r="X81" s="111">
        <f t="shared" si="31"/>
        <v>0.94622917075862067</v>
      </c>
      <c r="Y81" s="94"/>
      <c r="Z81" s="94"/>
      <c r="AA81" s="94"/>
      <c r="AB81" s="94"/>
      <c r="AC81" s="94"/>
      <c r="AD81" s="94"/>
      <c r="AE81" s="94"/>
      <c r="AF81" s="94"/>
      <c r="AG81" s="94"/>
      <c r="AH81" s="94"/>
      <c r="AI81" s="94"/>
      <c r="AJ81" s="94"/>
      <c r="AK81" s="94"/>
      <c r="AL81" s="94"/>
      <c r="AM81" s="94"/>
      <c r="AN81" s="94"/>
      <c r="AO81" s="94"/>
      <c r="AP81" s="94"/>
      <c r="AQ81" s="94"/>
      <c r="AR81" s="94"/>
      <c r="AS81" s="94"/>
      <c r="AT81" s="94"/>
      <c r="AU81" s="94"/>
      <c r="AV81" s="94"/>
      <c r="AW81" s="94"/>
      <c r="AX81" s="94"/>
      <c r="AY81" s="94"/>
      <c r="AZ81" s="94"/>
      <c r="BA81" s="94"/>
      <c r="BB81" s="94"/>
      <c r="BC81" s="94"/>
      <c r="BD81" s="94"/>
      <c r="BE81" s="94"/>
      <c r="BF81" s="94"/>
      <c r="BG81" s="94"/>
      <c r="BH81" s="94"/>
      <c r="BI81" s="94"/>
      <c r="BJ81" s="94"/>
      <c r="BK81" s="94"/>
      <c r="BL81" s="94"/>
      <c r="BM81" s="94"/>
      <c r="BN81" s="94"/>
    </row>
    <row r="82" spans="1:66" s="124" customFormat="1" ht="16.5" x14ac:dyDescent="0.2">
      <c r="A82" s="114" t="s">
        <v>119</v>
      </c>
      <c r="B82" s="115" t="s">
        <v>121</v>
      </c>
      <c r="C82" s="115" t="s">
        <v>123</v>
      </c>
      <c r="D82" s="115" t="s">
        <v>130</v>
      </c>
      <c r="E82" s="116" t="s">
        <v>127</v>
      </c>
      <c r="F82" s="116" t="s">
        <v>132</v>
      </c>
      <c r="G82" s="116"/>
      <c r="H82" s="117">
        <v>11</v>
      </c>
      <c r="I82" s="118" t="s">
        <v>41</v>
      </c>
      <c r="J82" s="119" t="s">
        <v>42</v>
      </c>
      <c r="K82" s="202" t="s">
        <v>133</v>
      </c>
      <c r="L82" s="121">
        <v>6761896000</v>
      </c>
      <c r="M82" s="121"/>
      <c r="N82" s="121">
        <f>53604000+250000000</f>
        <v>303604000</v>
      </c>
      <c r="O82" s="121"/>
      <c r="P82" s="121"/>
      <c r="Q82" s="121">
        <f>L82-M82+N82-O82+P82</f>
        <v>7065500000</v>
      </c>
      <c r="R82" s="121"/>
      <c r="S82" s="121">
        <v>6764793731.5500002</v>
      </c>
      <c r="T82" s="121">
        <v>6735931989</v>
      </c>
      <c r="U82" s="121">
        <v>1941021497</v>
      </c>
      <c r="V82" s="121">
        <v>1937021497</v>
      </c>
      <c r="W82" s="121">
        <v>1937021497</v>
      </c>
      <c r="X82" s="134">
        <f t="shared" si="31"/>
        <v>0.95335531653810768</v>
      </c>
    </row>
    <row r="83" spans="1:66" s="124" customFormat="1" ht="16.5" x14ac:dyDescent="0.2">
      <c r="A83" s="114" t="s">
        <v>119</v>
      </c>
      <c r="B83" s="115" t="s">
        <v>121</v>
      </c>
      <c r="C83" s="115" t="s">
        <v>123</v>
      </c>
      <c r="D83" s="115" t="s">
        <v>130</v>
      </c>
      <c r="E83" s="116" t="s">
        <v>127</v>
      </c>
      <c r="F83" s="116" t="s">
        <v>134</v>
      </c>
      <c r="G83" s="116"/>
      <c r="H83" s="117">
        <v>11</v>
      </c>
      <c r="I83" s="118" t="s">
        <v>41</v>
      </c>
      <c r="J83" s="119" t="s">
        <v>42</v>
      </c>
      <c r="K83" s="202" t="s">
        <v>135</v>
      </c>
      <c r="L83" s="121">
        <v>218104000</v>
      </c>
      <c r="M83" s="121">
        <v>97104000</v>
      </c>
      <c r="N83" s="121"/>
      <c r="O83" s="121"/>
      <c r="P83" s="121"/>
      <c r="Q83" s="121">
        <f>L83-M83+N83-O83+P83</f>
        <v>121000000</v>
      </c>
      <c r="R83" s="121"/>
      <c r="S83" s="121">
        <v>121000000</v>
      </c>
      <c r="T83" s="121">
        <v>121000000</v>
      </c>
      <c r="U83" s="121">
        <v>69116666</v>
      </c>
      <c r="V83" s="121">
        <v>69116666</v>
      </c>
      <c r="W83" s="121">
        <v>69116666</v>
      </c>
      <c r="X83" s="134">
        <f t="shared" si="31"/>
        <v>1</v>
      </c>
      <c r="Y83" s="123"/>
      <c r="Z83" s="123"/>
      <c r="AA83" s="123"/>
      <c r="AB83" s="123"/>
      <c r="AC83" s="123"/>
      <c r="AD83" s="123"/>
      <c r="AE83" s="123"/>
      <c r="AF83" s="123"/>
      <c r="AG83" s="123"/>
      <c r="AH83" s="123"/>
      <c r="AI83" s="123"/>
      <c r="AJ83" s="123"/>
      <c r="AK83" s="123"/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  <c r="BH83" s="123"/>
      <c r="BI83" s="123"/>
      <c r="BJ83" s="123"/>
      <c r="BK83" s="123"/>
      <c r="BL83" s="123"/>
      <c r="BM83" s="123"/>
      <c r="BN83" s="123"/>
    </row>
    <row r="84" spans="1:66" s="124" customFormat="1" ht="24.75" x14ac:dyDescent="0.2">
      <c r="A84" s="114" t="s">
        <v>119</v>
      </c>
      <c r="B84" s="115" t="s">
        <v>121</v>
      </c>
      <c r="C84" s="115" t="s">
        <v>123</v>
      </c>
      <c r="D84" s="115" t="s">
        <v>130</v>
      </c>
      <c r="E84" s="116" t="s">
        <v>127</v>
      </c>
      <c r="F84" s="116" t="s">
        <v>128</v>
      </c>
      <c r="G84" s="116"/>
      <c r="H84" s="117">
        <v>11</v>
      </c>
      <c r="I84" s="118" t="s">
        <v>41</v>
      </c>
      <c r="J84" s="119" t="s">
        <v>42</v>
      </c>
      <c r="K84" s="202" t="s">
        <v>129</v>
      </c>
      <c r="L84" s="121">
        <v>20000000</v>
      </c>
      <c r="M84" s="121"/>
      <c r="N84" s="121">
        <v>43500000</v>
      </c>
      <c r="O84" s="121"/>
      <c r="P84" s="121"/>
      <c r="Q84" s="121">
        <f>L84-M84+N84-O84+P84</f>
        <v>63500000</v>
      </c>
      <c r="R84" s="121"/>
      <c r="S84" s="121">
        <v>63500000</v>
      </c>
      <c r="T84" s="121">
        <v>3229499</v>
      </c>
      <c r="U84" s="121">
        <v>3229499</v>
      </c>
      <c r="V84" s="121">
        <v>3229499</v>
      </c>
      <c r="W84" s="121">
        <v>3229499</v>
      </c>
      <c r="X84" s="134">
        <f>T84/Q84</f>
        <v>5.0858251968503937E-2</v>
      </c>
      <c r="Y84" s="123"/>
      <c r="Z84" s="123"/>
      <c r="AA84" s="123"/>
      <c r="AB84" s="123"/>
      <c r="AC84" s="123"/>
      <c r="AD84" s="123"/>
      <c r="AE84" s="123"/>
      <c r="AF84" s="123"/>
      <c r="AG84" s="123"/>
      <c r="AH84" s="123"/>
      <c r="AI84" s="123"/>
      <c r="AJ84" s="123"/>
      <c r="AK84" s="123"/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  <c r="BH84" s="123"/>
      <c r="BI84" s="123"/>
      <c r="BJ84" s="123"/>
      <c r="BK84" s="123"/>
      <c r="BL84" s="123"/>
      <c r="BM84" s="123"/>
      <c r="BN84" s="123"/>
    </row>
    <row r="85" spans="1:66" s="102" customFormat="1" ht="16.5" x14ac:dyDescent="0.2">
      <c r="A85" s="103" t="s">
        <v>119</v>
      </c>
      <c r="B85" s="104" t="s">
        <v>121</v>
      </c>
      <c r="C85" s="104" t="s">
        <v>123</v>
      </c>
      <c r="D85" s="104" t="s">
        <v>136</v>
      </c>
      <c r="E85" s="105"/>
      <c r="F85" s="105"/>
      <c r="G85" s="105"/>
      <c r="H85" s="106"/>
      <c r="I85" s="107"/>
      <c r="J85" s="108"/>
      <c r="K85" s="112" t="s">
        <v>137</v>
      </c>
      <c r="L85" s="110">
        <f>SUM(L86:L89)</f>
        <v>7500000000</v>
      </c>
      <c r="M85" s="110">
        <f t="shared" ref="M85:W85" si="33">SUM(M86:M89)</f>
        <v>3230000000</v>
      </c>
      <c r="N85" s="110">
        <f t="shared" si="33"/>
        <v>3230000000</v>
      </c>
      <c r="O85" s="110">
        <f t="shared" si="33"/>
        <v>0</v>
      </c>
      <c r="P85" s="110">
        <f t="shared" si="33"/>
        <v>0</v>
      </c>
      <c r="Q85" s="110">
        <f t="shared" si="33"/>
        <v>7500000000</v>
      </c>
      <c r="R85" s="110">
        <f t="shared" si="33"/>
        <v>0</v>
      </c>
      <c r="S85" s="110">
        <f>SUM(S86:S89)</f>
        <v>7376093427</v>
      </c>
      <c r="T85" s="110">
        <f t="shared" si="33"/>
        <v>7152099912</v>
      </c>
      <c r="U85" s="110">
        <f t="shared" si="33"/>
        <v>1978625513</v>
      </c>
      <c r="V85" s="110">
        <f t="shared" si="33"/>
        <v>1978625513</v>
      </c>
      <c r="W85" s="110">
        <f t="shared" si="33"/>
        <v>1978625513</v>
      </c>
      <c r="X85" s="111">
        <f t="shared" si="31"/>
        <v>0.95361332160000001</v>
      </c>
      <c r="Y85" s="94"/>
      <c r="Z85" s="94"/>
      <c r="AA85" s="94"/>
      <c r="AB85" s="94"/>
      <c r="AC85" s="94"/>
      <c r="AD85" s="94"/>
      <c r="AE85" s="94"/>
      <c r="AF85" s="94"/>
      <c r="AG85" s="94"/>
      <c r="AH85" s="94"/>
      <c r="AI85" s="94"/>
      <c r="AJ85" s="94"/>
      <c r="AK85" s="94"/>
      <c r="AL85" s="94"/>
      <c r="AM85" s="94"/>
      <c r="AN85" s="94"/>
      <c r="AO85" s="94"/>
      <c r="AP85" s="94"/>
      <c r="AQ85" s="94"/>
      <c r="AR85" s="94"/>
      <c r="AS85" s="94"/>
      <c r="AT85" s="94"/>
      <c r="AU85" s="94"/>
      <c r="AV85" s="94"/>
      <c r="AW85" s="94"/>
      <c r="AX85" s="94"/>
      <c r="AY85" s="94"/>
      <c r="AZ85" s="94"/>
      <c r="BA85" s="94"/>
      <c r="BB85" s="94"/>
      <c r="BC85" s="94"/>
      <c r="BD85" s="94"/>
      <c r="BE85" s="94"/>
      <c r="BF85" s="94"/>
      <c r="BG85" s="94"/>
      <c r="BH85" s="94"/>
      <c r="BI85" s="94"/>
      <c r="BJ85" s="94"/>
      <c r="BK85" s="94"/>
      <c r="BL85" s="94"/>
      <c r="BM85" s="94"/>
      <c r="BN85" s="94"/>
    </row>
    <row r="86" spans="1:66" s="124" customFormat="1" ht="16.5" x14ac:dyDescent="0.2">
      <c r="A86" s="114" t="s">
        <v>119</v>
      </c>
      <c r="B86" s="115" t="s">
        <v>121</v>
      </c>
      <c r="C86" s="115" t="s">
        <v>123</v>
      </c>
      <c r="D86" s="115" t="s">
        <v>136</v>
      </c>
      <c r="E86" s="116" t="s">
        <v>127</v>
      </c>
      <c r="F86" s="116" t="s">
        <v>138</v>
      </c>
      <c r="G86" s="116"/>
      <c r="H86" s="117">
        <v>11</v>
      </c>
      <c r="I86" s="118" t="s">
        <v>41</v>
      </c>
      <c r="J86" s="119" t="s">
        <v>42</v>
      </c>
      <c r="K86" s="202" t="s">
        <v>139</v>
      </c>
      <c r="L86" s="121">
        <v>1600000000</v>
      </c>
      <c r="M86" s="121"/>
      <c r="N86" s="121">
        <v>3230000000</v>
      </c>
      <c r="O86" s="121"/>
      <c r="P86" s="121"/>
      <c r="Q86" s="121">
        <f>L86-M86+N86-O86+P86</f>
        <v>4830000000</v>
      </c>
      <c r="R86" s="121"/>
      <c r="S86" s="121">
        <v>4830000000</v>
      </c>
      <c r="T86" s="121">
        <v>4830000000</v>
      </c>
      <c r="U86" s="121">
        <v>1146000000</v>
      </c>
      <c r="V86" s="121">
        <v>1146000000</v>
      </c>
      <c r="W86" s="121">
        <v>1146000000</v>
      </c>
      <c r="X86" s="134">
        <f>T86/Q86</f>
        <v>1</v>
      </c>
      <c r="Y86" s="123"/>
      <c r="Z86" s="123"/>
      <c r="AA86" s="123"/>
      <c r="AB86" s="123"/>
      <c r="AC86" s="123"/>
      <c r="AD86" s="123"/>
      <c r="AE86" s="123"/>
      <c r="AF86" s="123"/>
      <c r="AG86" s="123"/>
      <c r="AH86" s="123"/>
      <c r="AI86" s="123"/>
      <c r="AJ86" s="123"/>
      <c r="AK86" s="123"/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  <c r="BH86" s="123"/>
      <c r="BI86" s="123"/>
      <c r="BJ86" s="123"/>
      <c r="BK86" s="123"/>
      <c r="BL86" s="123"/>
      <c r="BM86" s="123"/>
      <c r="BN86" s="123"/>
    </row>
    <row r="87" spans="1:66" s="124" customFormat="1" ht="16.5" x14ac:dyDescent="0.2">
      <c r="A87" s="114" t="s">
        <v>119</v>
      </c>
      <c r="B87" s="115" t="s">
        <v>121</v>
      </c>
      <c r="C87" s="115" t="s">
        <v>123</v>
      </c>
      <c r="D87" s="115" t="s">
        <v>136</v>
      </c>
      <c r="E87" s="116" t="s">
        <v>127</v>
      </c>
      <c r="F87" s="116" t="s">
        <v>132</v>
      </c>
      <c r="G87" s="116"/>
      <c r="H87" s="117">
        <v>11</v>
      </c>
      <c r="I87" s="118" t="s">
        <v>41</v>
      </c>
      <c r="J87" s="119" t="s">
        <v>42</v>
      </c>
      <c r="K87" s="202" t="s">
        <v>133</v>
      </c>
      <c r="L87" s="121">
        <v>3230000000</v>
      </c>
      <c r="M87" s="121">
        <v>3230000000</v>
      </c>
      <c r="N87" s="121"/>
      <c r="O87" s="121"/>
      <c r="P87" s="121"/>
      <c r="Q87" s="121">
        <f>L87-M87+N87-O87+P87</f>
        <v>0</v>
      </c>
      <c r="R87" s="121"/>
      <c r="S87" s="121">
        <v>0</v>
      </c>
      <c r="T87" s="121">
        <v>0</v>
      </c>
      <c r="U87" s="121">
        <v>0</v>
      </c>
      <c r="V87" s="121">
        <v>0</v>
      </c>
      <c r="W87" s="121">
        <v>0</v>
      </c>
      <c r="X87" s="134">
        <v>0</v>
      </c>
      <c r="Y87" s="123"/>
      <c r="Z87" s="123"/>
      <c r="AA87" s="123"/>
      <c r="AB87" s="123"/>
      <c r="AC87" s="123"/>
      <c r="AD87" s="123"/>
      <c r="AE87" s="123"/>
      <c r="AF87" s="123"/>
      <c r="AG87" s="123"/>
      <c r="AH87" s="123"/>
      <c r="AI87" s="123"/>
      <c r="AJ87" s="123"/>
      <c r="AK87" s="123"/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  <c r="BH87" s="123"/>
      <c r="BI87" s="123"/>
      <c r="BJ87" s="123"/>
      <c r="BK87" s="123"/>
      <c r="BL87" s="123"/>
      <c r="BM87" s="123"/>
      <c r="BN87" s="123"/>
    </row>
    <row r="88" spans="1:66" s="124" customFormat="1" ht="16.5" x14ac:dyDescent="0.2">
      <c r="A88" s="114" t="s">
        <v>119</v>
      </c>
      <c r="B88" s="115" t="s">
        <v>121</v>
      </c>
      <c r="C88" s="115" t="s">
        <v>123</v>
      </c>
      <c r="D88" s="115" t="s">
        <v>136</v>
      </c>
      <c r="E88" s="116" t="s">
        <v>127</v>
      </c>
      <c r="F88" s="116" t="s">
        <v>134</v>
      </c>
      <c r="G88" s="116"/>
      <c r="H88" s="117">
        <v>11</v>
      </c>
      <c r="I88" s="118" t="s">
        <v>41</v>
      </c>
      <c r="J88" s="119" t="s">
        <v>42</v>
      </c>
      <c r="K88" s="202" t="s">
        <v>135</v>
      </c>
      <c r="L88" s="121">
        <v>900000000</v>
      </c>
      <c r="M88" s="121"/>
      <c r="N88" s="121"/>
      <c r="O88" s="121"/>
      <c r="P88" s="121"/>
      <c r="Q88" s="121">
        <f>L88-M88+N88-O88+P88</f>
        <v>900000000</v>
      </c>
      <c r="R88" s="121"/>
      <c r="S88" s="121">
        <v>900000000</v>
      </c>
      <c r="T88" s="121">
        <v>900000000</v>
      </c>
      <c r="U88" s="121">
        <v>0</v>
      </c>
      <c r="V88" s="121">
        <v>0</v>
      </c>
      <c r="W88" s="121">
        <v>0</v>
      </c>
      <c r="X88" s="134">
        <f t="shared" si="31"/>
        <v>1</v>
      </c>
      <c r="Y88" s="123"/>
      <c r="Z88" s="123"/>
      <c r="AA88" s="123"/>
      <c r="AB88" s="123"/>
      <c r="AC88" s="123"/>
      <c r="AD88" s="123"/>
      <c r="AE88" s="123"/>
      <c r="AF88" s="123"/>
      <c r="AG88" s="123"/>
      <c r="AH88" s="123"/>
      <c r="AI88" s="123"/>
      <c r="AJ88" s="123"/>
      <c r="AK88" s="123"/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  <c r="BH88" s="123"/>
      <c r="BI88" s="123"/>
      <c r="BJ88" s="123"/>
      <c r="BK88" s="123"/>
      <c r="BL88" s="123"/>
      <c r="BM88" s="123"/>
      <c r="BN88" s="123"/>
    </row>
    <row r="89" spans="1:66" s="124" customFormat="1" ht="24.75" x14ac:dyDescent="0.2">
      <c r="A89" s="114" t="s">
        <v>119</v>
      </c>
      <c r="B89" s="115" t="s">
        <v>121</v>
      </c>
      <c r="C89" s="115" t="s">
        <v>123</v>
      </c>
      <c r="D89" s="115" t="s">
        <v>136</v>
      </c>
      <c r="E89" s="116" t="s">
        <v>127</v>
      </c>
      <c r="F89" s="116" t="s">
        <v>128</v>
      </c>
      <c r="G89" s="116"/>
      <c r="H89" s="117">
        <v>11</v>
      </c>
      <c r="I89" s="118" t="s">
        <v>41</v>
      </c>
      <c r="J89" s="119" t="s">
        <v>42</v>
      </c>
      <c r="K89" s="202" t="s">
        <v>129</v>
      </c>
      <c r="L89" s="121">
        <v>1770000000</v>
      </c>
      <c r="M89" s="121"/>
      <c r="N89" s="121"/>
      <c r="O89" s="121"/>
      <c r="P89" s="121"/>
      <c r="Q89" s="121">
        <f>L89-M89+N89-O89+P89</f>
        <v>1770000000</v>
      </c>
      <c r="R89" s="121"/>
      <c r="S89" s="121">
        <v>1646093427</v>
      </c>
      <c r="T89" s="121">
        <v>1422099912</v>
      </c>
      <c r="U89" s="121">
        <v>832625513</v>
      </c>
      <c r="V89" s="121">
        <v>832625513</v>
      </c>
      <c r="W89" s="121">
        <v>832625513</v>
      </c>
      <c r="X89" s="134">
        <f t="shared" si="31"/>
        <v>0.80344627796610169</v>
      </c>
      <c r="Y89" s="123"/>
      <c r="Z89" s="123"/>
      <c r="AA89" s="123"/>
      <c r="AB89" s="123"/>
      <c r="AC89" s="123"/>
      <c r="AD89" s="123"/>
      <c r="AE89" s="123"/>
      <c r="AF89" s="123"/>
      <c r="AG89" s="123"/>
      <c r="AH89" s="123"/>
      <c r="AI89" s="123"/>
      <c r="AJ89" s="123"/>
      <c r="AK89" s="123"/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  <c r="BH89" s="123"/>
      <c r="BI89" s="123"/>
      <c r="BJ89" s="123"/>
      <c r="BK89" s="123"/>
      <c r="BL89" s="123"/>
      <c r="BM89" s="123"/>
      <c r="BN89" s="123"/>
    </row>
    <row r="90" spans="1:66" s="102" customFormat="1" ht="16.5" x14ac:dyDescent="0.2">
      <c r="A90" s="103" t="s">
        <v>119</v>
      </c>
      <c r="B90" s="104" t="s">
        <v>121</v>
      </c>
      <c r="C90" s="104" t="s">
        <v>123</v>
      </c>
      <c r="D90" s="104" t="s">
        <v>140</v>
      </c>
      <c r="E90" s="105"/>
      <c r="F90" s="105"/>
      <c r="G90" s="105"/>
      <c r="H90" s="106"/>
      <c r="I90" s="107"/>
      <c r="J90" s="108"/>
      <c r="K90" s="112" t="s">
        <v>141</v>
      </c>
      <c r="L90" s="110">
        <f>SUM(L91:L95)</f>
        <v>10000752890</v>
      </c>
      <c r="M90" s="110">
        <f t="shared" ref="M90:W90" si="34">SUM(M91:M95)</f>
        <v>0</v>
      </c>
      <c r="N90" s="110">
        <f t="shared" si="34"/>
        <v>0</v>
      </c>
      <c r="O90" s="110">
        <f t="shared" si="34"/>
        <v>0</v>
      </c>
      <c r="P90" s="110">
        <f t="shared" si="34"/>
        <v>0</v>
      </c>
      <c r="Q90" s="110">
        <f t="shared" si="34"/>
        <v>10000752890</v>
      </c>
      <c r="R90" s="110">
        <f t="shared" si="34"/>
        <v>0</v>
      </c>
      <c r="S90" s="110">
        <f t="shared" si="34"/>
        <v>9892779235</v>
      </c>
      <c r="T90" s="110">
        <f t="shared" si="34"/>
        <v>9738899054</v>
      </c>
      <c r="U90" s="110">
        <f t="shared" si="34"/>
        <v>2376494147</v>
      </c>
      <c r="V90" s="110">
        <f t="shared" si="34"/>
        <v>2376494147</v>
      </c>
      <c r="W90" s="110">
        <f t="shared" si="34"/>
        <v>2376494147</v>
      </c>
      <c r="X90" s="111">
        <f t="shared" si="31"/>
        <v>0.9738165877229269</v>
      </c>
      <c r="Y90" s="94"/>
      <c r="Z90" s="94"/>
      <c r="AA90" s="94"/>
      <c r="AB90" s="94"/>
      <c r="AC90" s="94"/>
      <c r="AD90" s="94"/>
      <c r="AE90" s="94"/>
      <c r="AF90" s="94"/>
      <c r="AG90" s="94"/>
      <c r="AH90" s="94"/>
      <c r="AI90" s="94"/>
      <c r="AJ90" s="94"/>
      <c r="AK90" s="94"/>
      <c r="AL90" s="94"/>
      <c r="AM90" s="94"/>
      <c r="AN90" s="94"/>
      <c r="AO90" s="94"/>
      <c r="AP90" s="94"/>
      <c r="AQ90" s="94"/>
      <c r="AR90" s="94"/>
      <c r="AS90" s="94"/>
      <c r="AT90" s="94"/>
      <c r="AU90" s="94"/>
      <c r="AV90" s="94"/>
      <c r="AW90" s="94"/>
      <c r="AX90" s="94"/>
      <c r="AY90" s="94"/>
      <c r="AZ90" s="94"/>
      <c r="BA90" s="94"/>
      <c r="BB90" s="94"/>
      <c r="BC90" s="94"/>
      <c r="BD90" s="94"/>
      <c r="BE90" s="94"/>
      <c r="BF90" s="94"/>
      <c r="BG90" s="94"/>
      <c r="BH90" s="94"/>
      <c r="BI90" s="94"/>
      <c r="BJ90" s="94"/>
      <c r="BK90" s="94"/>
      <c r="BL90" s="94"/>
      <c r="BM90" s="94"/>
      <c r="BN90" s="94"/>
    </row>
    <row r="91" spans="1:66" s="124" customFormat="1" ht="16.5" x14ac:dyDescent="0.2">
      <c r="A91" s="114" t="s">
        <v>119</v>
      </c>
      <c r="B91" s="115" t="s">
        <v>121</v>
      </c>
      <c r="C91" s="115" t="s">
        <v>123</v>
      </c>
      <c r="D91" s="115" t="s">
        <v>140</v>
      </c>
      <c r="E91" s="116" t="s">
        <v>127</v>
      </c>
      <c r="F91" s="116" t="s">
        <v>142</v>
      </c>
      <c r="G91" s="116"/>
      <c r="H91" s="117">
        <v>10</v>
      </c>
      <c r="I91" s="118" t="s">
        <v>41</v>
      </c>
      <c r="J91" s="119" t="s">
        <v>42</v>
      </c>
      <c r="K91" s="202" t="s">
        <v>143</v>
      </c>
      <c r="L91" s="121">
        <v>300000000</v>
      </c>
      <c r="M91" s="121"/>
      <c r="N91" s="121"/>
      <c r="O91" s="121"/>
      <c r="P91" s="121"/>
      <c r="Q91" s="121">
        <f>L91-M91+N91-O91+P91</f>
        <v>300000000</v>
      </c>
      <c r="R91" s="121"/>
      <c r="S91" s="121">
        <v>240000000</v>
      </c>
      <c r="T91" s="121">
        <v>146213102</v>
      </c>
      <c r="U91" s="121">
        <v>49696375</v>
      </c>
      <c r="V91" s="121">
        <v>49696375</v>
      </c>
      <c r="W91" s="121">
        <v>49696375</v>
      </c>
      <c r="X91" s="134">
        <f t="shared" si="31"/>
        <v>0.48737700666666667</v>
      </c>
      <c r="Y91" s="123"/>
      <c r="Z91" s="123"/>
      <c r="AA91" s="123"/>
      <c r="AB91" s="123"/>
      <c r="AC91" s="123"/>
      <c r="AD91" s="123"/>
      <c r="AE91" s="123"/>
      <c r="AF91" s="123"/>
      <c r="AG91" s="123"/>
      <c r="AH91" s="123"/>
      <c r="AI91" s="123"/>
      <c r="AJ91" s="123"/>
      <c r="AK91" s="123"/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  <c r="BH91" s="123"/>
      <c r="BI91" s="123"/>
      <c r="BJ91" s="123"/>
      <c r="BK91" s="123"/>
      <c r="BL91" s="123"/>
      <c r="BM91" s="123"/>
      <c r="BN91" s="123"/>
    </row>
    <row r="92" spans="1:66" s="124" customFormat="1" ht="16.5" x14ac:dyDescent="0.2">
      <c r="A92" s="114" t="s">
        <v>119</v>
      </c>
      <c r="B92" s="115" t="s">
        <v>121</v>
      </c>
      <c r="C92" s="115" t="s">
        <v>123</v>
      </c>
      <c r="D92" s="115" t="s">
        <v>140</v>
      </c>
      <c r="E92" s="116" t="s">
        <v>127</v>
      </c>
      <c r="F92" s="116" t="s">
        <v>138</v>
      </c>
      <c r="G92" s="116"/>
      <c r="H92" s="117">
        <v>10</v>
      </c>
      <c r="I92" s="118" t="s">
        <v>41</v>
      </c>
      <c r="J92" s="119" t="s">
        <v>42</v>
      </c>
      <c r="K92" s="202" t="s">
        <v>144</v>
      </c>
      <c r="L92" s="121">
        <v>2450000000</v>
      </c>
      <c r="M92" s="121"/>
      <c r="N92" s="121"/>
      <c r="O92" s="121"/>
      <c r="P92" s="121"/>
      <c r="Q92" s="121">
        <f>L92-M92+N92-O92+P92</f>
        <v>2450000000</v>
      </c>
      <c r="R92" s="121"/>
      <c r="S92" s="121">
        <v>2450000000</v>
      </c>
      <c r="T92" s="121">
        <v>2450000000</v>
      </c>
      <c r="U92" s="121">
        <v>0</v>
      </c>
      <c r="V92" s="121">
        <v>0</v>
      </c>
      <c r="W92" s="121">
        <v>0</v>
      </c>
      <c r="X92" s="134">
        <f t="shared" si="31"/>
        <v>1</v>
      </c>
      <c r="Y92" s="123"/>
      <c r="Z92" s="123"/>
      <c r="AA92" s="123"/>
      <c r="AB92" s="123"/>
      <c r="AC92" s="123"/>
      <c r="AD92" s="123"/>
      <c r="AE92" s="123"/>
      <c r="AF92" s="123"/>
      <c r="AG92" s="123"/>
      <c r="AH92" s="123"/>
      <c r="AI92" s="123"/>
      <c r="AJ92" s="123"/>
      <c r="AK92" s="123"/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  <c r="BH92" s="123"/>
      <c r="BI92" s="123"/>
      <c r="BJ92" s="123"/>
      <c r="BK92" s="123"/>
      <c r="BL92" s="123"/>
      <c r="BM92" s="123"/>
      <c r="BN92" s="123"/>
    </row>
    <row r="93" spans="1:66" s="124" customFormat="1" ht="16.5" x14ac:dyDescent="0.2">
      <c r="A93" s="114" t="s">
        <v>119</v>
      </c>
      <c r="B93" s="115" t="s">
        <v>121</v>
      </c>
      <c r="C93" s="115" t="s">
        <v>123</v>
      </c>
      <c r="D93" s="115" t="s">
        <v>140</v>
      </c>
      <c r="E93" s="116" t="s">
        <v>127</v>
      </c>
      <c r="F93" s="116" t="s">
        <v>132</v>
      </c>
      <c r="G93" s="116"/>
      <c r="H93" s="117">
        <v>10</v>
      </c>
      <c r="I93" s="118" t="s">
        <v>41</v>
      </c>
      <c r="J93" s="119" t="s">
        <v>42</v>
      </c>
      <c r="K93" s="203" t="s">
        <v>145</v>
      </c>
      <c r="L93" s="121">
        <v>4451752890</v>
      </c>
      <c r="M93" s="121"/>
      <c r="N93" s="121"/>
      <c r="O93" s="121"/>
      <c r="P93" s="121"/>
      <c r="Q93" s="121">
        <f>L93-M93+N93-O93+P93</f>
        <v>4451752890</v>
      </c>
      <c r="R93" s="121"/>
      <c r="S93" s="121">
        <v>4442779235</v>
      </c>
      <c r="T93" s="121">
        <v>4382685952</v>
      </c>
      <c r="U93" s="121">
        <v>1762797772</v>
      </c>
      <c r="V93" s="121">
        <v>1762797772</v>
      </c>
      <c r="W93" s="121">
        <v>1762797772</v>
      </c>
      <c r="X93" s="134">
        <f t="shared" si="31"/>
        <v>0.9844854510781258</v>
      </c>
      <c r="Y93" s="123"/>
      <c r="Z93" s="123"/>
      <c r="AA93" s="123"/>
      <c r="AB93" s="123"/>
      <c r="AC93" s="123"/>
      <c r="AD93" s="123"/>
      <c r="AE93" s="123"/>
      <c r="AF93" s="123"/>
      <c r="AG93" s="123"/>
      <c r="AH93" s="123"/>
      <c r="AI93" s="123"/>
      <c r="AJ93" s="123"/>
      <c r="AK93" s="123"/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  <c r="BH93" s="123"/>
      <c r="BI93" s="123"/>
      <c r="BJ93" s="123"/>
      <c r="BK93" s="123"/>
      <c r="BL93" s="123"/>
      <c r="BM93" s="123"/>
      <c r="BN93" s="123"/>
    </row>
    <row r="94" spans="1:66" s="124" customFormat="1" ht="24.75" x14ac:dyDescent="0.2">
      <c r="A94" s="114" t="s">
        <v>119</v>
      </c>
      <c r="B94" s="115" t="s">
        <v>121</v>
      </c>
      <c r="C94" s="115" t="s">
        <v>123</v>
      </c>
      <c r="D94" s="115" t="s">
        <v>140</v>
      </c>
      <c r="E94" s="116" t="s">
        <v>127</v>
      </c>
      <c r="F94" s="116" t="s">
        <v>128</v>
      </c>
      <c r="G94" s="116"/>
      <c r="H94" s="117">
        <v>10</v>
      </c>
      <c r="I94" s="118" t="s">
        <v>41</v>
      </c>
      <c r="J94" s="119" t="s">
        <v>42</v>
      </c>
      <c r="K94" s="202" t="s">
        <v>146</v>
      </c>
      <c r="L94" s="121">
        <v>596067058</v>
      </c>
      <c r="M94" s="121"/>
      <c r="N94" s="121"/>
      <c r="O94" s="121"/>
      <c r="P94" s="121"/>
      <c r="Q94" s="121">
        <f>L94-M94+N94-O94+P94</f>
        <v>596067058</v>
      </c>
      <c r="R94" s="121"/>
      <c r="S94" s="121">
        <v>560000000</v>
      </c>
      <c r="T94" s="121">
        <v>560000000</v>
      </c>
      <c r="U94" s="121">
        <v>24000000</v>
      </c>
      <c r="V94" s="121">
        <v>24000000</v>
      </c>
      <c r="W94" s="121">
        <v>24000000</v>
      </c>
      <c r="X94" s="134">
        <f t="shared" si="31"/>
        <v>0.93949161001948878</v>
      </c>
      <c r="Y94" s="123"/>
      <c r="Z94" s="123"/>
      <c r="AA94" s="123"/>
      <c r="AB94" s="123"/>
      <c r="AC94" s="123"/>
      <c r="AD94" s="123"/>
      <c r="AE94" s="123"/>
      <c r="AF94" s="123"/>
      <c r="AG94" s="123"/>
      <c r="AH94" s="123"/>
      <c r="AI94" s="123"/>
      <c r="AJ94" s="123"/>
      <c r="AK94" s="123"/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  <c r="BH94" s="123"/>
      <c r="BI94" s="123"/>
      <c r="BJ94" s="123"/>
      <c r="BK94" s="123"/>
      <c r="BL94" s="123"/>
      <c r="BM94" s="123"/>
      <c r="BN94" s="123"/>
    </row>
    <row r="95" spans="1:66" s="124" customFormat="1" ht="24.75" x14ac:dyDescent="0.2">
      <c r="A95" s="114" t="s">
        <v>119</v>
      </c>
      <c r="B95" s="115" t="s">
        <v>121</v>
      </c>
      <c r="C95" s="115" t="s">
        <v>123</v>
      </c>
      <c r="D95" s="115" t="s">
        <v>140</v>
      </c>
      <c r="E95" s="116" t="s">
        <v>127</v>
      </c>
      <c r="F95" s="116" t="s">
        <v>128</v>
      </c>
      <c r="G95" s="116"/>
      <c r="H95" s="117">
        <v>11</v>
      </c>
      <c r="I95" s="118" t="s">
        <v>41</v>
      </c>
      <c r="J95" s="119" t="s">
        <v>42</v>
      </c>
      <c r="K95" s="202" t="s">
        <v>146</v>
      </c>
      <c r="L95" s="121">
        <v>2202932942</v>
      </c>
      <c r="M95" s="121"/>
      <c r="N95" s="121"/>
      <c r="O95" s="121"/>
      <c r="P95" s="121"/>
      <c r="Q95" s="121">
        <f>L95-M95+N95-O95+P95</f>
        <v>2202932942</v>
      </c>
      <c r="R95" s="121"/>
      <c r="S95" s="121">
        <v>2200000000</v>
      </c>
      <c r="T95" s="121">
        <v>2200000000</v>
      </c>
      <c r="U95" s="121">
        <v>540000000</v>
      </c>
      <c r="V95" s="121">
        <v>540000000</v>
      </c>
      <c r="W95" s="121">
        <v>540000000</v>
      </c>
      <c r="X95" s="134">
        <f t="shared" si="31"/>
        <v>0.99866861948265329</v>
      </c>
      <c r="Y95" s="123"/>
      <c r="Z95" s="123"/>
      <c r="AA95" s="123"/>
      <c r="AB95" s="123"/>
      <c r="AC95" s="123"/>
      <c r="AD95" s="123"/>
      <c r="AE95" s="123"/>
      <c r="AF95" s="123"/>
      <c r="AG95" s="123"/>
      <c r="AH95" s="123"/>
      <c r="AI95" s="123"/>
      <c r="AJ95" s="123"/>
      <c r="AK95" s="123"/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  <c r="BH95" s="123"/>
      <c r="BI95" s="123"/>
      <c r="BJ95" s="123"/>
      <c r="BK95" s="123"/>
      <c r="BL95" s="123"/>
      <c r="BM95" s="123"/>
      <c r="BN95" s="123"/>
    </row>
    <row r="96" spans="1:66" s="102" customFormat="1" ht="24.75" x14ac:dyDescent="0.2">
      <c r="A96" s="103" t="s">
        <v>119</v>
      </c>
      <c r="B96" s="104" t="s">
        <v>121</v>
      </c>
      <c r="C96" s="104" t="s">
        <v>123</v>
      </c>
      <c r="D96" s="104" t="s">
        <v>147</v>
      </c>
      <c r="E96" s="105"/>
      <c r="F96" s="105"/>
      <c r="G96" s="105"/>
      <c r="H96" s="106">
        <v>11</v>
      </c>
      <c r="I96" s="107" t="s">
        <v>41</v>
      </c>
      <c r="J96" s="108" t="s">
        <v>42</v>
      </c>
      <c r="K96" s="112" t="s">
        <v>148</v>
      </c>
      <c r="L96" s="110">
        <f>SUM(L97)</f>
        <v>29000000000</v>
      </c>
      <c r="M96" s="110">
        <f t="shared" ref="M96:W96" si="35">SUM(M97)</f>
        <v>100000000</v>
      </c>
      <c r="N96" s="110">
        <f t="shared" si="35"/>
        <v>0</v>
      </c>
      <c r="O96" s="110">
        <f t="shared" si="35"/>
        <v>0</v>
      </c>
      <c r="P96" s="110">
        <f t="shared" si="35"/>
        <v>0</v>
      </c>
      <c r="Q96" s="110">
        <f t="shared" si="35"/>
        <v>28900000000</v>
      </c>
      <c r="R96" s="110">
        <f>SUM(R97)</f>
        <v>0</v>
      </c>
      <c r="S96" s="110">
        <f>SUM(S97)</f>
        <v>28749170000</v>
      </c>
      <c r="T96" s="110">
        <f t="shared" si="35"/>
        <v>27841828147</v>
      </c>
      <c r="U96" s="110">
        <f t="shared" si="35"/>
        <v>25816976307</v>
      </c>
      <c r="V96" s="110">
        <f t="shared" si="35"/>
        <v>25816976307</v>
      </c>
      <c r="W96" s="110">
        <f t="shared" si="35"/>
        <v>25816976307</v>
      </c>
      <c r="X96" s="111">
        <f t="shared" si="31"/>
        <v>0.9633850569896194</v>
      </c>
      <c r="Y96" s="94"/>
      <c r="Z96" s="94"/>
      <c r="AA96" s="94"/>
      <c r="AB96" s="94"/>
      <c r="AC96" s="94"/>
      <c r="AD96" s="94"/>
      <c r="AE96" s="94"/>
      <c r="AF96" s="94"/>
      <c r="AG96" s="94"/>
      <c r="AH96" s="94"/>
      <c r="AI96" s="94"/>
      <c r="AJ96" s="94"/>
      <c r="AK96" s="94"/>
      <c r="AL96" s="94"/>
      <c r="AM96" s="94"/>
      <c r="AN96" s="94"/>
      <c r="AO96" s="94"/>
      <c r="AP96" s="94"/>
      <c r="AQ96" s="94"/>
      <c r="AR96" s="94"/>
      <c r="AS96" s="94"/>
      <c r="AT96" s="94"/>
      <c r="AU96" s="94"/>
      <c r="AV96" s="94"/>
      <c r="AW96" s="94"/>
      <c r="AX96" s="94"/>
      <c r="AY96" s="94"/>
      <c r="AZ96" s="94"/>
      <c r="BA96" s="94"/>
      <c r="BB96" s="94"/>
      <c r="BC96" s="94"/>
      <c r="BD96" s="94"/>
      <c r="BE96" s="94"/>
      <c r="BF96" s="94"/>
      <c r="BG96" s="94"/>
      <c r="BH96" s="94"/>
      <c r="BI96" s="94"/>
      <c r="BJ96" s="94"/>
      <c r="BK96" s="94"/>
      <c r="BL96" s="94"/>
      <c r="BM96" s="94"/>
      <c r="BN96" s="94"/>
    </row>
    <row r="97" spans="1:66" s="124" customFormat="1" x14ac:dyDescent="0.2">
      <c r="A97" s="126" t="s">
        <v>119</v>
      </c>
      <c r="B97" s="127" t="s">
        <v>121</v>
      </c>
      <c r="C97" s="127" t="s">
        <v>123</v>
      </c>
      <c r="D97" s="127" t="s">
        <v>147</v>
      </c>
      <c r="E97" s="128" t="s">
        <v>127</v>
      </c>
      <c r="F97" s="128" t="s">
        <v>149</v>
      </c>
      <c r="G97" s="128"/>
      <c r="H97" s="129">
        <v>11</v>
      </c>
      <c r="I97" s="130" t="s">
        <v>41</v>
      </c>
      <c r="J97" s="131" t="s">
        <v>42</v>
      </c>
      <c r="K97" s="204" t="s">
        <v>150</v>
      </c>
      <c r="L97" s="133">
        <v>29000000000</v>
      </c>
      <c r="M97" s="133">
        <v>100000000</v>
      </c>
      <c r="N97" s="133"/>
      <c r="O97" s="133"/>
      <c r="P97" s="133"/>
      <c r="Q97" s="121">
        <f>L97-M97+N97-O97+P97</f>
        <v>28900000000</v>
      </c>
      <c r="R97" s="133"/>
      <c r="S97" s="133">
        <v>28749170000</v>
      </c>
      <c r="T97" s="133">
        <v>27841828147</v>
      </c>
      <c r="U97" s="133">
        <v>25816976307</v>
      </c>
      <c r="V97" s="133">
        <v>25816976307</v>
      </c>
      <c r="W97" s="133">
        <v>25816976307</v>
      </c>
      <c r="X97" s="134">
        <f t="shared" si="31"/>
        <v>0.9633850569896194</v>
      </c>
      <c r="Y97" s="123"/>
      <c r="Z97" s="123"/>
      <c r="AA97" s="123"/>
      <c r="AB97" s="123"/>
      <c r="AC97" s="123"/>
      <c r="AD97" s="123"/>
      <c r="AE97" s="123"/>
      <c r="AF97" s="123"/>
      <c r="AG97" s="123"/>
      <c r="AH97" s="123"/>
      <c r="AI97" s="123"/>
      <c r="AJ97" s="123"/>
      <c r="AK97" s="123"/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  <c r="BH97" s="123"/>
      <c r="BI97" s="123"/>
      <c r="BJ97" s="123"/>
      <c r="BK97" s="123"/>
      <c r="BL97" s="123"/>
      <c r="BM97" s="123"/>
      <c r="BN97" s="123"/>
    </row>
    <row r="98" spans="1:66" s="198" customFormat="1" ht="16.5" x14ac:dyDescent="0.25">
      <c r="A98" s="205" t="s">
        <v>119</v>
      </c>
      <c r="B98" s="206" t="s">
        <v>151</v>
      </c>
      <c r="C98" s="206"/>
      <c r="D98" s="206"/>
      <c r="E98" s="206"/>
      <c r="F98" s="206"/>
      <c r="G98" s="206"/>
      <c r="H98" s="206"/>
      <c r="I98" s="207"/>
      <c r="J98" s="208"/>
      <c r="K98" s="139" t="s">
        <v>152</v>
      </c>
      <c r="L98" s="209">
        <f>L99</f>
        <v>729998000000</v>
      </c>
      <c r="M98" s="209">
        <f>M99</f>
        <v>88314600428</v>
      </c>
      <c r="N98" s="209">
        <f t="shared" ref="N98:W98" si="36">N99</f>
        <v>88314600428</v>
      </c>
      <c r="O98" s="209">
        <f t="shared" si="36"/>
        <v>0</v>
      </c>
      <c r="P98" s="209">
        <f t="shared" si="36"/>
        <v>15000000000</v>
      </c>
      <c r="Q98" s="209">
        <f t="shared" si="36"/>
        <v>744998000000</v>
      </c>
      <c r="R98" s="209">
        <f>R99</f>
        <v>0</v>
      </c>
      <c r="S98" s="209">
        <f>S99</f>
        <v>723447380923.56995</v>
      </c>
      <c r="T98" s="209">
        <f t="shared" si="36"/>
        <v>662849384984.78992</v>
      </c>
      <c r="U98" s="209">
        <f t="shared" si="36"/>
        <v>322001594601.21997</v>
      </c>
      <c r="V98" s="209">
        <f t="shared" si="36"/>
        <v>321922710527.88995</v>
      </c>
      <c r="W98" s="209">
        <f t="shared" si="36"/>
        <v>321922710527.88995</v>
      </c>
      <c r="X98" s="210">
        <f t="shared" si="31"/>
        <v>0.88973310664564187</v>
      </c>
      <c r="Y98" s="197"/>
      <c r="Z98" s="197"/>
      <c r="AA98" s="197"/>
      <c r="AB98" s="197"/>
      <c r="AC98" s="197"/>
      <c r="AD98" s="197"/>
      <c r="AE98" s="197"/>
      <c r="AF98" s="197"/>
      <c r="AG98" s="197"/>
      <c r="AH98" s="197"/>
      <c r="AI98" s="197"/>
      <c r="AJ98" s="197"/>
      <c r="AK98" s="197"/>
      <c r="AL98" s="197"/>
      <c r="AM98" s="197"/>
      <c r="AN98" s="197"/>
      <c r="AO98" s="197"/>
      <c r="AP98" s="197"/>
      <c r="AQ98" s="197"/>
      <c r="AR98" s="197"/>
      <c r="AS98" s="197"/>
      <c r="AT98" s="197"/>
      <c r="AU98" s="197"/>
      <c r="AV98" s="197"/>
      <c r="AW98" s="197"/>
      <c r="AX98" s="197"/>
      <c r="AY98" s="197"/>
      <c r="AZ98" s="197"/>
      <c r="BA98" s="197"/>
      <c r="BB98" s="197"/>
      <c r="BC98" s="197"/>
      <c r="BD98" s="197"/>
      <c r="BE98" s="197"/>
      <c r="BF98" s="197"/>
      <c r="BG98" s="197"/>
      <c r="BH98" s="197"/>
      <c r="BI98" s="197"/>
      <c r="BJ98" s="197"/>
      <c r="BK98" s="197"/>
      <c r="BL98" s="197"/>
      <c r="BM98" s="197"/>
      <c r="BN98" s="197"/>
    </row>
    <row r="99" spans="1:66" s="102" customFormat="1" x14ac:dyDescent="0.2">
      <c r="A99" s="103" t="s">
        <v>119</v>
      </c>
      <c r="B99" s="104" t="s">
        <v>151</v>
      </c>
      <c r="C99" s="104" t="s">
        <v>123</v>
      </c>
      <c r="D99" s="104"/>
      <c r="E99" s="105"/>
      <c r="F99" s="105"/>
      <c r="G99" s="105"/>
      <c r="H99" s="106"/>
      <c r="I99" s="107"/>
      <c r="J99" s="108"/>
      <c r="K99" s="211" t="s">
        <v>124</v>
      </c>
      <c r="L99" s="110">
        <f>L100+L103+L106+L113+L122+L124+L127+L132+L138+L142</f>
        <v>729998000000</v>
      </c>
      <c r="M99" s="110">
        <f>M100+M103+M106+M113+M122+M124+M127+M132+M138+M142</f>
        <v>88314600428</v>
      </c>
      <c r="N99" s="110">
        <f t="shared" ref="N99:W99" si="37">N100+N103+N106+N113+N122+N124+N127+N132+N138+N142</f>
        <v>88314600428</v>
      </c>
      <c r="O99" s="110">
        <f t="shared" si="37"/>
        <v>0</v>
      </c>
      <c r="P99" s="110">
        <f t="shared" si="37"/>
        <v>15000000000</v>
      </c>
      <c r="Q99" s="110">
        <f t="shared" si="37"/>
        <v>744998000000</v>
      </c>
      <c r="R99" s="110">
        <f t="shared" si="37"/>
        <v>0</v>
      </c>
      <c r="S99" s="110">
        <f t="shared" si="37"/>
        <v>723447380923.56995</v>
      </c>
      <c r="T99" s="110">
        <f t="shared" si="37"/>
        <v>662849384984.78992</v>
      </c>
      <c r="U99" s="110">
        <f t="shared" si="37"/>
        <v>322001594601.21997</v>
      </c>
      <c r="V99" s="110">
        <f t="shared" si="37"/>
        <v>321922710527.88995</v>
      </c>
      <c r="W99" s="110">
        <f t="shared" si="37"/>
        <v>321922710527.88995</v>
      </c>
      <c r="X99" s="111">
        <f t="shared" si="31"/>
        <v>0.88973310664564187</v>
      </c>
      <c r="Y99" s="94"/>
      <c r="Z99" s="94"/>
      <c r="AA99" s="94"/>
      <c r="AB99" s="94"/>
      <c r="AC99" s="94"/>
      <c r="AD99" s="94"/>
      <c r="AE99" s="94"/>
      <c r="AF99" s="94"/>
      <c r="AG99" s="94"/>
      <c r="AH99" s="94"/>
      <c r="AI99" s="94"/>
      <c r="AJ99" s="94"/>
      <c r="AK99" s="94"/>
      <c r="AL99" s="94"/>
      <c r="AM99" s="94"/>
      <c r="AN99" s="94"/>
      <c r="AO99" s="94"/>
      <c r="AP99" s="94"/>
      <c r="AQ99" s="94"/>
      <c r="AR99" s="94"/>
      <c r="AS99" s="94"/>
      <c r="AT99" s="94"/>
      <c r="AU99" s="94"/>
      <c r="AV99" s="94"/>
      <c r="AW99" s="94"/>
      <c r="AX99" s="94"/>
      <c r="AY99" s="94"/>
      <c r="AZ99" s="94"/>
      <c r="BA99" s="94"/>
      <c r="BB99" s="94"/>
      <c r="BC99" s="94"/>
      <c r="BD99" s="94"/>
      <c r="BE99" s="94"/>
      <c r="BF99" s="94"/>
      <c r="BG99" s="94"/>
      <c r="BH99" s="94"/>
      <c r="BI99" s="94"/>
      <c r="BJ99" s="94"/>
      <c r="BK99" s="94"/>
      <c r="BL99" s="94"/>
      <c r="BM99" s="94"/>
      <c r="BN99" s="94"/>
    </row>
    <row r="100" spans="1:66" s="102" customFormat="1" ht="33" x14ac:dyDescent="0.2">
      <c r="A100" s="103" t="s">
        <v>119</v>
      </c>
      <c r="B100" s="104" t="s">
        <v>151</v>
      </c>
      <c r="C100" s="104" t="s">
        <v>123</v>
      </c>
      <c r="D100" s="104" t="s">
        <v>153</v>
      </c>
      <c r="E100" s="105"/>
      <c r="F100" s="105"/>
      <c r="G100" s="105"/>
      <c r="H100" s="106"/>
      <c r="I100" s="107"/>
      <c r="J100" s="108"/>
      <c r="K100" s="211" t="s">
        <v>154</v>
      </c>
      <c r="L100" s="110">
        <f>SUM(L101:L102)</f>
        <v>300765410148</v>
      </c>
      <c r="M100" s="110">
        <f t="shared" ref="M100:W100" si="38">SUM(M101:M102)</f>
        <v>49500000000</v>
      </c>
      <c r="N100" s="110">
        <f>SUM(N101:N102)</f>
        <v>15000000000</v>
      </c>
      <c r="O100" s="110">
        <f t="shared" si="38"/>
        <v>0</v>
      </c>
      <c r="P100" s="110">
        <f>+P102</f>
        <v>0</v>
      </c>
      <c r="Q100" s="110">
        <f>SUM(Q101:Q102)</f>
        <v>266265410148</v>
      </c>
      <c r="R100" s="110">
        <f>SUM(R101:R102)</f>
        <v>0</v>
      </c>
      <c r="S100" s="110">
        <f t="shared" si="38"/>
        <v>251506022178.66</v>
      </c>
      <c r="T100" s="110">
        <f t="shared" si="38"/>
        <v>235427709144.91998</v>
      </c>
      <c r="U100" s="110">
        <f t="shared" si="38"/>
        <v>102076485169.95999</v>
      </c>
      <c r="V100" s="110">
        <f t="shared" si="38"/>
        <v>102024422359.95999</v>
      </c>
      <c r="W100" s="110">
        <f t="shared" si="38"/>
        <v>102024422359.95999</v>
      </c>
      <c r="X100" s="111">
        <f t="shared" si="31"/>
        <v>0.88418435204956103</v>
      </c>
      <c r="Y100" s="94"/>
      <c r="Z100" s="94"/>
      <c r="AA100" s="94"/>
      <c r="AB100" s="94"/>
      <c r="AC100" s="94"/>
      <c r="AD100" s="94"/>
      <c r="AE100" s="94"/>
      <c r="AF100" s="94"/>
      <c r="AG100" s="94"/>
      <c r="AH100" s="94"/>
      <c r="AI100" s="94"/>
      <c r="AJ100" s="94"/>
      <c r="AK100" s="94"/>
      <c r="AL100" s="94"/>
      <c r="AM100" s="94"/>
      <c r="AN100" s="94"/>
      <c r="AO100" s="94"/>
      <c r="AP100" s="94"/>
      <c r="AQ100" s="94"/>
      <c r="AR100" s="94"/>
      <c r="AS100" s="94"/>
      <c r="AT100" s="94"/>
      <c r="AU100" s="94"/>
      <c r="AV100" s="94"/>
      <c r="AW100" s="94"/>
      <c r="AX100" s="94"/>
      <c r="AY100" s="94"/>
      <c r="AZ100" s="94"/>
      <c r="BA100" s="94"/>
      <c r="BB100" s="94"/>
      <c r="BC100" s="94"/>
      <c r="BD100" s="94"/>
      <c r="BE100" s="94"/>
      <c r="BF100" s="94"/>
      <c r="BG100" s="94"/>
      <c r="BH100" s="94"/>
      <c r="BI100" s="94"/>
      <c r="BJ100" s="94"/>
      <c r="BK100" s="94"/>
      <c r="BL100" s="94"/>
      <c r="BM100" s="94"/>
      <c r="BN100" s="94"/>
    </row>
    <row r="101" spans="1:66" s="124" customFormat="1" ht="24.75" x14ac:dyDescent="0.2">
      <c r="A101" s="114" t="s">
        <v>119</v>
      </c>
      <c r="B101" s="115" t="s">
        <v>151</v>
      </c>
      <c r="C101" s="115" t="s">
        <v>123</v>
      </c>
      <c r="D101" s="115">
        <v>16</v>
      </c>
      <c r="E101" s="116" t="s">
        <v>127</v>
      </c>
      <c r="F101" s="116" t="s">
        <v>155</v>
      </c>
      <c r="G101" s="116"/>
      <c r="H101" s="117">
        <v>13</v>
      </c>
      <c r="I101" s="118" t="s">
        <v>41</v>
      </c>
      <c r="J101" s="119" t="s">
        <v>42</v>
      </c>
      <c r="K101" s="212" t="s">
        <v>156</v>
      </c>
      <c r="L101" s="121">
        <v>200000000000</v>
      </c>
      <c r="M101" s="121">
        <f>25000000000+9500000000+15000000000</f>
        <v>49500000000</v>
      </c>
      <c r="N101" s="121">
        <v>15000000000</v>
      </c>
      <c r="O101" s="121"/>
      <c r="P101" s="121"/>
      <c r="Q101" s="121">
        <f>L101-M101+N101-O101+P101</f>
        <v>165500000000</v>
      </c>
      <c r="R101" s="121"/>
      <c r="S101" s="121">
        <f>146298348923+15000000000</f>
        <v>161298348923</v>
      </c>
      <c r="T101" s="121">
        <v>146298348923</v>
      </c>
      <c r="U101" s="121">
        <v>71822778425</v>
      </c>
      <c r="V101" s="121">
        <v>71822778425</v>
      </c>
      <c r="W101" s="121">
        <v>71822778425</v>
      </c>
      <c r="X101" s="134">
        <f t="shared" si="31"/>
        <v>0.88397793911178246</v>
      </c>
    </row>
    <row r="102" spans="1:66" s="124" customFormat="1" ht="24.75" x14ac:dyDescent="0.2">
      <c r="A102" s="114" t="s">
        <v>119</v>
      </c>
      <c r="B102" s="115" t="s">
        <v>151</v>
      </c>
      <c r="C102" s="115" t="s">
        <v>123</v>
      </c>
      <c r="D102" s="115" t="s">
        <v>153</v>
      </c>
      <c r="E102" s="116" t="s">
        <v>127</v>
      </c>
      <c r="F102" s="116" t="s">
        <v>155</v>
      </c>
      <c r="G102" s="116"/>
      <c r="H102" s="117">
        <v>11</v>
      </c>
      <c r="I102" s="118" t="s">
        <v>41</v>
      </c>
      <c r="J102" s="119" t="s">
        <v>42</v>
      </c>
      <c r="K102" s="212" t="s">
        <v>156</v>
      </c>
      <c r="L102" s="121">
        <v>100765410148</v>
      </c>
      <c r="M102" s="121"/>
      <c r="N102" s="121"/>
      <c r="O102" s="121"/>
      <c r="P102" s="121"/>
      <c r="Q102" s="121">
        <f>L102-M102+N102-O102+P102</f>
        <v>100765410148</v>
      </c>
      <c r="R102" s="121"/>
      <c r="S102" s="121">
        <v>90207673255.660004</v>
      </c>
      <c r="T102" s="121">
        <v>89129360221.919998</v>
      </c>
      <c r="U102" s="121">
        <v>30253706744.959999</v>
      </c>
      <c r="V102" s="121">
        <v>30201643934.959999</v>
      </c>
      <c r="W102" s="121">
        <v>30201643934.959999</v>
      </c>
      <c r="X102" s="134">
        <f t="shared" si="31"/>
        <v>0.88452337057935393</v>
      </c>
    </row>
    <row r="103" spans="1:66" s="102" customFormat="1" ht="24.75" x14ac:dyDescent="0.2">
      <c r="A103" s="103" t="s">
        <v>119</v>
      </c>
      <c r="B103" s="104" t="s">
        <v>151</v>
      </c>
      <c r="C103" s="104" t="s">
        <v>123</v>
      </c>
      <c r="D103" s="104" t="s">
        <v>157</v>
      </c>
      <c r="E103" s="105"/>
      <c r="F103" s="105"/>
      <c r="G103" s="105"/>
      <c r="H103" s="106"/>
      <c r="I103" s="107"/>
      <c r="J103" s="108"/>
      <c r="K103" s="211" t="s">
        <v>158</v>
      </c>
      <c r="L103" s="110">
        <f>SUM(L104:L105)</f>
        <v>214732589852</v>
      </c>
      <c r="M103" s="110">
        <f t="shared" ref="M103:W103" si="39">SUM(M104:M105)</f>
        <v>22793000000</v>
      </c>
      <c r="N103" s="110">
        <f>SUM(N104:N105)</f>
        <v>9500000000</v>
      </c>
      <c r="O103" s="110">
        <f t="shared" si="39"/>
        <v>0</v>
      </c>
      <c r="P103" s="110">
        <f t="shared" si="39"/>
        <v>0</v>
      </c>
      <c r="Q103" s="110">
        <f>SUM(Q104:Q105)</f>
        <v>201439589852</v>
      </c>
      <c r="R103" s="110">
        <f t="shared" si="39"/>
        <v>0</v>
      </c>
      <c r="S103" s="110">
        <f>SUM(S104:S105)</f>
        <v>201208803274.26001</v>
      </c>
      <c r="T103" s="110">
        <f t="shared" si="39"/>
        <v>190761461523.26001</v>
      </c>
      <c r="U103" s="110">
        <f t="shared" si="39"/>
        <v>52500292922</v>
      </c>
      <c r="V103" s="110">
        <f t="shared" si="39"/>
        <v>52484547622</v>
      </c>
      <c r="W103" s="110">
        <f t="shared" si="39"/>
        <v>52484547622</v>
      </c>
      <c r="X103" s="111">
        <f t="shared" si="31"/>
        <v>0.94699091506001709</v>
      </c>
    </row>
    <row r="104" spans="1:66" s="124" customFormat="1" ht="24.75" x14ac:dyDescent="0.2">
      <c r="A104" s="114" t="s">
        <v>119</v>
      </c>
      <c r="B104" s="115" t="s">
        <v>151</v>
      </c>
      <c r="C104" s="115" t="s">
        <v>123</v>
      </c>
      <c r="D104" s="115" t="s">
        <v>157</v>
      </c>
      <c r="E104" s="116" t="s">
        <v>127</v>
      </c>
      <c r="F104" s="116" t="s">
        <v>155</v>
      </c>
      <c r="G104" s="116"/>
      <c r="H104" s="117">
        <v>11</v>
      </c>
      <c r="I104" s="118" t="s">
        <v>41</v>
      </c>
      <c r="J104" s="119" t="s">
        <v>42</v>
      </c>
      <c r="K104" s="212" t="s">
        <v>156</v>
      </c>
      <c r="L104" s="121">
        <v>102314382380</v>
      </c>
      <c r="M104" s="121">
        <v>5000000000</v>
      </c>
      <c r="N104" s="121"/>
      <c r="O104" s="121"/>
      <c r="P104" s="121"/>
      <c r="Q104" s="121">
        <f>L104-M104+N104-O104+P104</f>
        <v>97314382380</v>
      </c>
      <c r="R104" s="121">
        <v>0</v>
      </c>
      <c r="S104" s="121">
        <v>97088378865.259995</v>
      </c>
      <c r="T104" s="121">
        <v>94613623915.259995</v>
      </c>
      <c r="U104" s="121">
        <v>28314704101</v>
      </c>
      <c r="V104" s="121">
        <v>28298958801</v>
      </c>
      <c r="W104" s="121">
        <v>28298958801</v>
      </c>
      <c r="X104" s="134">
        <f>T104/Q104</f>
        <v>0.97224707798900789</v>
      </c>
    </row>
    <row r="105" spans="1:66" s="124" customFormat="1" ht="24.75" x14ac:dyDescent="0.2">
      <c r="A105" s="114" t="s">
        <v>119</v>
      </c>
      <c r="B105" s="115" t="s">
        <v>151</v>
      </c>
      <c r="C105" s="115" t="s">
        <v>123</v>
      </c>
      <c r="D105" s="115" t="s">
        <v>157</v>
      </c>
      <c r="E105" s="116" t="s">
        <v>127</v>
      </c>
      <c r="F105" s="116" t="s">
        <v>155</v>
      </c>
      <c r="G105" s="116"/>
      <c r="H105" s="117">
        <v>13</v>
      </c>
      <c r="I105" s="118" t="s">
        <v>41</v>
      </c>
      <c r="J105" s="119" t="s">
        <v>42</v>
      </c>
      <c r="K105" s="212" t="s">
        <v>156</v>
      </c>
      <c r="L105" s="121">
        <v>112418207472</v>
      </c>
      <c r="M105" s="121">
        <f>17793000000</f>
        <v>17793000000</v>
      </c>
      <c r="N105" s="121">
        <v>9500000000</v>
      </c>
      <c r="O105" s="121"/>
      <c r="P105" s="121"/>
      <c r="Q105" s="121">
        <f>L105-M105+N105-O105+P105</f>
        <v>104125207472</v>
      </c>
      <c r="R105" s="121">
        <v>0</v>
      </c>
      <c r="S105" s="121">
        <v>104120424409</v>
      </c>
      <c r="T105" s="121">
        <v>96147837608</v>
      </c>
      <c r="U105" s="121">
        <v>24185588821</v>
      </c>
      <c r="V105" s="121">
        <v>24185588821</v>
      </c>
      <c r="W105" s="121">
        <v>24185588821</v>
      </c>
      <c r="X105" s="134">
        <f t="shared" si="31"/>
        <v>0.92338675660122771</v>
      </c>
    </row>
    <row r="106" spans="1:66" s="102" customFormat="1" ht="33" x14ac:dyDescent="0.2">
      <c r="A106" s="103" t="s">
        <v>119</v>
      </c>
      <c r="B106" s="104" t="s">
        <v>151</v>
      </c>
      <c r="C106" s="104" t="s">
        <v>123</v>
      </c>
      <c r="D106" s="104" t="s">
        <v>159</v>
      </c>
      <c r="E106" s="105"/>
      <c r="F106" s="105"/>
      <c r="G106" s="105"/>
      <c r="H106" s="106"/>
      <c r="I106" s="107"/>
      <c r="J106" s="108"/>
      <c r="K106" s="211" t="s">
        <v>160</v>
      </c>
      <c r="L106" s="110">
        <f t="shared" ref="L106:W106" si="40">SUM(L107:L112)</f>
        <v>20000000000</v>
      </c>
      <c r="M106" s="110">
        <f t="shared" si="40"/>
        <v>900000000</v>
      </c>
      <c r="N106" s="110">
        <f t="shared" si="40"/>
        <v>11847380010</v>
      </c>
      <c r="O106" s="110">
        <f t="shared" si="40"/>
        <v>0</v>
      </c>
      <c r="P106" s="110">
        <f t="shared" si="40"/>
        <v>0</v>
      </c>
      <c r="Q106" s="110">
        <f>SUM(Q107:Q112)</f>
        <v>30947380010</v>
      </c>
      <c r="R106" s="110">
        <f t="shared" si="40"/>
        <v>0</v>
      </c>
      <c r="S106" s="110">
        <f>SUM(S107:S112)</f>
        <v>30598652235</v>
      </c>
      <c r="T106" s="110">
        <f t="shared" si="40"/>
        <v>27150246080</v>
      </c>
      <c r="U106" s="110">
        <f t="shared" si="40"/>
        <v>19457224463</v>
      </c>
      <c r="V106" s="110">
        <f t="shared" si="40"/>
        <v>19457224463</v>
      </c>
      <c r="W106" s="110">
        <f t="shared" si="40"/>
        <v>19457224463</v>
      </c>
      <c r="X106" s="111">
        <f t="shared" si="31"/>
        <v>0.87730354140566869</v>
      </c>
    </row>
    <row r="107" spans="1:66" s="124" customFormat="1" x14ac:dyDescent="0.2">
      <c r="A107" s="114" t="s">
        <v>119</v>
      </c>
      <c r="B107" s="115" t="s">
        <v>151</v>
      </c>
      <c r="C107" s="115" t="s">
        <v>123</v>
      </c>
      <c r="D107" s="115" t="s">
        <v>159</v>
      </c>
      <c r="E107" s="116" t="s">
        <v>127</v>
      </c>
      <c r="F107" s="116" t="s">
        <v>161</v>
      </c>
      <c r="G107" s="116"/>
      <c r="H107" s="117">
        <v>11</v>
      </c>
      <c r="I107" s="118" t="s">
        <v>41</v>
      </c>
      <c r="J107" s="119" t="s">
        <v>42</v>
      </c>
      <c r="K107" s="212" t="s">
        <v>162</v>
      </c>
      <c r="L107" s="121">
        <v>8200000000</v>
      </c>
      <c r="M107" s="121">
        <v>500000000</v>
      </c>
      <c r="N107" s="121">
        <v>400000000</v>
      </c>
      <c r="O107" s="121"/>
      <c r="P107" s="121"/>
      <c r="Q107" s="121">
        <f t="shared" ref="Q107:Q112" si="41">L107-M107+N107-O107+P107</f>
        <v>8100000000</v>
      </c>
      <c r="R107" s="121"/>
      <c r="S107" s="121">
        <v>8100000000</v>
      </c>
      <c r="T107" s="121">
        <v>8100000000</v>
      </c>
      <c r="U107" s="121">
        <v>6460185881</v>
      </c>
      <c r="V107" s="121">
        <v>6460185881</v>
      </c>
      <c r="W107" s="121">
        <v>6460185881</v>
      </c>
      <c r="X107" s="134">
        <f t="shared" si="31"/>
        <v>1</v>
      </c>
    </row>
    <row r="108" spans="1:66" s="124" customFormat="1" x14ac:dyDescent="0.2">
      <c r="A108" s="114" t="s">
        <v>119</v>
      </c>
      <c r="B108" s="115" t="s">
        <v>151</v>
      </c>
      <c r="C108" s="115" t="s">
        <v>123</v>
      </c>
      <c r="D108" s="115" t="s">
        <v>159</v>
      </c>
      <c r="E108" s="116" t="s">
        <v>127</v>
      </c>
      <c r="F108" s="116" t="s">
        <v>161</v>
      </c>
      <c r="G108" s="116"/>
      <c r="H108" s="117">
        <v>13</v>
      </c>
      <c r="I108" s="118" t="s">
        <v>41</v>
      </c>
      <c r="J108" s="119" t="s">
        <v>42</v>
      </c>
      <c r="K108" s="212" t="s">
        <v>162</v>
      </c>
      <c r="L108" s="121">
        <v>0</v>
      </c>
      <c r="M108" s="121"/>
      <c r="N108" s="121">
        <v>7000000000</v>
      </c>
      <c r="O108" s="121"/>
      <c r="P108" s="121"/>
      <c r="Q108" s="121">
        <f t="shared" si="41"/>
        <v>7000000000</v>
      </c>
      <c r="R108" s="121"/>
      <c r="S108" s="121">
        <v>7000000000</v>
      </c>
      <c r="T108" s="121">
        <v>7000000000</v>
      </c>
      <c r="U108" s="121">
        <v>3653094403</v>
      </c>
      <c r="V108" s="121">
        <v>3653094403</v>
      </c>
      <c r="W108" s="121">
        <v>3653094403</v>
      </c>
      <c r="X108" s="134">
        <f>S108/Q108</f>
        <v>1</v>
      </c>
    </row>
    <row r="109" spans="1:66" s="124" customFormat="1" ht="18.600000000000001" customHeight="1" x14ac:dyDescent="0.2">
      <c r="A109" s="114" t="s">
        <v>119</v>
      </c>
      <c r="B109" s="115" t="s">
        <v>151</v>
      </c>
      <c r="C109" s="115" t="s">
        <v>123</v>
      </c>
      <c r="D109" s="115" t="s">
        <v>159</v>
      </c>
      <c r="E109" s="116" t="s">
        <v>127</v>
      </c>
      <c r="F109" s="116" t="s">
        <v>163</v>
      </c>
      <c r="G109" s="116"/>
      <c r="H109" s="117">
        <v>11</v>
      </c>
      <c r="I109" s="118" t="s">
        <v>41</v>
      </c>
      <c r="J109" s="119" t="s">
        <v>42</v>
      </c>
      <c r="K109" s="212" t="s">
        <v>164</v>
      </c>
      <c r="L109" s="121">
        <v>2400000000</v>
      </c>
      <c r="M109" s="121">
        <v>400000000</v>
      </c>
      <c r="N109" s="121">
        <f>500000000</f>
        <v>500000000</v>
      </c>
      <c r="O109" s="121"/>
      <c r="P109" s="121"/>
      <c r="Q109" s="121">
        <f t="shared" si="41"/>
        <v>2500000000</v>
      </c>
      <c r="R109" s="121"/>
      <c r="S109" s="121">
        <v>2364500000</v>
      </c>
      <c r="T109" s="121">
        <v>2263345907</v>
      </c>
      <c r="U109" s="121">
        <v>2167830157</v>
      </c>
      <c r="V109" s="121">
        <v>2167830157</v>
      </c>
      <c r="W109" s="121">
        <v>2167830157</v>
      </c>
      <c r="X109" s="134">
        <f t="shared" si="31"/>
        <v>0.90533836280000002</v>
      </c>
    </row>
    <row r="110" spans="1:66" s="124" customFormat="1" ht="18.600000000000001" customHeight="1" x14ac:dyDescent="0.2">
      <c r="A110" s="114" t="s">
        <v>119</v>
      </c>
      <c r="B110" s="115" t="s">
        <v>151</v>
      </c>
      <c r="C110" s="115" t="s">
        <v>123</v>
      </c>
      <c r="D110" s="115" t="s">
        <v>159</v>
      </c>
      <c r="E110" s="116" t="s">
        <v>127</v>
      </c>
      <c r="F110" s="116" t="s">
        <v>163</v>
      </c>
      <c r="G110" s="116"/>
      <c r="H110" s="117">
        <v>13</v>
      </c>
      <c r="I110" s="118" t="s">
        <v>41</v>
      </c>
      <c r="J110" s="119" t="s">
        <v>42</v>
      </c>
      <c r="K110" s="212" t="s">
        <v>164</v>
      </c>
      <c r="L110" s="121">
        <v>0</v>
      </c>
      <c r="M110" s="121"/>
      <c r="N110" s="121">
        <v>3106285056</v>
      </c>
      <c r="O110" s="121"/>
      <c r="P110" s="121"/>
      <c r="Q110" s="121">
        <f t="shared" si="41"/>
        <v>3106285056</v>
      </c>
      <c r="R110" s="121"/>
      <c r="S110" s="121">
        <v>3106285056</v>
      </c>
      <c r="T110" s="121">
        <v>1198500000</v>
      </c>
      <c r="U110" s="121">
        <v>1174500000</v>
      </c>
      <c r="V110" s="121">
        <v>1174500000</v>
      </c>
      <c r="W110" s="121">
        <v>1174500000</v>
      </c>
      <c r="X110" s="134">
        <f t="shared" si="31"/>
        <v>0.38583065571687186</v>
      </c>
    </row>
    <row r="111" spans="1:66" s="124" customFormat="1" ht="16.5" x14ac:dyDescent="0.2">
      <c r="A111" s="114" t="s">
        <v>119</v>
      </c>
      <c r="B111" s="115" t="s">
        <v>151</v>
      </c>
      <c r="C111" s="115" t="s">
        <v>123</v>
      </c>
      <c r="D111" s="115" t="s">
        <v>159</v>
      </c>
      <c r="E111" s="116" t="s">
        <v>127</v>
      </c>
      <c r="F111" s="116" t="s">
        <v>165</v>
      </c>
      <c r="G111" s="116"/>
      <c r="H111" s="117">
        <v>11</v>
      </c>
      <c r="I111" s="118" t="s">
        <v>41</v>
      </c>
      <c r="J111" s="119" t="s">
        <v>42</v>
      </c>
      <c r="K111" s="212" t="s">
        <v>166</v>
      </c>
      <c r="L111" s="121">
        <v>1500000000</v>
      </c>
      <c r="M111" s="121"/>
      <c r="N111" s="121"/>
      <c r="O111" s="121"/>
      <c r="P111" s="121"/>
      <c r="Q111" s="121">
        <f t="shared" si="41"/>
        <v>1500000000</v>
      </c>
      <c r="R111" s="121"/>
      <c r="S111" s="121">
        <v>1396599850</v>
      </c>
      <c r="T111" s="121">
        <v>1273798949</v>
      </c>
      <c r="U111" s="121">
        <v>542595735</v>
      </c>
      <c r="V111" s="121">
        <v>542595735</v>
      </c>
      <c r="W111" s="121">
        <v>542595735</v>
      </c>
      <c r="X111" s="134">
        <f t="shared" si="31"/>
        <v>0.84919929933333338</v>
      </c>
    </row>
    <row r="112" spans="1:66" s="124" customFormat="1" ht="16.5" x14ac:dyDescent="0.2">
      <c r="A112" s="114" t="s">
        <v>119</v>
      </c>
      <c r="B112" s="115" t="s">
        <v>151</v>
      </c>
      <c r="C112" s="115" t="s">
        <v>123</v>
      </c>
      <c r="D112" s="115" t="s">
        <v>159</v>
      </c>
      <c r="E112" s="116" t="s">
        <v>127</v>
      </c>
      <c r="F112" s="118">
        <v>4302075</v>
      </c>
      <c r="G112" s="116"/>
      <c r="H112" s="117">
        <v>11</v>
      </c>
      <c r="I112" s="118" t="s">
        <v>41</v>
      </c>
      <c r="J112" s="119" t="s">
        <v>42</v>
      </c>
      <c r="K112" s="212" t="s">
        <v>167</v>
      </c>
      <c r="L112" s="121">
        <v>7900000000</v>
      </c>
      <c r="M112" s="121"/>
      <c r="N112" s="121">
        <v>841094954</v>
      </c>
      <c r="O112" s="121"/>
      <c r="P112" s="121"/>
      <c r="Q112" s="121">
        <f t="shared" si="41"/>
        <v>8741094954</v>
      </c>
      <c r="R112" s="121"/>
      <c r="S112" s="121">
        <v>8631267329</v>
      </c>
      <c r="T112" s="121">
        <v>7314601224</v>
      </c>
      <c r="U112" s="121">
        <v>5459018287</v>
      </c>
      <c r="V112" s="121">
        <v>5459018287</v>
      </c>
      <c r="W112" s="121">
        <v>5459018287</v>
      </c>
      <c r="X112" s="134">
        <f t="shared" si="31"/>
        <v>0.83680605948031439</v>
      </c>
    </row>
    <row r="113" spans="1:24" s="102" customFormat="1" ht="42" customHeight="1" x14ac:dyDescent="0.2">
      <c r="A113" s="103" t="s">
        <v>119</v>
      </c>
      <c r="B113" s="104" t="s">
        <v>151</v>
      </c>
      <c r="C113" s="104" t="s">
        <v>123</v>
      </c>
      <c r="D113" s="104" t="s">
        <v>168</v>
      </c>
      <c r="E113" s="105"/>
      <c r="F113" s="105"/>
      <c r="G113" s="105"/>
      <c r="H113" s="106"/>
      <c r="I113" s="107"/>
      <c r="J113" s="108" t="s">
        <v>42</v>
      </c>
      <c r="K113" s="211" t="s">
        <v>169</v>
      </c>
      <c r="L113" s="110">
        <f>SUM(L114:L121)</f>
        <v>100000000000</v>
      </c>
      <c r="M113" s="110">
        <f t="shared" ref="M113:W113" si="42">SUM(M114:M121)</f>
        <v>940232987</v>
      </c>
      <c r="N113" s="110">
        <f>SUM(N114:N121)</f>
        <v>34940505474</v>
      </c>
      <c r="O113" s="110">
        <f t="shared" si="42"/>
        <v>0</v>
      </c>
      <c r="P113" s="110">
        <f t="shared" si="42"/>
        <v>0</v>
      </c>
      <c r="Q113" s="110">
        <f>SUM(Q114:Q121)</f>
        <v>134000272487</v>
      </c>
      <c r="R113" s="110">
        <f t="shared" si="42"/>
        <v>0</v>
      </c>
      <c r="S113" s="110">
        <f t="shared" si="42"/>
        <v>132741070076.45</v>
      </c>
      <c r="T113" s="110">
        <f t="shared" si="42"/>
        <v>104923314243.41</v>
      </c>
      <c r="U113" s="110">
        <f t="shared" si="42"/>
        <v>73275868887.959991</v>
      </c>
      <c r="V113" s="110">
        <f t="shared" si="42"/>
        <v>73271326257.959991</v>
      </c>
      <c r="W113" s="110">
        <f t="shared" si="42"/>
        <v>73271326257.959991</v>
      </c>
      <c r="X113" s="111">
        <f>T113/Q113</f>
        <v>0.78300821555112221</v>
      </c>
    </row>
    <row r="114" spans="1:24" s="124" customFormat="1" x14ac:dyDescent="0.2">
      <c r="A114" s="114" t="s">
        <v>119</v>
      </c>
      <c r="B114" s="115" t="s">
        <v>151</v>
      </c>
      <c r="C114" s="115" t="s">
        <v>123</v>
      </c>
      <c r="D114" s="115" t="s">
        <v>168</v>
      </c>
      <c r="E114" s="116" t="s">
        <v>127</v>
      </c>
      <c r="F114" s="116" t="s">
        <v>161</v>
      </c>
      <c r="G114" s="116"/>
      <c r="H114" s="117">
        <v>11</v>
      </c>
      <c r="I114" s="118" t="s">
        <v>41</v>
      </c>
      <c r="J114" s="119" t="s">
        <v>42</v>
      </c>
      <c r="K114" s="212" t="s">
        <v>162</v>
      </c>
      <c r="L114" s="121">
        <v>36300000000</v>
      </c>
      <c r="M114" s="121"/>
      <c r="N114" s="121"/>
      <c r="O114" s="121"/>
      <c r="P114" s="121"/>
      <c r="Q114" s="121">
        <f t="shared" ref="Q114:Q121" si="43">L114-M114+N114-O114+P114</f>
        <v>36300000000</v>
      </c>
      <c r="R114" s="121"/>
      <c r="S114" s="121">
        <v>36300000000</v>
      </c>
      <c r="T114" s="121">
        <v>36300000000</v>
      </c>
      <c r="U114" s="121">
        <v>25627311955</v>
      </c>
      <c r="V114" s="121">
        <v>25627311955</v>
      </c>
      <c r="W114" s="121">
        <v>25627311955</v>
      </c>
      <c r="X114" s="134">
        <f t="shared" si="31"/>
        <v>1</v>
      </c>
    </row>
    <row r="115" spans="1:24" s="124" customFormat="1" x14ac:dyDescent="0.2">
      <c r="A115" s="114" t="s">
        <v>119</v>
      </c>
      <c r="B115" s="115" t="s">
        <v>151</v>
      </c>
      <c r="C115" s="115" t="s">
        <v>123</v>
      </c>
      <c r="D115" s="115" t="s">
        <v>168</v>
      </c>
      <c r="E115" s="116" t="s">
        <v>127</v>
      </c>
      <c r="F115" s="116" t="s">
        <v>161</v>
      </c>
      <c r="G115" s="116"/>
      <c r="H115" s="117">
        <v>13</v>
      </c>
      <c r="I115" s="118" t="s">
        <v>41</v>
      </c>
      <c r="J115" s="119" t="s">
        <v>42</v>
      </c>
      <c r="K115" s="212" t="s">
        <v>162</v>
      </c>
      <c r="L115" s="121">
        <v>0</v>
      </c>
      <c r="M115" s="121"/>
      <c r="N115" s="121">
        <f>15804000000+192285735+1500000000</f>
        <v>17496285735</v>
      </c>
      <c r="O115" s="121"/>
      <c r="P115" s="121"/>
      <c r="Q115" s="121">
        <f t="shared" si="43"/>
        <v>17496285735</v>
      </c>
      <c r="R115" s="121"/>
      <c r="S115" s="121">
        <v>17496285735</v>
      </c>
      <c r="T115" s="121">
        <v>6304000000</v>
      </c>
      <c r="U115" s="121">
        <v>0</v>
      </c>
      <c r="V115" s="121">
        <v>0</v>
      </c>
      <c r="W115" s="121">
        <v>0</v>
      </c>
      <c r="X115" s="134">
        <f t="shared" si="31"/>
        <v>0.36030504390936663</v>
      </c>
    </row>
    <row r="116" spans="1:24" s="124" customFormat="1" ht="20.45" customHeight="1" x14ac:dyDescent="0.2">
      <c r="A116" s="114" t="s">
        <v>119</v>
      </c>
      <c r="B116" s="115" t="s">
        <v>151</v>
      </c>
      <c r="C116" s="115" t="s">
        <v>123</v>
      </c>
      <c r="D116" s="115" t="s">
        <v>168</v>
      </c>
      <c r="E116" s="116" t="s">
        <v>127</v>
      </c>
      <c r="F116" s="116" t="s">
        <v>163</v>
      </c>
      <c r="G116" s="116"/>
      <c r="H116" s="117">
        <v>11</v>
      </c>
      <c r="I116" s="118" t="s">
        <v>41</v>
      </c>
      <c r="J116" s="119" t="s">
        <v>42</v>
      </c>
      <c r="K116" s="212" t="s">
        <v>170</v>
      </c>
      <c r="L116" s="121">
        <v>12430000000</v>
      </c>
      <c r="M116" s="121"/>
      <c r="N116" s="121"/>
      <c r="O116" s="121"/>
      <c r="P116" s="121"/>
      <c r="Q116" s="121">
        <f t="shared" si="43"/>
        <v>12430000000</v>
      </c>
      <c r="R116" s="121"/>
      <c r="S116" s="121">
        <v>12207287635</v>
      </c>
      <c r="T116" s="121">
        <v>11335405024.059999</v>
      </c>
      <c r="U116" s="121">
        <v>10022645904.059999</v>
      </c>
      <c r="V116" s="121">
        <v>10022645904.059999</v>
      </c>
      <c r="W116" s="121">
        <v>10022645904.059999</v>
      </c>
      <c r="X116" s="134">
        <f t="shared" si="31"/>
        <v>0.91193926179082863</v>
      </c>
    </row>
    <row r="117" spans="1:24" s="124" customFormat="1" ht="20.45" customHeight="1" x14ac:dyDescent="0.2">
      <c r="A117" s="114" t="s">
        <v>119</v>
      </c>
      <c r="B117" s="115" t="s">
        <v>151</v>
      </c>
      <c r="C117" s="115" t="s">
        <v>123</v>
      </c>
      <c r="D117" s="115" t="s">
        <v>168</v>
      </c>
      <c r="E117" s="116" t="s">
        <v>127</v>
      </c>
      <c r="F117" s="116" t="s">
        <v>163</v>
      </c>
      <c r="G117" s="116"/>
      <c r="H117" s="117">
        <v>13</v>
      </c>
      <c r="I117" s="118" t="s">
        <v>41</v>
      </c>
      <c r="J117" s="119" t="s">
        <v>42</v>
      </c>
      <c r="K117" s="212" t="s">
        <v>170</v>
      </c>
      <c r="L117" s="121">
        <v>0</v>
      </c>
      <c r="M117" s="121">
        <v>821696277</v>
      </c>
      <c r="N117" s="121">
        <f>7096000000+1700000000</f>
        <v>8796000000</v>
      </c>
      <c r="O117" s="121"/>
      <c r="P117" s="121"/>
      <c r="Q117" s="121">
        <f t="shared" si="43"/>
        <v>7974303723</v>
      </c>
      <c r="R117" s="121"/>
      <c r="S117" s="121">
        <v>7974303723</v>
      </c>
      <c r="T117" s="121">
        <v>472115535.89999998</v>
      </c>
      <c r="U117" s="121">
        <v>472115535.89999998</v>
      </c>
      <c r="V117" s="121">
        <v>467572905.89999998</v>
      </c>
      <c r="W117" s="121">
        <v>467572905.89999998</v>
      </c>
      <c r="X117" s="134">
        <f t="shared" si="31"/>
        <v>5.920460924234601E-2</v>
      </c>
    </row>
    <row r="118" spans="1:24" s="124" customFormat="1" ht="16.5" x14ac:dyDescent="0.2">
      <c r="A118" s="114" t="s">
        <v>119</v>
      </c>
      <c r="B118" s="115" t="s">
        <v>151</v>
      </c>
      <c r="C118" s="115" t="s">
        <v>123</v>
      </c>
      <c r="D118" s="115" t="s">
        <v>168</v>
      </c>
      <c r="E118" s="116" t="s">
        <v>127</v>
      </c>
      <c r="F118" s="116" t="s">
        <v>165</v>
      </c>
      <c r="G118" s="116"/>
      <c r="H118" s="117">
        <v>11</v>
      </c>
      <c r="I118" s="118" t="s">
        <v>41</v>
      </c>
      <c r="J118" s="119" t="s">
        <v>42</v>
      </c>
      <c r="K118" s="212" t="s">
        <v>166</v>
      </c>
      <c r="L118" s="121">
        <v>8000000000</v>
      </c>
      <c r="M118" s="121"/>
      <c r="N118" s="121">
        <v>118536710</v>
      </c>
      <c r="O118" s="121"/>
      <c r="P118" s="121"/>
      <c r="Q118" s="121">
        <f t="shared" si="43"/>
        <v>8118536710</v>
      </c>
      <c r="R118" s="121"/>
      <c r="S118" s="121">
        <v>7818536580.4499998</v>
      </c>
      <c r="T118" s="121">
        <v>6885132398.4499998</v>
      </c>
      <c r="U118" s="121">
        <v>3735037604</v>
      </c>
      <c r="V118" s="121">
        <v>3735037604</v>
      </c>
      <c r="W118" s="121">
        <v>3735037604</v>
      </c>
      <c r="X118" s="134">
        <f t="shared" si="31"/>
        <v>0.84807553927412116</v>
      </c>
    </row>
    <row r="119" spans="1:24" s="124" customFormat="1" ht="16.5" x14ac:dyDescent="0.2">
      <c r="A119" s="114" t="s">
        <v>119</v>
      </c>
      <c r="B119" s="115" t="s">
        <v>151</v>
      </c>
      <c r="C119" s="115" t="s">
        <v>123</v>
      </c>
      <c r="D119" s="115" t="s">
        <v>168</v>
      </c>
      <c r="E119" s="116" t="s">
        <v>127</v>
      </c>
      <c r="F119" s="116" t="s">
        <v>165</v>
      </c>
      <c r="G119" s="116"/>
      <c r="H119" s="117">
        <v>13</v>
      </c>
      <c r="I119" s="118" t="s">
        <v>41</v>
      </c>
      <c r="J119" s="119" t="s">
        <v>42</v>
      </c>
      <c r="K119" s="212" t="s">
        <v>166</v>
      </c>
      <c r="L119" s="121">
        <v>0</v>
      </c>
      <c r="M119" s="121"/>
      <c r="N119" s="121">
        <v>629410542</v>
      </c>
      <c r="O119" s="121"/>
      <c r="P119" s="121"/>
      <c r="Q119" s="121">
        <f t="shared" si="43"/>
        <v>629410542</v>
      </c>
      <c r="R119" s="121"/>
      <c r="S119" s="121">
        <v>629410542</v>
      </c>
      <c r="T119" s="121">
        <v>0</v>
      </c>
      <c r="U119" s="121">
        <v>0</v>
      </c>
      <c r="V119" s="121">
        <v>0</v>
      </c>
      <c r="W119" s="121">
        <v>0</v>
      </c>
      <c r="X119" s="134">
        <f t="shared" si="31"/>
        <v>0</v>
      </c>
    </row>
    <row r="120" spans="1:24" s="124" customFormat="1" ht="16.5" x14ac:dyDescent="0.2">
      <c r="A120" s="114" t="s">
        <v>119</v>
      </c>
      <c r="B120" s="115" t="s">
        <v>151</v>
      </c>
      <c r="C120" s="115" t="s">
        <v>123</v>
      </c>
      <c r="D120" s="115" t="s">
        <v>168</v>
      </c>
      <c r="E120" s="116" t="s">
        <v>127</v>
      </c>
      <c r="F120" s="116" t="s">
        <v>171</v>
      </c>
      <c r="G120" s="116"/>
      <c r="H120" s="117">
        <v>11</v>
      </c>
      <c r="I120" s="118" t="s">
        <v>41</v>
      </c>
      <c r="J120" s="119" t="s">
        <v>42</v>
      </c>
      <c r="K120" s="212" t="s">
        <v>172</v>
      </c>
      <c r="L120" s="121">
        <v>43270000000</v>
      </c>
      <c r="M120" s="121">
        <v>118536710</v>
      </c>
      <c r="N120" s="121">
        <v>3814357543</v>
      </c>
      <c r="O120" s="121"/>
      <c r="P120" s="121"/>
      <c r="Q120" s="121">
        <f t="shared" si="43"/>
        <v>46965820833</v>
      </c>
      <c r="R120" s="121"/>
      <c r="S120" s="121">
        <v>46693021861</v>
      </c>
      <c r="T120" s="121">
        <v>42426661285</v>
      </c>
      <c r="U120" s="121">
        <v>32788757889</v>
      </c>
      <c r="V120" s="121">
        <v>32788757889</v>
      </c>
      <c r="W120" s="121">
        <v>32788757889</v>
      </c>
      <c r="X120" s="134">
        <f t="shared" si="31"/>
        <v>0.90335185316700328</v>
      </c>
    </row>
    <row r="121" spans="1:24" s="124" customFormat="1" ht="16.5" x14ac:dyDescent="0.2">
      <c r="A121" s="114" t="s">
        <v>119</v>
      </c>
      <c r="B121" s="115" t="s">
        <v>151</v>
      </c>
      <c r="C121" s="115" t="s">
        <v>123</v>
      </c>
      <c r="D121" s="115" t="s">
        <v>168</v>
      </c>
      <c r="E121" s="116" t="s">
        <v>127</v>
      </c>
      <c r="F121" s="116" t="s">
        <v>171</v>
      </c>
      <c r="G121" s="116"/>
      <c r="H121" s="117">
        <v>13</v>
      </c>
      <c r="I121" s="118" t="s">
        <v>41</v>
      </c>
      <c r="J121" s="119" t="s">
        <v>42</v>
      </c>
      <c r="K121" s="212" t="s">
        <v>172</v>
      </c>
      <c r="L121" s="121">
        <v>0</v>
      </c>
      <c r="M121" s="121"/>
      <c r="N121" s="121">
        <f>500000000+3585914944</f>
        <v>4085914944</v>
      </c>
      <c r="O121" s="121"/>
      <c r="P121" s="121"/>
      <c r="Q121" s="121">
        <f t="shared" si="43"/>
        <v>4085914944</v>
      </c>
      <c r="R121" s="121"/>
      <c r="S121" s="121">
        <v>3622224000</v>
      </c>
      <c r="T121" s="121">
        <v>1200000000</v>
      </c>
      <c r="U121" s="121">
        <v>630000000</v>
      </c>
      <c r="V121" s="121">
        <v>630000000</v>
      </c>
      <c r="W121" s="121">
        <v>630000000</v>
      </c>
      <c r="X121" s="134">
        <f t="shared" si="31"/>
        <v>0.29369186986189011</v>
      </c>
    </row>
    <row r="122" spans="1:24" s="102" customFormat="1" ht="24.75" x14ac:dyDescent="0.2">
      <c r="A122" s="103" t="s">
        <v>119</v>
      </c>
      <c r="B122" s="104" t="s">
        <v>151</v>
      </c>
      <c r="C122" s="104" t="s">
        <v>123</v>
      </c>
      <c r="D122" s="104" t="s">
        <v>173</v>
      </c>
      <c r="E122" s="105"/>
      <c r="F122" s="105"/>
      <c r="G122" s="105"/>
      <c r="H122" s="106"/>
      <c r="I122" s="107"/>
      <c r="J122" s="108"/>
      <c r="K122" s="211" t="s">
        <v>174</v>
      </c>
      <c r="L122" s="110">
        <f>SUM(L123)</f>
        <v>900000000</v>
      </c>
      <c r="M122" s="110">
        <f t="shared" ref="M122:W122" si="44">SUM(M123)</f>
        <v>0</v>
      </c>
      <c r="N122" s="110">
        <f t="shared" si="44"/>
        <v>0</v>
      </c>
      <c r="O122" s="110">
        <f t="shared" si="44"/>
        <v>0</v>
      </c>
      <c r="P122" s="110">
        <f>SUM(P123)</f>
        <v>0</v>
      </c>
      <c r="Q122" s="110">
        <f t="shared" si="44"/>
        <v>900000000</v>
      </c>
      <c r="R122" s="110">
        <f>SUM(R123)</f>
        <v>0</v>
      </c>
      <c r="S122" s="110">
        <f t="shared" si="44"/>
        <v>899405996</v>
      </c>
      <c r="T122" s="110">
        <f t="shared" si="44"/>
        <v>881008643</v>
      </c>
      <c r="U122" s="110">
        <f t="shared" si="44"/>
        <v>593165932</v>
      </c>
      <c r="V122" s="110">
        <f t="shared" si="44"/>
        <v>593165932</v>
      </c>
      <c r="W122" s="110">
        <f t="shared" si="44"/>
        <v>593165932</v>
      </c>
      <c r="X122" s="111">
        <f t="shared" si="31"/>
        <v>0.97889849222222225</v>
      </c>
    </row>
    <row r="123" spans="1:24" s="124" customFormat="1" ht="20.45" customHeight="1" x14ac:dyDescent="0.2">
      <c r="A123" s="114" t="s">
        <v>119</v>
      </c>
      <c r="B123" s="115" t="s">
        <v>151</v>
      </c>
      <c r="C123" s="115" t="s">
        <v>123</v>
      </c>
      <c r="D123" s="115" t="s">
        <v>173</v>
      </c>
      <c r="E123" s="116" t="s">
        <v>127</v>
      </c>
      <c r="F123" s="116" t="s">
        <v>175</v>
      </c>
      <c r="G123" s="116"/>
      <c r="H123" s="117">
        <v>11</v>
      </c>
      <c r="I123" s="118" t="s">
        <v>41</v>
      </c>
      <c r="J123" s="119" t="s">
        <v>42</v>
      </c>
      <c r="K123" s="212" t="s">
        <v>176</v>
      </c>
      <c r="L123" s="121">
        <v>900000000</v>
      </c>
      <c r="M123" s="121"/>
      <c r="N123" s="121"/>
      <c r="O123" s="121"/>
      <c r="P123" s="121"/>
      <c r="Q123" s="121">
        <f>L123-M123+N123-O123+P123</f>
        <v>900000000</v>
      </c>
      <c r="R123" s="121"/>
      <c r="S123" s="121">
        <v>899405996</v>
      </c>
      <c r="T123" s="121">
        <v>881008643</v>
      </c>
      <c r="U123" s="121">
        <v>593165932</v>
      </c>
      <c r="V123" s="121">
        <v>593165932</v>
      </c>
      <c r="W123" s="121">
        <v>593165932</v>
      </c>
      <c r="X123" s="134">
        <f t="shared" si="31"/>
        <v>0.97889849222222225</v>
      </c>
    </row>
    <row r="124" spans="1:24" s="102" customFormat="1" ht="24.75" x14ac:dyDescent="0.2">
      <c r="A124" s="103" t="s">
        <v>119</v>
      </c>
      <c r="B124" s="104" t="s">
        <v>151</v>
      </c>
      <c r="C124" s="104" t="s">
        <v>123</v>
      </c>
      <c r="D124" s="104" t="s">
        <v>177</v>
      </c>
      <c r="E124" s="105"/>
      <c r="F124" s="105"/>
      <c r="G124" s="105"/>
      <c r="H124" s="106"/>
      <c r="I124" s="107"/>
      <c r="J124" s="108"/>
      <c r="K124" s="211" t="s">
        <v>178</v>
      </c>
      <c r="L124" s="110">
        <f>SUM(L125:L126)</f>
        <v>900000000</v>
      </c>
      <c r="M124" s="110">
        <f t="shared" ref="M124:W124" si="45">SUM(M125:M126)</f>
        <v>0</v>
      </c>
      <c r="N124" s="110">
        <f t="shared" si="45"/>
        <v>0</v>
      </c>
      <c r="O124" s="110">
        <f t="shared" si="45"/>
        <v>0</v>
      </c>
      <c r="P124" s="110">
        <f t="shared" si="45"/>
        <v>0</v>
      </c>
      <c r="Q124" s="110">
        <f t="shared" si="45"/>
        <v>900000000</v>
      </c>
      <c r="R124" s="110">
        <f t="shared" si="45"/>
        <v>0</v>
      </c>
      <c r="S124" s="110">
        <f t="shared" si="45"/>
        <v>894000000</v>
      </c>
      <c r="T124" s="110">
        <f t="shared" si="45"/>
        <v>859193997</v>
      </c>
      <c r="U124" s="110">
        <f t="shared" si="45"/>
        <v>279516497</v>
      </c>
      <c r="V124" s="110">
        <f t="shared" si="45"/>
        <v>279516497</v>
      </c>
      <c r="W124" s="110">
        <f t="shared" si="45"/>
        <v>279516497</v>
      </c>
      <c r="X124" s="111">
        <f t="shared" si="31"/>
        <v>0.95465999666666668</v>
      </c>
    </row>
    <row r="125" spans="1:24" s="124" customFormat="1" ht="16.5" x14ac:dyDescent="0.2">
      <c r="A125" s="114" t="s">
        <v>119</v>
      </c>
      <c r="B125" s="115" t="s">
        <v>151</v>
      </c>
      <c r="C125" s="115" t="s">
        <v>123</v>
      </c>
      <c r="D125" s="115" t="s">
        <v>177</v>
      </c>
      <c r="E125" s="116" t="s">
        <v>127</v>
      </c>
      <c r="F125" s="116" t="s">
        <v>179</v>
      </c>
      <c r="G125" s="116"/>
      <c r="H125" s="117">
        <v>11</v>
      </c>
      <c r="I125" s="118" t="s">
        <v>41</v>
      </c>
      <c r="J125" s="119" t="s">
        <v>42</v>
      </c>
      <c r="K125" s="212" t="s">
        <v>180</v>
      </c>
      <c r="L125" s="121">
        <v>694550000</v>
      </c>
      <c r="M125" s="121"/>
      <c r="N125" s="121"/>
      <c r="O125" s="121"/>
      <c r="P125" s="121"/>
      <c r="Q125" s="121">
        <f>L125-M125+N125-O125+P125</f>
        <v>694550000</v>
      </c>
      <c r="R125" s="121"/>
      <c r="S125" s="121">
        <v>694550000</v>
      </c>
      <c r="T125" s="121">
        <v>688550000</v>
      </c>
      <c r="U125" s="121">
        <v>275822500</v>
      </c>
      <c r="V125" s="121">
        <v>275822500</v>
      </c>
      <c r="W125" s="121">
        <v>275822500</v>
      </c>
      <c r="X125" s="134">
        <f t="shared" si="31"/>
        <v>0.99136131308041175</v>
      </c>
    </row>
    <row r="126" spans="1:24" s="124" customFormat="1" ht="16.5" x14ac:dyDescent="0.2">
      <c r="A126" s="213" t="s">
        <v>119</v>
      </c>
      <c r="B126" s="214" t="s">
        <v>151</v>
      </c>
      <c r="C126" s="214" t="s">
        <v>123</v>
      </c>
      <c r="D126" s="214" t="s">
        <v>177</v>
      </c>
      <c r="E126" s="215" t="s">
        <v>127</v>
      </c>
      <c r="F126" s="216">
        <v>4302075</v>
      </c>
      <c r="G126" s="215"/>
      <c r="H126" s="217">
        <v>11</v>
      </c>
      <c r="I126" s="216" t="s">
        <v>41</v>
      </c>
      <c r="J126" s="218" t="s">
        <v>42</v>
      </c>
      <c r="K126" s="219" t="s">
        <v>172</v>
      </c>
      <c r="L126" s="220">
        <v>205450000</v>
      </c>
      <c r="M126" s="121"/>
      <c r="N126" s="121"/>
      <c r="O126" s="121"/>
      <c r="P126" s="121"/>
      <c r="Q126" s="121">
        <f>L126-M126+N126-O126+P126</f>
        <v>205450000</v>
      </c>
      <c r="R126" s="121"/>
      <c r="S126" s="121">
        <v>199450000</v>
      </c>
      <c r="T126" s="121">
        <v>170643997</v>
      </c>
      <c r="U126" s="121">
        <v>3693997</v>
      </c>
      <c r="V126" s="121">
        <v>3693997</v>
      </c>
      <c r="W126" s="121">
        <v>3693997</v>
      </c>
      <c r="X126" s="134">
        <f t="shared" si="31"/>
        <v>0.83058650279873447</v>
      </c>
    </row>
    <row r="127" spans="1:24" s="102" customFormat="1" ht="42.6" customHeight="1" x14ac:dyDescent="0.2">
      <c r="A127" s="103" t="s">
        <v>119</v>
      </c>
      <c r="B127" s="104" t="s">
        <v>151</v>
      </c>
      <c r="C127" s="104" t="s">
        <v>123</v>
      </c>
      <c r="D127" s="104" t="s">
        <v>181</v>
      </c>
      <c r="E127" s="105"/>
      <c r="F127" s="105"/>
      <c r="G127" s="105"/>
      <c r="H127" s="106"/>
      <c r="I127" s="107"/>
      <c r="J127" s="108"/>
      <c r="K127" s="211" t="s">
        <v>182</v>
      </c>
      <c r="L127" s="110">
        <f>SUM(L128:L131)</f>
        <v>80000000000</v>
      </c>
      <c r="M127" s="110">
        <f t="shared" ref="M127:W127" si="46">SUM(M128:M131)</f>
        <v>12581367441</v>
      </c>
      <c r="N127" s="110">
        <f>SUM(N128:N131)</f>
        <v>8826714944</v>
      </c>
      <c r="O127" s="110">
        <f t="shared" si="46"/>
        <v>0</v>
      </c>
      <c r="P127" s="110">
        <f>SUM(P128:P131)</f>
        <v>15000000000</v>
      </c>
      <c r="Q127" s="110">
        <f>SUM(Q128:Q131)</f>
        <v>91245347503</v>
      </c>
      <c r="R127" s="110">
        <f t="shared" si="46"/>
        <v>0</v>
      </c>
      <c r="S127" s="110">
        <f>SUM(S128:S131)</f>
        <v>89514687430.199997</v>
      </c>
      <c r="T127" s="110">
        <f t="shared" si="46"/>
        <v>88617162320.199997</v>
      </c>
      <c r="U127" s="110">
        <f t="shared" si="46"/>
        <v>62650745517</v>
      </c>
      <c r="V127" s="110">
        <f t="shared" si="46"/>
        <v>62648212183.669998</v>
      </c>
      <c r="W127" s="110">
        <f t="shared" si="46"/>
        <v>62648212183.669998</v>
      </c>
      <c r="X127" s="111">
        <f t="shared" si="31"/>
        <v>0.97119650201657026</v>
      </c>
    </row>
    <row r="128" spans="1:24" s="124" customFormat="1" ht="18" customHeight="1" x14ac:dyDescent="0.2">
      <c r="A128" s="114" t="s">
        <v>119</v>
      </c>
      <c r="B128" s="115" t="s">
        <v>151</v>
      </c>
      <c r="C128" s="115" t="s">
        <v>123</v>
      </c>
      <c r="D128" s="115" t="s">
        <v>181</v>
      </c>
      <c r="E128" s="116" t="s">
        <v>127</v>
      </c>
      <c r="F128" s="116" t="s">
        <v>183</v>
      </c>
      <c r="G128" s="116"/>
      <c r="H128" s="117">
        <v>11</v>
      </c>
      <c r="I128" s="118" t="s">
        <v>41</v>
      </c>
      <c r="J128" s="119" t="s">
        <v>42</v>
      </c>
      <c r="K128" s="212" t="s">
        <v>184</v>
      </c>
      <c r="L128" s="121">
        <v>70500000000</v>
      </c>
      <c r="M128" s="121">
        <v>4655452497</v>
      </c>
      <c r="N128" s="121">
        <v>1000000000</v>
      </c>
      <c r="O128" s="121"/>
      <c r="P128" s="121"/>
      <c r="Q128" s="121">
        <f>L128-M128+N128-O128+P128</f>
        <v>66844547503</v>
      </c>
      <c r="R128" s="121"/>
      <c r="S128" s="121">
        <v>66844547502.870003</v>
      </c>
      <c r="T128" s="121">
        <v>66554406259.870003</v>
      </c>
      <c r="U128" s="121">
        <v>50357280220</v>
      </c>
      <c r="V128" s="121">
        <v>50357280220</v>
      </c>
      <c r="W128" s="121">
        <v>50357280220</v>
      </c>
      <c r="X128" s="134">
        <f t="shared" si="31"/>
        <v>0.99565946282878237</v>
      </c>
    </row>
    <row r="129" spans="1:24" s="124" customFormat="1" ht="21.75" customHeight="1" x14ac:dyDescent="0.2">
      <c r="A129" s="114" t="s">
        <v>119</v>
      </c>
      <c r="B129" s="115" t="s">
        <v>151</v>
      </c>
      <c r="C129" s="115" t="s">
        <v>123</v>
      </c>
      <c r="D129" s="115" t="s">
        <v>181</v>
      </c>
      <c r="E129" s="116" t="s">
        <v>127</v>
      </c>
      <c r="F129" s="116" t="s">
        <v>183</v>
      </c>
      <c r="G129" s="116"/>
      <c r="H129" s="117">
        <v>13</v>
      </c>
      <c r="I129" s="118" t="s">
        <v>41</v>
      </c>
      <c r="J129" s="119" t="s">
        <v>42</v>
      </c>
      <c r="K129" s="212" t="s">
        <v>184</v>
      </c>
      <c r="L129" s="121">
        <v>0</v>
      </c>
      <c r="M129" s="121">
        <v>6785914944</v>
      </c>
      <c r="N129" s="121">
        <v>6885914944</v>
      </c>
      <c r="O129" s="121"/>
      <c r="P129" s="121">
        <v>15000000000</v>
      </c>
      <c r="Q129" s="121">
        <f>L129-M129+N129-O129+P129</f>
        <v>15100000000</v>
      </c>
      <c r="R129" s="121"/>
      <c r="S129" s="121">
        <v>15059882926.33</v>
      </c>
      <c r="T129" s="121">
        <v>14951482926.33</v>
      </c>
      <c r="U129" s="121">
        <v>7500000000</v>
      </c>
      <c r="V129" s="121">
        <v>7500000000</v>
      </c>
      <c r="W129" s="121">
        <v>7500000000</v>
      </c>
      <c r="X129" s="134">
        <f t="shared" si="31"/>
        <v>0.99016443220728478</v>
      </c>
    </row>
    <row r="130" spans="1:24" s="124" customFormat="1" ht="18" customHeight="1" x14ac:dyDescent="0.2">
      <c r="A130" s="114" t="s">
        <v>119</v>
      </c>
      <c r="B130" s="115" t="s">
        <v>151</v>
      </c>
      <c r="C130" s="115" t="s">
        <v>123</v>
      </c>
      <c r="D130" s="115" t="s">
        <v>181</v>
      </c>
      <c r="E130" s="116" t="s">
        <v>127</v>
      </c>
      <c r="F130" s="116" t="s">
        <v>175</v>
      </c>
      <c r="G130" s="116"/>
      <c r="H130" s="117">
        <v>11</v>
      </c>
      <c r="I130" s="118" t="s">
        <v>41</v>
      </c>
      <c r="J130" s="119" t="s">
        <v>42</v>
      </c>
      <c r="K130" s="212" t="s">
        <v>185</v>
      </c>
      <c r="L130" s="121">
        <v>9500000000</v>
      </c>
      <c r="M130" s="121">
        <f>1000000000+140000000</f>
        <v>1140000000</v>
      </c>
      <c r="N130" s="121">
        <v>140000000</v>
      </c>
      <c r="O130" s="121"/>
      <c r="P130" s="121"/>
      <c r="Q130" s="121">
        <f>L130-M130+N130-O130+P130</f>
        <v>8500000000</v>
      </c>
      <c r="R130" s="121"/>
      <c r="S130" s="121">
        <f>7470257001+140000000</f>
        <v>7610257001</v>
      </c>
      <c r="T130" s="121">
        <v>7111273134</v>
      </c>
      <c r="U130" s="121">
        <v>4793465297</v>
      </c>
      <c r="V130" s="121">
        <v>4790931963.6700001</v>
      </c>
      <c r="W130" s="121">
        <v>4790931963.6700001</v>
      </c>
      <c r="X130" s="134">
        <f>T130/Q130</f>
        <v>0.8366203687058823</v>
      </c>
    </row>
    <row r="131" spans="1:24" s="124" customFormat="1" ht="18" customHeight="1" x14ac:dyDescent="0.2">
      <c r="A131" s="114" t="s">
        <v>119</v>
      </c>
      <c r="B131" s="115" t="s">
        <v>151</v>
      </c>
      <c r="C131" s="115" t="s">
        <v>123</v>
      </c>
      <c r="D131" s="115" t="s">
        <v>181</v>
      </c>
      <c r="E131" s="116" t="s">
        <v>127</v>
      </c>
      <c r="F131" s="116" t="s">
        <v>175</v>
      </c>
      <c r="G131" s="116"/>
      <c r="H131" s="117">
        <v>13</v>
      </c>
      <c r="I131" s="118" t="s">
        <v>41</v>
      </c>
      <c r="J131" s="119" t="s">
        <v>42</v>
      </c>
      <c r="K131" s="212" t="s">
        <v>185</v>
      </c>
      <c r="L131" s="121">
        <v>0</v>
      </c>
      <c r="M131" s="121"/>
      <c r="N131" s="121">
        <f>80000000+720800000</f>
        <v>800800000</v>
      </c>
      <c r="O131" s="121"/>
      <c r="P131" s="121"/>
      <c r="Q131" s="121">
        <f>L131-M131+N131-O131+P131</f>
        <v>800800000</v>
      </c>
      <c r="R131" s="121"/>
      <c r="S131" s="121">
        <v>0</v>
      </c>
      <c r="T131" s="121">
        <v>0</v>
      </c>
      <c r="U131" s="121">
        <v>0</v>
      </c>
      <c r="V131" s="121">
        <v>0</v>
      </c>
      <c r="W131" s="121">
        <v>0</v>
      </c>
      <c r="X131" s="134">
        <f>T131/Q131</f>
        <v>0</v>
      </c>
    </row>
    <row r="132" spans="1:24" s="102" customFormat="1" ht="28.9" customHeight="1" x14ac:dyDescent="0.2">
      <c r="A132" s="103" t="s">
        <v>119</v>
      </c>
      <c r="B132" s="104" t="s">
        <v>151</v>
      </c>
      <c r="C132" s="104" t="s">
        <v>123</v>
      </c>
      <c r="D132" s="104" t="s">
        <v>186</v>
      </c>
      <c r="E132" s="105"/>
      <c r="F132" s="105"/>
      <c r="G132" s="105"/>
      <c r="H132" s="106"/>
      <c r="I132" s="107"/>
      <c r="J132" s="108"/>
      <c r="K132" s="211" t="s">
        <v>187</v>
      </c>
      <c r="L132" s="110">
        <f>SUM(L133:L137)</f>
        <v>4500000000</v>
      </c>
      <c r="M132" s="110">
        <f t="shared" ref="M132:W132" si="47">SUM(M133:M137)</f>
        <v>1600000000</v>
      </c>
      <c r="N132" s="110">
        <f t="shared" si="47"/>
        <v>6200000000</v>
      </c>
      <c r="O132" s="110">
        <f t="shared" si="47"/>
        <v>0</v>
      </c>
      <c r="P132" s="110">
        <f t="shared" si="47"/>
        <v>0</v>
      </c>
      <c r="Q132" s="110">
        <f t="shared" si="47"/>
        <v>9100000000</v>
      </c>
      <c r="R132" s="110">
        <f t="shared" si="47"/>
        <v>0</v>
      </c>
      <c r="S132" s="110">
        <f t="shared" si="47"/>
        <v>5954413333</v>
      </c>
      <c r="T132" s="110">
        <f t="shared" si="47"/>
        <v>4119269424</v>
      </c>
      <c r="U132" s="110">
        <f t="shared" si="47"/>
        <v>2630409252</v>
      </c>
      <c r="V132" s="110">
        <f t="shared" si="47"/>
        <v>2626409252</v>
      </c>
      <c r="W132" s="110">
        <f t="shared" si="47"/>
        <v>2626409252</v>
      </c>
      <c r="X132" s="111">
        <f t="shared" si="31"/>
        <v>0.45266696967032966</v>
      </c>
    </row>
    <row r="133" spans="1:24" s="124" customFormat="1" ht="18" customHeight="1" x14ac:dyDescent="0.2">
      <c r="A133" s="114" t="s">
        <v>119</v>
      </c>
      <c r="B133" s="115" t="s">
        <v>151</v>
      </c>
      <c r="C133" s="115" t="s">
        <v>123</v>
      </c>
      <c r="D133" s="115" t="s">
        <v>186</v>
      </c>
      <c r="E133" s="116" t="s">
        <v>127</v>
      </c>
      <c r="F133" s="116" t="s">
        <v>175</v>
      </c>
      <c r="G133" s="116"/>
      <c r="H133" s="117">
        <v>11</v>
      </c>
      <c r="I133" s="118" t="s">
        <v>41</v>
      </c>
      <c r="J133" s="119" t="s">
        <v>42</v>
      </c>
      <c r="K133" s="212" t="s">
        <v>176</v>
      </c>
      <c r="L133" s="121">
        <v>472200000</v>
      </c>
      <c r="M133" s="121"/>
      <c r="N133" s="121">
        <v>3000000000</v>
      </c>
      <c r="O133" s="121"/>
      <c r="P133" s="121"/>
      <c r="Q133" s="121">
        <f>L133-M133+N133-O133+P133</f>
        <v>3472200000</v>
      </c>
      <c r="R133" s="121"/>
      <c r="S133" s="121">
        <v>472200000</v>
      </c>
      <c r="T133" s="121">
        <v>320124041</v>
      </c>
      <c r="U133" s="121">
        <v>194491641</v>
      </c>
      <c r="V133" s="121">
        <v>194491641</v>
      </c>
      <c r="W133" s="121">
        <v>194491641</v>
      </c>
      <c r="X133" s="134">
        <f t="shared" si="31"/>
        <v>9.2196313864408727E-2</v>
      </c>
    </row>
    <row r="134" spans="1:24" s="124" customFormat="1" ht="18" customHeight="1" x14ac:dyDescent="0.2">
      <c r="A134" s="114" t="s">
        <v>119</v>
      </c>
      <c r="B134" s="115" t="s">
        <v>151</v>
      </c>
      <c r="C134" s="115" t="s">
        <v>123</v>
      </c>
      <c r="D134" s="115" t="s">
        <v>186</v>
      </c>
      <c r="E134" s="116" t="s">
        <v>127</v>
      </c>
      <c r="F134" s="116" t="s">
        <v>175</v>
      </c>
      <c r="G134" s="116"/>
      <c r="H134" s="117">
        <v>13</v>
      </c>
      <c r="I134" s="118" t="s">
        <v>41</v>
      </c>
      <c r="J134" s="119" t="s">
        <v>42</v>
      </c>
      <c r="K134" s="212" t="s">
        <v>176</v>
      </c>
      <c r="L134" s="121">
        <v>0</v>
      </c>
      <c r="M134" s="121"/>
      <c r="N134" s="121">
        <v>1600000000</v>
      </c>
      <c r="O134" s="121"/>
      <c r="P134" s="121"/>
      <c r="Q134" s="121">
        <f>L134-M134+N134-O134+P134</f>
        <v>1600000000</v>
      </c>
      <c r="R134" s="121"/>
      <c r="S134" s="121">
        <v>1600000000</v>
      </c>
      <c r="T134" s="121">
        <v>0</v>
      </c>
      <c r="U134" s="121">
        <v>0</v>
      </c>
      <c r="V134" s="121">
        <v>0</v>
      </c>
      <c r="W134" s="121">
        <v>0</v>
      </c>
      <c r="X134" s="134">
        <f t="shared" si="31"/>
        <v>0</v>
      </c>
    </row>
    <row r="135" spans="1:24" s="124" customFormat="1" ht="16.5" x14ac:dyDescent="0.2">
      <c r="A135" s="114" t="s">
        <v>119</v>
      </c>
      <c r="B135" s="115" t="s">
        <v>151</v>
      </c>
      <c r="C135" s="115" t="s">
        <v>123</v>
      </c>
      <c r="D135" s="115" t="s">
        <v>186</v>
      </c>
      <c r="E135" s="116" t="s">
        <v>127</v>
      </c>
      <c r="F135" s="116" t="s">
        <v>171</v>
      </c>
      <c r="G135" s="116"/>
      <c r="H135" s="117">
        <v>11</v>
      </c>
      <c r="I135" s="118" t="s">
        <v>41</v>
      </c>
      <c r="J135" s="119" t="s">
        <v>42</v>
      </c>
      <c r="K135" s="212" t="s">
        <v>172</v>
      </c>
      <c r="L135" s="121">
        <v>600000000</v>
      </c>
      <c r="M135" s="121"/>
      <c r="N135" s="121"/>
      <c r="O135" s="121"/>
      <c r="P135" s="121"/>
      <c r="Q135" s="121">
        <f>L135-M135+N135-O135+P135</f>
        <v>600000000</v>
      </c>
      <c r="R135" s="121"/>
      <c r="S135" s="121">
        <v>560550000</v>
      </c>
      <c r="T135" s="121">
        <v>542552050</v>
      </c>
      <c r="U135" s="121">
        <v>342194280</v>
      </c>
      <c r="V135" s="121">
        <v>342194280</v>
      </c>
      <c r="W135" s="121">
        <v>342194280</v>
      </c>
      <c r="X135" s="134">
        <f t="shared" si="31"/>
        <v>0.9042534166666667</v>
      </c>
    </row>
    <row r="136" spans="1:24" s="124" customFormat="1" ht="16.5" x14ac:dyDescent="0.2">
      <c r="A136" s="114" t="s">
        <v>119</v>
      </c>
      <c r="B136" s="115" t="s">
        <v>151</v>
      </c>
      <c r="C136" s="115" t="s">
        <v>123</v>
      </c>
      <c r="D136" s="115" t="s">
        <v>186</v>
      </c>
      <c r="E136" s="116" t="s">
        <v>127</v>
      </c>
      <c r="F136" s="116" t="s">
        <v>171</v>
      </c>
      <c r="G136" s="116"/>
      <c r="H136" s="117">
        <v>13</v>
      </c>
      <c r="I136" s="118" t="s">
        <v>41</v>
      </c>
      <c r="J136" s="119" t="s">
        <v>42</v>
      </c>
      <c r="K136" s="212" t="s">
        <v>172</v>
      </c>
      <c r="L136" s="121">
        <v>0</v>
      </c>
      <c r="M136" s="121">
        <v>1600000000</v>
      </c>
      <c r="N136" s="121">
        <v>1600000000</v>
      </c>
      <c r="O136" s="121"/>
      <c r="P136" s="121"/>
      <c r="Q136" s="121">
        <f>L136-M136+N136-O136+P136</f>
        <v>0</v>
      </c>
      <c r="R136" s="121"/>
      <c r="S136" s="121">
        <v>0</v>
      </c>
      <c r="T136" s="121">
        <v>0</v>
      </c>
      <c r="U136" s="121">
        <v>0</v>
      </c>
      <c r="V136" s="121">
        <v>0</v>
      </c>
      <c r="W136" s="121">
        <v>0</v>
      </c>
      <c r="X136" s="134">
        <v>0</v>
      </c>
    </row>
    <row r="137" spans="1:24" s="124" customFormat="1" ht="24.75" x14ac:dyDescent="0.2">
      <c r="A137" s="114" t="s">
        <v>119</v>
      </c>
      <c r="B137" s="115" t="s">
        <v>151</v>
      </c>
      <c r="C137" s="115" t="s">
        <v>123</v>
      </c>
      <c r="D137" s="115" t="s">
        <v>186</v>
      </c>
      <c r="E137" s="116" t="s">
        <v>127</v>
      </c>
      <c r="F137" s="116" t="s">
        <v>188</v>
      </c>
      <c r="G137" s="116"/>
      <c r="H137" s="117">
        <v>11</v>
      </c>
      <c r="I137" s="118" t="s">
        <v>41</v>
      </c>
      <c r="J137" s="119" t="s">
        <v>42</v>
      </c>
      <c r="K137" s="212" t="s">
        <v>189</v>
      </c>
      <c r="L137" s="121">
        <v>3427800000</v>
      </c>
      <c r="M137" s="121"/>
      <c r="N137" s="121"/>
      <c r="O137" s="121"/>
      <c r="P137" s="121"/>
      <c r="Q137" s="121">
        <f>L137-M137+N137-O137+P137</f>
        <v>3427800000</v>
      </c>
      <c r="R137" s="121"/>
      <c r="S137" s="121">
        <v>3321663333</v>
      </c>
      <c r="T137" s="121">
        <v>3256593333</v>
      </c>
      <c r="U137" s="121">
        <v>2093723331</v>
      </c>
      <c r="V137" s="121">
        <v>2089723331</v>
      </c>
      <c r="W137" s="121">
        <v>2089723331</v>
      </c>
      <c r="X137" s="134">
        <f t="shared" si="31"/>
        <v>0.95005348415893576</v>
      </c>
    </row>
    <row r="138" spans="1:24" s="102" customFormat="1" ht="16.5" x14ac:dyDescent="0.2">
      <c r="A138" s="103" t="s">
        <v>119</v>
      </c>
      <c r="B138" s="104" t="s">
        <v>151</v>
      </c>
      <c r="C138" s="104" t="s">
        <v>123</v>
      </c>
      <c r="D138" s="104" t="s">
        <v>190</v>
      </c>
      <c r="E138" s="105"/>
      <c r="F138" s="105"/>
      <c r="G138" s="105"/>
      <c r="H138" s="106"/>
      <c r="I138" s="107"/>
      <c r="J138" s="108"/>
      <c r="K138" s="211" t="s">
        <v>191</v>
      </c>
      <c r="L138" s="110">
        <f>SUM(L139:L141)</f>
        <v>3200000000</v>
      </c>
      <c r="M138" s="110">
        <f t="shared" ref="M138:W138" si="48">SUM(M139:M141)</f>
        <v>0</v>
      </c>
      <c r="N138" s="110">
        <f t="shared" si="48"/>
        <v>0</v>
      </c>
      <c r="O138" s="110">
        <f t="shared" si="48"/>
        <v>0</v>
      </c>
      <c r="P138" s="110">
        <f t="shared" si="48"/>
        <v>0</v>
      </c>
      <c r="Q138" s="110">
        <f t="shared" si="48"/>
        <v>3200000000</v>
      </c>
      <c r="R138" s="110">
        <f>SUM(R139:R141)</f>
        <v>0</v>
      </c>
      <c r="S138" s="110">
        <f t="shared" si="48"/>
        <v>3130326400</v>
      </c>
      <c r="T138" s="110">
        <f>SUM(T139:T141)</f>
        <v>3110019609</v>
      </c>
      <c r="U138" s="110">
        <f t="shared" si="48"/>
        <v>1761914907</v>
      </c>
      <c r="V138" s="110">
        <f t="shared" si="48"/>
        <v>1761914907</v>
      </c>
      <c r="W138" s="110">
        <f t="shared" si="48"/>
        <v>1761914907</v>
      </c>
      <c r="X138" s="111">
        <f t="shared" si="31"/>
        <v>0.97188112781250002</v>
      </c>
    </row>
    <row r="139" spans="1:24" s="124" customFormat="1" ht="21.6" customHeight="1" x14ac:dyDescent="0.2">
      <c r="A139" s="114" t="s">
        <v>119</v>
      </c>
      <c r="B139" s="115" t="s">
        <v>151</v>
      </c>
      <c r="C139" s="115" t="s">
        <v>123</v>
      </c>
      <c r="D139" s="115" t="s">
        <v>190</v>
      </c>
      <c r="E139" s="116" t="s">
        <v>127</v>
      </c>
      <c r="F139" s="116" t="s">
        <v>175</v>
      </c>
      <c r="G139" s="116"/>
      <c r="H139" s="117">
        <v>11</v>
      </c>
      <c r="I139" s="118" t="s">
        <v>41</v>
      </c>
      <c r="J139" s="119" t="s">
        <v>42</v>
      </c>
      <c r="K139" s="221" t="s">
        <v>176</v>
      </c>
      <c r="L139" s="121">
        <v>400000000</v>
      </c>
      <c r="M139" s="121"/>
      <c r="N139" s="121"/>
      <c r="O139" s="121"/>
      <c r="P139" s="121"/>
      <c r="Q139" s="121">
        <f>L139-M139+N139-O139+P139</f>
        <v>400000000</v>
      </c>
      <c r="R139" s="121"/>
      <c r="S139" s="121">
        <v>400000000</v>
      </c>
      <c r="T139" s="121">
        <v>400000000</v>
      </c>
      <c r="U139" s="121">
        <v>384815560</v>
      </c>
      <c r="V139" s="121">
        <v>384815560</v>
      </c>
      <c r="W139" s="121">
        <v>384815560</v>
      </c>
      <c r="X139" s="134">
        <f t="shared" si="31"/>
        <v>1</v>
      </c>
    </row>
    <row r="140" spans="1:24" s="124" customFormat="1" x14ac:dyDescent="0.2">
      <c r="A140" s="114" t="s">
        <v>119</v>
      </c>
      <c r="B140" s="115" t="s">
        <v>151</v>
      </c>
      <c r="C140" s="115" t="s">
        <v>123</v>
      </c>
      <c r="D140" s="115" t="s">
        <v>190</v>
      </c>
      <c r="E140" s="116" t="s">
        <v>127</v>
      </c>
      <c r="F140" s="116" t="s">
        <v>192</v>
      </c>
      <c r="G140" s="116"/>
      <c r="H140" s="117">
        <v>11</v>
      </c>
      <c r="I140" s="118" t="s">
        <v>41</v>
      </c>
      <c r="J140" s="119" t="s">
        <v>42</v>
      </c>
      <c r="K140" s="212" t="s">
        <v>193</v>
      </c>
      <c r="L140" s="121">
        <v>70000000</v>
      </c>
      <c r="M140" s="121"/>
      <c r="N140" s="121"/>
      <c r="O140" s="121"/>
      <c r="P140" s="121"/>
      <c r="Q140" s="121">
        <f>L140-M140+N140-O140+P140</f>
        <v>70000000</v>
      </c>
      <c r="R140" s="121"/>
      <c r="S140" s="121">
        <v>70000000</v>
      </c>
      <c r="T140" s="121">
        <v>70000000</v>
      </c>
      <c r="U140" s="121">
        <v>35000000</v>
      </c>
      <c r="V140" s="121">
        <v>35000000</v>
      </c>
      <c r="W140" s="121">
        <v>35000000</v>
      </c>
      <c r="X140" s="134">
        <f>T140/Q140</f>
        <v>1</v>
      </c>
    </row>
    <row r="141" spans="1:24" s="124" customFormat="1" x14ac:dyDescent="0.2">
      <c r="A141" s="114" t="s">
        <v>119</v>
      </c>
      <c r="B141" s="115" t="s">
        <v>151</v>
      </c>
      <c r="C141" s="115" t="s">
        <v>123</v>
      </c>
      <c r="D141" s="115" t="s">
        <v>190</v>
      </c>
      <c r="E141" s="116" t="s">
        <v>127</v>
      </c>
      <c r="F141" s="116" t="s">
        <v>194</v>
      </c>
      <c r="G141" s="116"/>
      <c r="H141" s="117">
        <v>11</v>
      </c>
      <c r="I141" s="118" t="s">
        <v>41</v>
      </c>
      <c r="J141" s="119" t="s">
        <v>42</v>
      </c>
      <c r="K141" s="212" t="s">
        <v>195</v>
      </c>
      <c r="L141" s="121">
        <v>2730000000</v>
      </c>
      <c r="M141" s="121"/>
      <c r="N141" s="121"/>
      <c r="O141" s="121"/>
      <c r="P141" s="121"/>
      <c r="Q141" s="121">
        <f>L141-M141+N141-O141+P141</f>
        <v>2730000000</v>
      </c>
      <c r="R141" s="121"/>
      <c r="S141" s="121">
        <v>2660326400</v>
      </c>
      <c r="T141" s="121">
        <v>2640019609</v>
      </c>
      <c r="U141" s="121">
        <v>1342099347</v>
      </c>
      <c r="V141" s="121">
        <v>1342099347</v>
      </c>
      <c r="W141" s="121">
        <v>1342099347</v>
      </c>
      <c r="X141" s="134">
        <f t="shared" si="31"/>
        <v>0.96704014981684983</v>
      </c>
    </row>
    <row r="142" spans="1:24" s="102" customFormat="1" ht="24.75" x14ac:dyDescent="0.2">
      <c r="A142" s="103" t="s">
        <v>119</v>
      </c>
      <c r="B142" s="104" t="s">
        <v>151</v>
      </c>
      <c r="C142" s="104" t="s">
        <v>123</v>
      </c>
      <c r="D142" s="104" t="s">
        <v>196</v>
      </c>
      <c r="E142" s="105"/>
      <c r="F142" s="105"/>
      <c r="G142" s="105"/>
      <c r="H142" s="106">
        <v>11</v>
      </c>
      <c r="I142" s="107" t="s">
        <v>41</v>
      </c>
      <c r="J142" s="108" t="s">
        <v>42</v>
      </c>
      <c r="K142" s="211" t="s">
        <v>197</v>
      </c>
      <c r="L142" s="110">
        <f>L143</f>
        <v>5000000000</v>
      </c>
      <c r="M142" s="110">
        <f>M143</f>
        <v>0</v>
      </c>
      <c r="N142" s="110">
        <f>N143</f>
        <v>2000000000</v>
      </c>
      <c r="O142" s="110">
        <f t="shared" ref="O142:W142" si="49">O143</f>
        <v>0</v>
      </c>
      <c r="P142" s="110">
        <f t="shared" si="49"/>
        <v>0</v>
      </c>
      <c r="Q142" s="110">
        <f t="shared" si="49"/>
        <v>7000000000</v>
      </c>
      <c r="R142" s="110">
        <f>R143</f>
        <v>0</v>
      </c>
      <c r="S142" s="110">
        <f t="shared" si="49"/>
        <v>7000000000</v>
      </c>
      <c r="T142" s="110">
        <f t="shared" si="49"/>
        <v>7000000000</v>
      </c>
      <c r="U142" s="110">
        <f t="shared" si="49"/>
        <v>6775971053.3000002</v>
      </c>
      <c r="V142" s="110">
        <f t="shared" si="49"/>
        <v>6775971053.3000002</v>
      </c>
      <c r="W142" s="110">
        <f t="shared" si="49"/>
        <v>6775971053.3000002</v>
      </c>
      <c r="X142" s="111">
        <f t="shared" si="31"/>
        <v>1</v>
      </c>
    </row>
    <row r="143" spans="1:24" s="124" customFormat="1" x14ac:dyDescent="0.2">
      <c r="A143" s="114" t="s">
        <v>119</v>
      </c>
      <c r="B143" s="115" t="s">
        <v>151</v>
      </c>
      <c r="C143" s="115" t="s">
        <v>123</v>
      </c>
      <c r="D143" s="115" t="s">
        <v>196</v>
      </c>
      <c r="E143" s="116" t="s">
        <v>127</v>
      </c>
      <c r="F143" s="116" t="s">
        <v>198</v>
      </c>
      <c r="G143" s="116"/>
      <c r="H143" s="117">
        <v>11</v>
      </c>
      <c r="I143" s="118" t="s">
        <v>41</v>
      </c>
      <c r="J143" s="119" t="s">
        <v>42</v>
      </c>
      <c r="K143" s="212" t="s">
        <v>199</v>
      </c>
      <c r="L143" s="121">
        <v>5000000000</v>
      </c>
      <c r="M143" s="121">
        <v>0</v>
      </c>
      <c r="N143" s="121">
        <v>2000000000</v>
      </c>
      <c r="O143" s="121"/>
      <c r="P143" s="121"/>
      <c r="Q143" s="121">
        <f>L143-M143+N143-O143+P143</f>
        <v>7000000000</v>
      </c>
      <c r="R143" s="121"/>
      <c r="S143" s="121">
        <v>7000000000</v>
      </c>
      <c r="T143" s="121">
        <v>7000000000</v>
      </c>
      <c r="U143" s="121">
        <v>6775971053.3000002</v>
      </c>
      <c r="V143" s="121">
        <v>6775971053.3000002</v>
      </c>
      <c r="W143" s="121">
        <v>6775971053.3000002</v>
      </c>
      <c r="X143" s="134">
        <f t="shared" si="31"/>
        <v>1</v>
      </c>
    </row>
    <row r="144" spans="1:24" s="198" customFormat="1" ht="24.75" x14ac:dyDescent="0.25">
      <c r="A144" s="205" t="s">
        <v>119</v>
      </c>
      <c r="B144" s="206" t="s">
        <v>200</v>
      </c>
      <c r="C144" s="206"/>
      <c r="D144" s="206"/>
      <c r="E144" s="206"/>
      <c r="F144" s="206"/>
      <c r="G144" s="206"/>
      <c r="H144" s="206"/>
      <c r="I144" s="207"/>
      <c r="J144" s="208"/>
      <c r="K144" s="222" t="s">
        <v>201</v>
      </c>
      <c r="L144" s="209">
        <f>L145</f>
        <v>13600000000</v>
      </c>
      <c r="M144" s="209">
        <f t="shared" ref="M144:W144" si="50">M145</f>
        <v>30000000</v>
      </c>
      <c r="N144" s="209">
        <f t="shared" si="50"/>
        <v>30000000</v>
      </c>
      <c r="O144" s="209">
        <f t="shared" si="50"/>
        <v>0</v>
      </c>
      <c r="P144" s="209">
        <f t="shared" si="50"/>
        <v>0</v>
      </c>
      <c r="Q144" s="209">
        <f t="shared" si="50"/>
        <v>13600000000</v>
      </c>
      <c r="R144" s="209">
        <f>R145</f>
        <v>0</v>
      </c>
      <c r="S144" s="209">
        <f t="shared" si="50"/>
        <v>11499194278.52</v>
      </c>
      <c r="T144" s="209">
        <f t="shared" si="50"/>
        <v>9978599088.1000004</v>
      </c>
      <c r="U144" s="209">
        <f t="shared" si="50"/>
        <v>4836110162.29</v>
      </c>
      <c r="V144" s="209">
        <f t="shared" si="50"/>
        <v>4836110162.29</v>
      </c>
      <c r="W144" s="209">
        <f t="shared" si="50"/>
        <v>4836110162.29</v>
      </c>
      <c r="X144" s="223">
        <f t="shared" si="31"/>
        <v>0.73372052118382358</v>
      </c>
    </row>
    <row r="145" spans="1:24" s="102" customFormat="1" x14ac:dyDescent="0.2">
      <c r="A145" s="103" t="s">
        <v>119</v>
      </c>
      <c r="B145" s="104" t="s">
        <v>200</v>
      </c>
      <c r="C145" s="104" t="s">
        <v>123</v>
      </c>
      <c r="D145" s="104"/>
      <c r="E145" s="105"/>
      <c r="F145" s="105"/>
      <c r="G145" s="105"/>
      <c r="H145" s="106"/>
      <c r="I145" s="107"/>
      <c r="J145" s="108"/>
      <c r="K145" s="199" t="s">
        <v>124</v>
      </c>
      <c r="L145" s="110">
        <f>L146+L148+L150</f>
        <v>13600000000</v>
      </c>
      <c r="M145" s="110">
        <f t="shared" ref="M145:W145" si="51">M146+M148+M150</f>
        <v>30000000</v>
      </c>
      <c r="N145" s="110">
        <f t="shared" si="51"/>
        <v>30000000</v>
      </c>
      <c r="O145" s="110">
        <f t="shared" si="51"/>
        <v>0</v>
      </c>
      <c r="P145" s="110">
        <f t="shared" si="51"/>
        <v>0</v>
      </c>
      <c r="Q145" s="110">
        <f t="shared" si="51"/>
        <v>13600000000</v>
      </c>
      <c r="R145" s="110">
        <f>R146+R148+R150</f>
        <v>0</v>
      </c>
      <c r="S145" s="110">
        <f t="shared" si="51"/>
        <v>11499194278.52</v>
      </c>
      <c r="T145" s="110">
        <f t="shared" si="51"/>
        <v>9978599088.1000004</v>
      </c>
      <c r="U145" s="110">
        <f t="shared" si="51"/>
        <v>4836110162.29</v>
      </c>
      <c r="V145" s="110">
        <f t="shared" si="51"/>
        <v>4836110162.29</v>
      </c>
      <c r="W145" s="110">
        <f t="shared" si="51"/>
        <v>4836110162.29</v>
      </c>
      <c r="X145" s="111">
        <f t="shared" si="31"/>
        <v>0.73372052118382358</v>
      </c>
    </row>
    <row r="146" spans="1:24" s="102" customFormat="1" ht="41.25" x14ac:dyDescent="0.2">
      <c r="A146" s="103" t="s">
        <v>119</v>
      </c>
      <c r="B146" s="104" t="s">
        <v>200</v>
      </c>
      <c r="C146" s="104" t="s">
        <v>123</v>
      </c>
      <c r="D146" s="104" t="s">
        <v>202</v>
      </c>
      <c r="E146" s="105"/>
      <c r="F146" s="105"/>
      <c r="G146" s="105"/>
      <c r="H146" s="106"/>
      <c r="I146" s="107"/>
      <c r="J146" s="108"/>
      <c r="K146" s="112" t="s">
        <v>203</v>
      </c>
      <c r="L146" s="110">
        <f>SUM(L147)</f>
        <v>6500000000</v>
      </c>
      <c r="M146" s="110">
        <f t="shared" ref="M146:W146" si="52">SUM(M147)</f>
        <v>0</v>
      </c>
      <c r="N146" s="110">
        <f t="shared" si="52"/>
        <v>0</v>
      </c>
      <c r="O146" s="110">
        <f t="shared" si="52"/>
        <v>0</v>
      </c>
      <c r="P146" s="110">
        <f t="shared" si="52"/>
        <v>0</v>
      </c>
      <c r="Q146" s="110">
        <f t="shared" si="52"/>
        <v>6500000000</v>
      </c>
      <c r="R146" s="110">
        <f>SUM(R147)</f>
        <v>0</v>
      </c>
      <c r="S146" s="110">
        <f t="shared" si="52"/>
        <v>4731771307.5200005</v>
      </c>
      <c r="T146" s="110">
        <f t="shared" si="52"/>
        <v>3926086457.52</v>
      </c>
      <c r="U146" s="110">
        <f t="shared" si="52"/>
        <v>1637289639.71</v>
      </c>
      <c r="V146" s="110">
        <f t="shared" si="52"/>
        <v>1637289639.71</v>
      </c>
      <c r="W146" s="110">
        <f t="shared" si="52"/>
        <v>1637289639.71</v>
      </c>
      <c r="X146" s="111">
        <f t="shared" si="31"/>
        <v>0.60401330115692309</v>
      </c>
    </row>
    <row r="147" spans="1:24" s="224" customFormat="1" x14ac:dyDescent="0.25">
      <c r="A147" s="114" t="s">
        <v>119</v>
      </c>
      <c r="B147" s="115" t="s">
        <v>200</v>
      </c>
      <c r="C147" s="115" t="s">
        <v>123</v>
      </c>
      <c r="D147" s="115" t="s">
        <v>202</v>
      </c>
      <c r="E147" s="116" t="s">
        <v>127</v>
      </c>
      <c r="F147" s="116" t="s">
        <v>204</v>
      </c>
      <c r="G147" s="116"/>
      <c r="H147" s="117">
        <v>11</v>
      </c>
      <c r="I147" s="118" t="s">
        <v>41</v>
      </c>
      <c r="J147" s="119" t="s">
        <v>42</v>
      </c>
      <c r="K147" s="212" t="s">
        <v>205</v>
      </c>
      <c r="L147" s="121">
        <v>6500000000</v>
      </c>
      <c r="M147" s="121"/>
      <c r="N147" s="121"/>
      <c r="O147" s="121"/>
      <c r="P147" s="121"/>
      <c r="Q147" s="121">
        <f>L147-M147+N147-O147+P147</f>
        <v>6500000000</v>
      </c>
      <c r="R147" s="121"/>
      <c r="S147" s="121">
        <v>4731771307.5200005</v>
      </c>
      <c r="T147" s="121">
        <v>3926086457.52</v>
      </c>
      <c r="U147" s="121">
        <v>1637289639.71</v>
      </c>
      <c r="V147" s="121">
        <v>1637289639.71</v>
      </c>
      <c r="W147" s="121">
        <v>1637289639.71</v>
      </c>
      <c r="X147" s="134">
        <f t="shared" si="31"/>
        <v>0.60401330115692309</v>
      </c>
    </row>
    <row r="148" spans="1:24" s="102" customFormat="1" ht="16.5" x14ac:dyDescent="0.2">
      <c r="A148" s="103" t="s">
        <v>119</v>
      </c>
      <c r="B148" s="104" t="s">
        <v>200</v>
      </c>
      <c r="C148" s="104" t="s">
        <v>123</v>
      </c>
      <c r="D148" s="104" t="s">
        <v>125</v>
      </c>
      <c r="E148" s="105"/>
      <c r="F148" s="105"/>
      <c r="G148" s="105"/>
      <c r="H148" s="106"/>
      <c r="I148" s="107"/>
      <c r="J148" s="108"/>
      <c r="K148" s="112" t="s">
        <v>206</v>
      </c>
      <c r="L148" s="110">
        <f>SUM(L149)</f>
        <v>3500000000</v>
      </c>
      <c r="M148" s="110">
        <f t="shared" ref="M148:W148" si="53">SUM(M149)</f>
        <v>0</v>
      </c>
      <c r="N148" s="110">
        <f t="shared" si="53"/>
        <v>0</v>
      </c>
      <c r="O148" s="110">
        <f t="shared" si="53"/>
        <v>0</v>
      </c>
      <c r="P148" s="110">
        <f t="shared" si="53"/>
        <v>0</v>
      </c>
      <c r="Q148" s="110">
        <f t="shared" si="53"/>
        <v>3500000000</v>
      </c>
      <c r="R148" s="110">
        <f>SUM(R149)</f>
        <v>0</v>
      </c>
      <c r="S148" s="110">
        <f t="shared" si="53"/>
        <v>3378828908</v>
      </c>
      <c r="T148" s="110">
        <f t="shared" si="53"/>
        <v>2845348609.5799999</v>
      </c>
      <c r="U148" s="110">
        <f t="shared" si="53"/>
        <v>1265767905.5799999</v>
      </c>
      <c r="V148" s="110">
        <f t="shared" si="53"/>
        <v>1265767905.5799999</v>
      </c>
      <c r="W148" s="110">
        <f t="shared" si="53"/>
        <v>1265767905.5799999</v>
      </c>
      <c r="X148" s="111">
        <f t="shared" si="31"/>
        <v>0.81295674559428566</v>
      </c>
    </row>
    <row r="149" spans="1:24" s="124" customFormat="1" x14ac:dyDescent="0.2">
      <c r="A149" s="114" t="s">
        <v>119</v>
      </c>
      <c r="B149" s="115" t="s">
        <v>200</v>
      </c>
      <c r="C149" s="115" t="s">
        <v>123</v>
      </c>
      <c r="D149" s="115" t="s">
        <v>125</v>
      </c>
      <c r="E149" s="116" t="s">
        <v>127</v>
      </c>
      <c r="F149" s="116" t="s">
        <v>207</v>
      </c>
      <c r="G149" s="116"/>
      <c r="H149" s="117">
        <v>11</v>
      </c>
      <c r="I149" s="118" t="s">
        <v>41</v>
      </c>
      <c r="J149" s="119" t="s">
        <v>42</v>
      </c>
      <c r="K149" s="212" t="s">
        <v>208</v>
      </c>
      <c r="L149" s="121">
        <v>3500000000</v>
      </c>
      <c r="M149" s="121"/>
      <c r="N149" s="121"/>
      <c r="O149" s="121"/>
      <c r="P149" s="121"/>
      <c r="Q149" s="121">
        <f>L149-M149+N149-O149+P149</f>
        <v>3500000000</v>
      </c>
      <c r="R149" s="121"/>
      <c r="S149" s="121">
        <v>3378828908</v>
      </c>
      <c r="T149" s="121">
        <v>2845348609.5799999</v>
      </c>
      <c r="U149" s="121">
        <v>1265767905.5799999</v>
      </c>
      <c r="V149" s="121">
        <v>1265767905.5799999</v>
      </c>
      <c r="W149" s="121">
        <v>1265767905.5799999</v>
      </c>
      <c r="X149" s="134">
        <f t="shared" si="31"/>
        <v>0.81295674559428566</v>
      </c>
    </row>
    <row r="150" spans="1:24" s="102" customFormat="1" ht="16.5" x14ac:dyDescent="0.2">
      <c r="A150" s="103" t="s">
        <v>119</v>
      </c>
      <c r="B150" s="104" t="s">
        <v>200</v>
      </c>
      <c r="C150" s="104" t="s">
        <v>123</v>
      </c>
      <c r="D150" s="104" t="s">
        <v>130</v>
      </c>
      <c r="E150" s="105"/>
      <c r="F150" s="105"/>
      <c r="G150" s="105"/>
      <c r="H150" s="106"/>
      <c r="I150" s="107"/>
      <c r="J150" s="108"/>
      <c r="K150" s="112" t="s">
        <v>209</v>
      </c>
      <c r="L150" s="110">
        <f>SUM(L151:L152)</f>
        <v>3600000000</v>
      </c>
      <c r="M150" s="110">
        <f t="shared" ref="M150:W150" si="54">SUM(M151:M152)</f>
        <v>30000000</v>
      </c>
      <c r="N150" s="110">
        <f t="shared" si="54"/>
        <v>30000000</v>
      </c>
      <c r="O150" s="110">
        <f t="shared" si="54"/>
        <v>0</v>
      </c>
      <c r="P150" s="110">
        <f t="shared" si="54"/>
        <v>0</v>
      </c>
      <c r="Q150" s="110">
        <f t="shared" si="54"/>
        <v>3600000000</v>
      </c>
      <c r="R150" s="110">
        <f>SUM(R151:R152)</f>
        <v>0</v>
      </c>
      <c r="S150" s="110">
        <f t="shared" si="54"/>
        <v>3388594063</v>
      </c>
      <c r="T150" s="110">
        <f t="shared" si="54"/>
        <v>3207164021</v>
      </c>
      <c r="U150" s="110">
        <f t="shared" si="54"/>
        <v>1933052617</v>
      </c>
      <c r="V150" s="110">
        <f t="shared" si="54"/>
        <v>1933052617</v>
      </c>
      <c r="W150" s="110">
        <f t="shared" si="54"/>
        <v>1933052617</v>
      </c>
      <c r="X150" s="111">
        <f t="shared" si="31"/>
        <v>0.89087889472222226</v>
      </c>
    </row>
    <row r="151" spans="1:24" s="124" customFormat="1" x14ac:dyDescent="0.2">
      <c r="A151" s="114" t="s">
        <v>119</v>
      </c>
      <c r="B151" s="115" t="s">
        <v>200</v>
      </c>
      <c r="C151" s="115" t="s">
        <v>123</v>
      </c>
      <c r="D151" s="115" t="s">
        <v>130</v>
      </c>
      <c r="E151" s="116" t="s">
        <v>127</v>
      </c>
      <c r="F151" s="116" t="s">
        <v>210</v>
      </c>
      <c r="G151" s="116"/>
      <c r="H151" s="117">
        <v>11</v>
      </c>
      <c r="I151" s="118" t="s">
        <v>41</v>
      </c>
      <c r="J151" s="119" t="s">
        <v>42</v>
      </c>
      <c r="K151" s="212" t="s">
        <v>211</v>
      </c>
      <c r="L151" s="121">
        <v>1927750000</v>
      </c>
      <c r="M151" s="121"/>
      <c r="N151" s="121">
        <v>30000000</v>
      </c>
      <c r="O151" s="121"/>
      <c r="P151" s="121"/>
      <c r="Q151" s="121">
        <f>L151-M151+N151-O151+P151</f>
        <v>1957750000</v>
      </c>
      <c r="R151" s="121"/>
      <c r="S151" s="121">
        <v>1933807750</v>
      </c>
      <c r="T151" s="121">
        <v>1868884072</v>
      </c>
      <c r="U151" s="121">
        <v>1068965746</v>
      </c>
      <c r="V151" s="121">
        <v>1068965746</v>
      </c>
      <c r="W151" s="121">
        <v>1068965746</v>
      </c>
      <c r="X151" s="134">
        <f t="shared" si="31"/>
        <v>0.95460813280551648</v>
      </c>
    </row>
    <row r="152" spans="1:24" s="124" customFormat="1" ht="17.25" thickBot="1" x14ac:dyDescent="0.25">
      <c r="A152" s="225" t="s">
        <v>119</v>
      </c>
      <c r="B152" s="226" t="s">
        <v>200</v>
      </c>
      <c r="C152" s="226" t="s">
        <v>123</v>
      </c>
      <c r="D152" s="226" t="s">
        <v>130</v>
      </c>
      <c r="E152" s="227" t="s">
        <v>127</v>
      </c>
      <c r="F152" s="227" t="s">
        <v>212</v>
      </c>
      <c r="G152" s="227"/>
      <c r="H152" s="228">
        <v>11</v>
      </c>
      <c r="I152" s="229" t="s">
        <v>41</v>
      </c>
      <c r="J152" s="230" t="s">
        <v>42</v>
      </c>
      <c r="K152" s="231" t="s">
        <v>213</v>
      </c>
      <c r="L152" s="232">
        <v>1672250000</v>
      </c>
      <c r="M152" s="232">
        <v>30000000</v>
      </c>
      <c r="N152" s="232"/>
      <c r="O152" s="232"/>
      <c r="P152" s="232"/>
      <c r="Q152" s="232">
        <f>L152-M152+N152-O152+P152</f>
        <v>1642250000</v>
      </c>
      <c r="R152" s="232"/>
      <c r="S152" s="232">
        <v>1454786313</v>
      </c>
      <c r="T152" s="121">
        <v>1338279949</v>
      </c>
      <c r="U152" s="121">
        <v>864086871</v>
      </c>
      <c r="V152" s="121">
        <v>864086871</v>
      </c>
      <c r="W152" s="121">
        <v>864086871</v>
      </c>
      <c r="X152" s="233">
        <f t="shared" si="31"/>
        <v>0.81490634738925249</v>
      </c>
    </row>
    <row r="153" spans="1:24" ht="13.5" thickTop="1" x14ac:dyDescent="0.2">
      <c r="K153" s="234"/>
      <c r="T153" s="236"/>
    </row>
    <row r="154" spans="1:24" x14ac:dyDescent="0.2">
      <c r="A154" s="45" t="s">
        <v>214</v>
      </c>
      <c r="B154" s="238"/>
      <c r="C154" s="238"/>
      <c r="E154" s="238"/>
      <c r="H154" s="239"/>
      <c r="I154" s="238"/>
      <c r="J154" s="238"/>
      <c r="K154" s="240"/>
      <c r="L154" s="241"/>
      <c r="M154" s="241"/>
      <c r="N154" s="241"/>
      <c r="O154" s="241"/>
      <c r="P154" s="241"/>
      <c r="Q154" s="241"/>
      <c r="R154" s="241"/>
      <c r="T154" s="241"/>
      <c r="U154" s="241"/>
      <c r="V154" s="241"/>
      <c r="W154" s="241"/>
      <c r="X154" s="242"/>
    </row>
  </sheetData>
  <mergeCells count="16"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  <mergeCell ref="S12:S13"/>
    <mergeCell ref="T12:T13"/>
    <mergeCell ref="U12:U13"/>
    <mergeCell ref="V12:V13"/>
    <mergeCell ref="W12:W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JOHANNA YAÑEZ PEREZ</dc:creator>
  <cp:lastModifiedBy>KAREN JOHANNA YAÑEZ PEREZ</cp:lastModifiedBy>
  <dcterms:created xsi:type="dcterms:W3CDTF">2022-09-08T01:37:31Z</dcterms:created>
  <dcterms:modified xsi:type="dcterms:W3CDTF">2022-09-08T03:13:57Z</dcterms:modified>
</cp:coreProperties>
</file>