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5ea0aaf3ec5562/Escritorio/MINDEPORTE/MIN DEPORTE_/2022/Informes/Informes Ejecución/Julio 2022/"/>
    </mc:Choice>
  </mc:AlternateContent>
  <xr:revisionPtr revIDLastSave="0" documentId="8_{0C156621-20B6-45D4-B031-D9AD85F39907}" xr6:coauthVersionLast="47" xr6:coauthVersionMax="47" xr10:uidLastSave="{00000000-0000-0000-0000-000000000000}"/>
  <bookViews>
    <workbookView xWindow="-120" yWindow="-120" windowWidth="20730" windowHeight="11040" xr2:uid="{A9D5F8C1-611A-48C6-8268-FE301CF71A6B}"/>
  </bookViews>
  <sheets>
    <sheet name="VIGENCIA ACTUAL " sheetId="1" r:id="rId1"/>
  </sheets>
  <definedNames>
    <definedName name="_xlnm._FilterDatabase" localSheetId="0" hidden="1">'VIGENCIA ACTUAL '!#REF!</definedName>
    <definedName name="_xlnm.Print_Area" localSheetId="0">'VIGENCIA ACTUAL '!$A$1:$X$21</definedName>
    <definedName name="_xlnm.Print_Titles" localSheetId="0">'VIGENCIA ACTUAL 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X152" i="1" l="1"/>
  <c r="Q152" i="1"/>
  <c r="X151" i="1"/>
  <c r="Q151" i="1"/>
  <c r="W150" i="1"/>
  <c r="V150" i="1"/>
  <c r="U150" i="1"/>
  <c r="T150" i="1"/>
  <c r="X150" i="1" s="1"/>
  <c r="S150" i="1"/>
  <c r="R150" i="1"/>
  <c r="Q150" i="1"/>
  <c r="P150" i="1"/>
  <c r="O150" i="1"/>
  <c r="N150" i="1"/>
  <c r="M150" i="1"/>
  <c r="L150" i="1"/>
  <c r="X149" i="1"/>
  <c r="Q149" i="1"/>
  <c r="W148" i="1"/>
  <c r="V148" i="1"/>
  <c r="U148" i="1"/>
  <c r="T148" i="1"/>
  <c r="X148" i="1" s="1"/>
  <c r="S148" i="1"/>
  <c r="R148" i="1"/>
  <c r="Q148" i="1"/>
  <c r="P148" i="1"/>
  <c r="O148" i="1"/>
  <c r="N148" i="1"/>
  <c r="M148" i="1"/>
  <c r="L148" i="1"/>
  <c r="Q147" i="1"/>
  <c r="X147" i="1" s="1"/>
  <c r="W146" i="1"/>
  <c r="V146" i="1"/>
  <c r="U146" i="1"/>
  <c r="U145" i="1" s="1"/>
  <c r="U144" i="1" s="1"/>
  <c r="U76" i="1" s="1"/>
  <c r="T146" i="1"/>
  <c r="X146" i="1" s="1"/>
  <c r="S146" i="1"/>
  <c r="R146" i="1"/>
  <c r="Q146" i="1"/>
  <c r="Q145" i="1" s="1"/>
  <c r="Q144" i="1" s="1"/>
  <c r="P146" i="1"/>
  <c r="P145" i="1" s="1"/>
  <c r="P144" i="1" s="1"/>
  <c r="O146" i="1"/>
  <c r="N146" i="1"/>
  <c r="M146" i="1"/>
  <c r="M145" i="1" s="1"/>
  <c r="M144" i="1" s="1"/>
  <c r="M76" i="1" s="1"/>
  <c r="L146" i="1"/>
  <c r="L145" i="1" s="1"/>
  <c r="L144" i="1" s="1"/>
  <c r="W145" i="1"/>
  <c r="V145" i="1"/>
  <c r="V144" i="1" s="1"/>
  <c r="S145" i="1"/>
  <c r="R145" i="1"/>
  <c r="R144" i="1" s="1"/>
  <c r="O145" i="1"/>
  <c r="N145" i="1"/>
  <c r="N144" i="1" s="1"/>
  <c r="W144" i="1"/>
  <c r="S144" i="1"/>
  <c r="O144" i="1"/>
  <c r="X143" i="1"/>
  <c r="Q143" i="1"/>
  <c r="W142" i="1"/>
  <c r="V142" i="1"/>
  <c r="U142" i="1"/>
  <c r="T142" i="1"/>
  <c r="X142" i="1" s="1"/>
  <c r="S142" i="1"/>
  <c r="R142" i="1"/>
  <c r="Q142" i="1"/>
  <c r="P142" i="1"/>
  <c r="O142" i="1"/>
  <c r="N142" i="1"/>
  <c r="M142" i="1"/>
  <c r="L142" i="1"/>
  <c r="Q141" i="1"/>
  <c r="X141" i="1" s="1"/>
  <c r="X140" i="1"/>
  <c r="Q140" i="1"/>
  <c r="Q139" i="1"/>
  <c r="X139" i="1" s="1"/>
  <c r="W138" i="1"/>
  <c r="V138" i="1"/>
  <c r="U138" i="1"/>
  <c r="T138" i="1"/>
  <c r="X138" i="1" s="1"/>
  <c r="S138" i="1"/>
  <c r="R138" i="1"/>
  <c r="Q138" i="1"/>
  <c r="P138" i="1"/>
  <c r="O138" i="1"/>
  <c r="N138" i="1"/>
  <c r="M138" i="1"/>
  <c r="L138" i="1"/>
  <c r="Q137" i="1"/>
  <c r="X137" i="1" s="1"/>
  <c r="Q136" i="1"/>
  <c r="X135" i="1"/>
  <c r="Q135" i="1"/>
  <c r="Q134" i="1"/>
  <c r="X134" i="1" s="1"/>
  <c r="X133" i="1"/>
  <c r="Q133" i="1"/>
  <c r="W132" i="1"/>
  <c r="V132" i="1"/>
  <c r="U132" i="1"/>
  <c r="T132" i="1"/>
  <c r="S132" i="1"/>
  <c r="R132" i="1"/>
  <c r="P132" i="1"/>
  <c r="O132" i="1"/>
  <c r="N132" i="1"/>
  <c r="M132" i="1"/>
  <c r="L132" i="1"/>
  <c r="X131" i="1"/>
  <c r="Q131" i="1"/>
  <c r="N131" i="1"/>
  <c r="N127" i="1" s="1"/>
  <c r="Q130" i="1"/>
  <c r="X130" i="1" s="1"/>
  <c r="X129" i="1"/>
  <c r="Q129" i="1"/>
  <c r="Q128" i="1"/>
  <c r="X128" i="1" s="1"/>
  <c r="W127" i="1"/>
  <c r="V127" i="1"/>
  <c r="U127" i="1"/>
  <c r="T127" i="1"/>
  <c r="X127" i="1" s="1"/>
  <c r="S127" i="1"/>
  <c r="R127" i="1"/>
  <c r="Q127" i="1"/>
  <c r="P127" i="1"/>
  <c r="O127" i="1"/>
  <c r="M127" i="1"/>
  <c r="L127" i="1"/>
  <c r="X126" i="1"/>
  <c r="Q126" i="1"/>
  <c r="X125" i="1"/>
  <c r="Q125" i="1"/>
  <c r="W124" i="1"/>
  <c r="V124" i="1"/>
  <c r="U124" i="1"/>
  <c r="T124" i="1"/>
  <c r="X124" i="1" s="1"/>
  <c r="S124" i="1"/>
  <c r="R124" i="1"/>
  <c r="Q124" i="1"/>
  <c r="P124" i="1"/>
  <c r="O124" i="1"/>
  <c r="N124" i="1"/>
  <c r="M124" i="1"/>
  <c r="L124" i="1"/>
  <c r="Q123" i="1"/>
  <c r="X123" i="1" s="1"/>
  <c r="W122" i="1"/>
  <c r="V122" i="1"/>
  <c r="U122" i="1"/>
  <c r="T122" i="1"/>
  <c r="X122" i="1" s="1"/>
  <c r="S122" i="1"/>
  <c r="R122" i="1"/>
  <c r="Q122" i="1"/>
  <c r="P122" i="1"/>
  <c r="O122" i="1"/>
  <c r="N122" i="1"/>
  <c r="M122" i="1"/>
  <c r="L122" i="1"/>
  <c r="N121" i="1"/>
  <c r="Q121" i="1" s="1"/>
  <c r="X120" i="1"/>
  <c r="Q120" i="1"/>
  <c r="Q119" i="1"/>
  <c r="X119" i="1" s="1"/>
  <c r="X118" i="1"/>
  <c r="Q118" i="1"/>
  <c r="Q117" i="1"/>
  <c r="X117" i="1" s="1"/>
  <c r="N117" i="1"/>
  <c r="N113" i="1" s="1"/>
  <c r="X116" i="1"/>
  <c r="Q116" i="1"/>
  <c r="X115" i="1"/>
  <c r="Q115" i="1"/>
  <c r="N115" i="1"/>
  <c r="Q114" i="1"/>
  <c r="X114" i="1" s="1"/>
  <c r="W113" i="1"/>
  <c r="V113" i="1"/>
  <c r="U113" i="1"/>
  <c r="T113" i="1"/>
  <c r="S113" i="1"/>
  <c r="R113" i="1"/>
  <c r="P113" i="1"/>
  <c r="O113" i="1"/>
  <c r="M113" i="1"/>
  <c r="L113" i="1"/>
  <c r="Q112" i="1"/>
  <c r="X112" i="1" s="1"/>
  <c r="X111" i="1"/>
  <c r="Q111" i="1"/>
  <c r="Q110" i="1"/>
  <c r="X110" i="1" s="1"/>
  <c r="X109" i="1"/>
  <c r="Q109" i="1"/>
  <c r="N109" i="1"/>
  <c r="Q108" i="1"/>
  <c r="X108" i="1" s="1"/>
  <c r="X107" i="1"/>
  <c r="Q107" i="1"/>
  <c r="W106" i="1"/>
  <c r="V106" i="1"/>
  <c r="U106" i="1"/>
  <c r="T106" i="1"/>
  <c r="S106" i="1"/>
  <c r="R106" i="1"/>
  <c r="P106" i="1"/>
  <c r="O106" i="1"/>
  <c r="N106" i="1"/>
  <c r="M106" i="1"/>
  <c r="L106" i="1"/>
  <c r="X105" i="1"/>
  <c r="Q105" i="1"/>
  <c r="M105" i="1"/>
  <c r="Q104" i="1"/>
  <c r="X104" i="1" s="1"/>
  <c r="W103" i="1"/>
  <c r="V103" i="1"/>
  <c r="U103" i="1"/>
  <c r="U99" i="1" s="1"/>
  <c r="U98" i="1" s="1"/>
  <c r="T103" i="1"/>
  <c r="X103" i="1" s="1"/>
  <c r="S103" i="1"/>
  <c r="R103" i="1"/>
  <c r="Q103" i="1"/>
  <c r="P103" i="1"/>
  <c r="O103" i="1"/>
  <c r="N103" i="1"/>
  <c r="M103" i="1"/>
  <c r="M99" i="1" s="1"/>
  <c r="M98" i="1" s="1"/>
  <c r="L103" i="1"/>
  <c r="Q102" i="1"/>
  <c r="X102" i="1" s="1"/>
  <c r="X101" i="1"/>
  <c r="Q101" i="1"/>
  <c r="Q100" i="1" s="1"/>
  <c r="M101" i="1"/>
  <c r="W100" i="1"/>
  <c r="W99" i="1" s="1"/>
  <c r="W98" i="1" s="1"/>
  <c r="V100" i="1"/>
  <c r="V99" i="1" s="1"/>
  <c r="V98" i="1" s="1"/>
  <c r="U100" i="1"/>
  <c r="T100" i="1"/>
  <c r="S100" i="1"/>
  <c r="S99" i="1" s="1"/>
  <c r="S98" i="1" s="1"/>
  <c r="R100" i="1"/>
  <c r="R99" i="1" s="1"/>
  <c r="R98" i="1" s="1"/>
  <c r="P100" i="1"/>
  <c r="O100" i="1"/>
  <c r="O99" i="1" s="1"/>
  <c r="O98" i="1" s="1"/>
  <c r="N100" i="1"/>
  <c r="N99" i="1" s="1"/>
  <c r="N98" i="1" s="1"/>
  <c r="M100" i="1"/>
  <c r="L100" i="1"/>
  <c r="T99" i="1"/>
  <c r="P99" i="1"/>
  <c r="P98" i="1" s="1"/>
  <c r="L99" i="1"/>
  <c r="L98" i="1" s="1"/>
  <c r="Q97" i="1"/>
  <c r="X97" i="1" s="1"/>
  <c r="W96" i="1"/>
  <c r="V96" i="1"/>
  <c r="U96" i="1"/>
  <c r="T96" i="1"/>
  <c r="T78" i="1" s="1"/>
  <c r="S96" i="1"/>
  <c r="R96" i="1"/>
  <c r="Q96" i="1"/>
  <c r="P96" i="1"/>
  <c r="P78" i="1" s="1"/>
  <c r="O96" i="1"/>
  <c r="N96" i="1"/>
  <c r="M96" i="1"/>
  <c r="L96" i="1"/>
  <c r="L78" i="1" s="1"/>
  <c r="X95" i="1"/>
  <c r="Q95" i="1"/>
  <c r="Q94" i="1"/>
  <c r="X94" i="1" s="1"/>
  <c r="X93" i="1"/>
  <c r="Q93" i="1"/>
  <c r="Q92" i="1"/>
  <c r="X91" i="1"/>
  <c r="Q91" i="1"/>
  <c r="W90" i="1"/>
  <c r="V90" i="1"/>
  <c r="U90" i="1"/>
  <c r="T90" i="1"/>
  <c r="S90" i="1"/>
  <c r="S78" i="1" s="1"/>
  <c r="S77" i="1" s="1"/>
  <c r="S76" i="1" s="1"/>
  <c r="R90" i="1"/>
  <c r="P90" i="1"/>
  <c r="O90" i="1"/>
  <c r="N90" i="1"/>
  <c r="M90" i="1"/>
  <c r="L90" i="1"/>
  <c r="X89" i="1"/>
  <c r="Q89" i="1"/>
  <c r="X88" i="1"/>
  <c r="Q88" i="1"/>
  <c r="Q87" i="1"/>
  <c r="Q85" i="1" s="1"/>
  <c r="X86" i="1"/>
  <c r="Q86" i="1"/>
  <c r="W85" i="1"/>
  <c r="V85" i="1"/>
  <c r="U85" i="1"/>
  <c r="T85" i="1"/>
  <c r="X85" i="1" s="1"/>
  <c r="S85" i="1"/>
  <c r="R85" i="1"/>
  <c r="P85" i="1"/>
  <c r="O85" i="1"/>
  <c r="O78" i="1" s="1"/>
  <c r="O77" i="1" s="1"/>
  <c r="O76" i="1" s="1"/>
  <c r="N85" i="1"/>
  <c r="M85" i="1"/>
  <c r="L85" i="1"/>
  <c r="X84" i="1"/>
  <c r="Q84" i="1"/>
  <c r="Q83" i="1"/>
  <c r="X83" i="1" s="1"/>
  <c r="Q82" i="1"/>
  <c r="Q81" i="1" s="1"/>
  <c r="N82" i="1"/>
  <c r="W81" i="1"/>
  <c r="V81" i="1"/>
  <c r="U81" i="1"/>
  <c r="T81" i="1"/>
  <c r="S81" i="1"/>
  <c r="R81" i="1"/>
  <c r="P81" i="1"/>
  <c r="O81" i="1"/>
  <c r="N81" i="1"/>
  <c r="M81" i="1"/>
  <c r="L81" i="1"/>
  <c r="X80" i="1"/>
  <c r="Q80" i="1"/>
  <c r="W79" i="1"/>
  <c r="V79" i="1"/>
  <c r="U79" i="1"/>
  <c r="U78" i="1" s="1"/>
  <c r="U77" i="1" s="1"/>
  <c r="T79" i="1"/>
  <c r="S79" i="1"/>
  <c r="R79" i="1"/>
  <c r="R78" i="1" s="1"/>
  <c r="R77" i="1" s="1"/>
  <c r="R76" i="1" s="1"/>
  <c r="Q79" i="1"/>
  <c r="P79" i="1"/>
  <c r="O79" i="1"/>
  <c r="N79" i="1"/>
  <c r="M79" i="1"/>
  <c r="M78" i="1" s="1"/>
  <c r="M77" i="1" s="1"/>
  <c r="L79" i="1"/>
  <c r="W78" i="1"/>
  <c r="W77" i="1" s="1"/>
  <c r="W76" i="1" s="1"/>
  <c r="V78" i="1"/>
  <c r="V77" i="1" s="1"/>
  <c r="V76" i="1" s="1"/>
  <c r="N78" i="1"/>
  <c r="N77" i="1" s="1"/>
  <c r="N76" i="1" s="1"/>
  <c r="T77" i="1"/>
  <c r="P77" i="1"/>
  <c r="L77" i="1"/>
  <c r="L76" i="1" s="1"/>
  <c r="P76" i="1"/>
  <c r="X75" i="1"/>
  <c r="W74" i="1"/>
  <c r="W73" i="1" s="1"/>
  <c r="V74" i="1"/>
  <c r="V73" i="1" s="1"/>
  <c r="U74" i="1"/>
  <c r="T74" i="1"/>
  <c r="X74" i="1" s="1"/>
  <c r="S74" i="1"/>
  <c r="R74" i="1"/>
  <c r="R73" i="1" s="1"/>
  <c r="Q74" i="1"/>
  <c r="P74" i="1"/>
  <c r="O74" i="1"/>
  <c r="O73" i="1" s="1"/>
  <c r="N74" i="1"/>
  <c r="N73" i="1" s="1"/>
  <c r="M74" i="1"/>
  <c r="L74" i="1"/>
  <c r="X73" i="1"/>
  <c r="U73" i="1"/>
  <c r="T73" i="1"/>
  <c r="S73" i="1"/>
  <c r="Q73" i="1"/>
  <c r="P73" i="1"/>
  <c r="M73" i="1"/>
  <c r="L73" i="1"/>
  <c r="X72" i="1"/>
  <c r="Q72" i="1"/>
  <c r="Q71" i="1"/>
  <c r="X71" i="1" s="1"/>
  <c r="W70" i="1"/>
  <c r="V70" i="1"/>
  <c r="U70" i="1"/>
  <c r="T70" i="1"/>
  <c r="T69" i="1" s="1"/>
  <c r="S70" i="1"/>
  <c r="R70" i="1"/>
  <c r="P70" i="1"/>
  <c r="P69" i="1" s="1"/>
  <c r="P61" i="1" s="1"/>
  <c r="O70" i="1"/>
  <c r="N70" i="1"/>
  <c r="M70" i="1"/>
  <c r="M69" i="1" s="1"/>
  <c r="L70" i="1"/>
  <c r="L69" i="1" s="1"/>
  <c r="W69" i="1"/>
  <c r="V69" i="1"/>
  <c r="U69" i="1"/>
  <c r="U61" i="1" s="1"/>
  <c r="S69" i="1"/>
  <c r="R69" i="1"/>
  <c r="O69" i="1"/>
  <c r="N69" i="1"/>
  <c r="Q68" i="1"/>
  <c r="X68" i="1" s="1"/>
  <c r="Q67" i="1"/>
  <c r="W66" i="1"/>
  <c r="V66" i="1"/>
  <c r="U66" i="1"/>
  <c r="T66" i="1"/>
  <c r="S66" i="1"/>
  <c r="R66" i="1"/>
  <c r="P66" i="1"/>
  <c r="O66" i="1"/>
  <c r="N66" i="1"/>
  <c r="M66" i="1"/>
  <c r="L66" i="1"/>
  <c r="Q65" i="1"/>
  <c r="X65" i="1" s="1"/>
  <c r="X64" i="1"/>
  <c r="Q64" i="1"/>
  <c r="W63" i="1"/>
  <c r="W62" i="1" s="1"/>
  <c r="W61" i="1" s="1"/>
  <c r="V63" i="1"/>
  <c r="V62" i="1" s="1"/>
  <c r="U63" i="1"/>
  <c r="T63" i="1"/>
  <c r="X63" i="1" s="1"/>
  <c r="S63" i="1"/>
  <c r="R63" i="1"/>
  <c r="R62" i="1" s="1"/>
  <c r="R61" i="1" s="1"/>
  <c r="Q63" i="1"/>
  <c r="P63" i="1"/>
  <c r="O63" i="1"/>
  <c r="O62" i="1" s="1"/>
  <c r="O61" i="1" s="1"/>
  <c r="N63" i="1"/>
  <c r="N62" i="1" s="1"/>
  <c r="M63" i="1"/>
  <c r="L63" i="1"/>
  <c r="X62" i="1"/>
  <c r="U62" i="1"/>
  <c r="T62" i="1"/>
  <c r="S62" i="1"/>
  <c r="S61" i="1" s="1"/>
  <c r="Q62" i="1"/>
  <c r="P62" i="1"/>
  <c r="M62" i="1"/>
  <c r="L62" i="1"/>
  <c r="T61" i="1"/>
  <c r="L61" i="1"/>
  <c r="X60" i="1"/>
  <c r="W59" i="1"/>
  <c r="V59" i="1"/>
  <c r="U59" i="1"/>
  <c r="U51" i="1" s="1"/>
  <c r="T59" i="1"/>
  <c r="X59" i="1" s="1"/>
  <c r="S59" i="1"/>
  <c r="R59" i="1"/>
  <c r="Q59" i="1"/>
  <c r="P59" i="1"/>
  <c r="O59" i="1"/>
  <c r="N59" i="1"/>
  <c r="M59" i="1"/>
  <c r="M51" i="1" s="1"/>
  <c r="L59" i="1"/>
  <c r="Q58" i="1"/>
  <c r="X57" i="1"/>
  <c r="Q57" i="1"/>
  <c r="W56" i="1"/>
  <c r="V56" i="1"/>
  <c r="V55" i="1" s="1"/>
  <c r="U56" i="1"/>
  <c r="T56" i="1"/>
  <c r="S56" i="1"/>
  <c r="S55" i="1" s="1"/>
  <c r="R56" i="1"/>
  <c r="R55" i="1" s="1"/>
  <c r="P56" i="1"/>
  <c r="O56" i="1"/>
  <c r="O55" i="1" s="1"/>
  <c r="N56" i="1"/>
  <c r="N55" i="1" s="1"/>
  <c r="M56" i="1"/>
  <c r="L56" i="1"/>
  <c r="W55" i="1"/>
  <c r="U55" i="1"/>
  <c r="T55" i="1"/>
  <c r="P55" i="1"/>
  <c r="M55" i="1"/>
  <c r="L55" i="1"/>
  <c r="X54" i="1"/>
  <c r="Q54" i="1"/>
  <c r="W53" i="1"/>
  <c r="V53" i="1"/>
  <c r="V52" i="1" s="1"/>
  <c r="V51" i="1" s="1"/>
  <c r="U53" i="1"/>
  <c r="T53" i="1"/>
  <c r="X53" i="1" s="1"/>
  <c r="S53" i="1"/>
  <c r="R53" i="1"/>
  <c r="R52" i="1" s="1"/>
  <c r="R51" i="1" s="1"/>
  <c r="Q53" i="1"/>
  <c r="P53" i="1"/>
  <c r="O53" i="1"/>
  <c r="N53" i="1"/>
  <c r="N52" i="1" s="1"/>
  <c r="M53" i="1"/>
  <c r="L53" i="1"/>
  <c r="W52" i="1"/>
  <c r="U52" i="1"/>
  <c r="T52" i="1"/>
  <c r="X52" i="1" s="1"/>
  <c r="S52" i="1"/>
  <c r="Q52" i="1"/>
  <c r="P52" i="1"/>
  <c r="O52" i="1"/>
  <c r="M52" i="1"/>
  <c r="L52" i="1"/>
  <c r="L51" i="1" s="1"/>
  <c r="P51" i="1"/>
  <c r="Q50" i="1"/>
  <c r="X50" i="1" s="1"/>
  <c r="X49" i="1"/>
  <c r="Q49" i="1"/>
  <c r="N48" i="1"/>
  <c r="M48" i="1"/>
  <c r="X47" i="1"/>
  <c r="Q46" i="1"/>
  <c r="X45" i="1"/>
  <c r="Q45" i="1"/>
  <c r="W44" i="1"/>
  <c r="V44" i="1"/>
  <c r="V38" i="1" s="1"/>
  <c r="U44" i="1"/>
  <c r="T44" i="1"/>
  <c r="S44" i="1"/>
  <c r="R44" i="1"/>
  <c r="R38" i="1" s="1"/>
  <c r="P44" i="1"/>
  <c r="O44" i="1"/>
  <c r="N44" i="1"/>
  <c r="N38" i="1" s="1"/>
  <c r="N37" i="1" s="1"/>
  <c r="L44" i="1"/>
  <c r="Q43" i="1"/>
  <c r="X43" i="1" s="1"/>
  <c r="Q42" i="1"/>
  <c r="X42" i="1" s="1"/>
  <c r="X41" i="1"/>
  <c r="Q41" i="1"/>
  <c r="Q40" i="1"/>
  <c r="X40" i="1" s="1"/>
  <c r="W39" i="1"/>
  <c r="V39" i="1"/>
  <c r="U39" i="1"/>
  <c r="T39" i="1"/>
  <c r="S39" i="1"/>
  <c r="R39" i="1"/>
  <c r="P39" i="1"/>
  <c r="O39" i="1"/>
  <c r="O38" i="1" s="1"/>
  <c r="O37" i="1" s="1"/>
  <c r="N39" i="1"/>
  <c r="M39" i="1"/>
  <c r="L39" i="1"/>
  <c r="L38" i="1" s="1"/>
  <c r="L37" i="1" s="1"/>
  <c r="U38" i="1"/>
  <c r="P38" i="1"/>
  <c r="P37" i="1" s="1"/>
  <c r="V37" i="1"/>
  <c r="U37" i="1"/>
  <c r="R37" i="1"/>
  <c r="Q36" i="1"/>
  <c r="X36" i="1" s="1"/>
  <c r="X35" i="1"/>
  <c r="Q35" i="1"/>
  <c r="Q34" i="1"/>
  <c r="X34" i="1" s="1"/>
  <c r="X33" i="1"/>
  <c r="Q33" i="1"/>
  <c r="Q32" i="1"/>
  <c r="X31" i="1"/>
  <c r="Q31" i="1"/>
  <c r="W30" i="1"/>
  <c r="V30" i="1"/>
  <c r="V17" i="1" s="1"/>
  <c r="U30" i="1"/>
  <c r="T30" i="1"/>
  <c r="S30" i="1"/>
  <c r="R30" i="1"/>
  <c r="R17" i="1" s="1"/>
  <c r="R16" i="1" s="1"/>
  <c r="R15" i="1" s="1"/>
  <c r="R14" i="1" s="1"/>
  <c r="P30" i="1"/>
  <c r="O30" i="1"/>
  <c r="N30" i="1"/>
  <c r="N17" i="1" s="1"/>
  <c r="M30" i="1"/>
  <c r="L30" i="1"/>
  <c r="X29" i="1"/>
  <c r="X28" i="1"/>
  <c r="X27" i="1"/>
  <c r="X26" i="1"/>
  <c r="X25" i="1"/>
  <c r="X24" i="1"/>
  <c r="X23" i="1"/>
  <c r="X22" i="1"/>
  <c r="X21" i="1"/>
  <c r="W20" i="1"/>
  <c r="V20" i="1"/>
  <c r="U20" i="1"/>
  <c r="U17" i="1" s="1"/>
  <c r="U16" i="1" s="1"/>
  <c r="U15" i="1" s="1"/>
  <c r="U14" i="1" s="1"/>
  <c r="T20" i="1"/>
  <c r="X20" i="1" s="1"/>
  <c r="S20" i="1"/>
  <c r="R20" i="1"/>
  <c r="Q20" i="1"/>
  <c r="P20" i="1"/>
  <c r="O20" i="1"/>
  <c r="N20" i="1"/>
  <c r="M20" i="1"/>
  <c r="M17" i="1" s="1"/>
  <c r="M16" i="1" s="1"/>
  <c r="L20" i="1"/>
  <c r="Q19" i="1"/>
  <c r="X19" i="1" s="1"/>
  <c r="W18" i="1"/>
  <c r="W17" i="1" s="1"/>
  <c r="W16" i="1" s="1"/>
  <c r="V18" i="1"/>
  <c r="U18" i="1"/>
  <c r="T18" i="1"/>
  <c r="T17" i="1" s="1"/>
  <c r="S18" i="1"/>
  <c r="S17" i="1" s="1"/>
  <c r="S16" i="1" s="1"/>
  <c r="R18" i="1"/>
  <c r="Q18" i="1"/>
  <c r="P18" i="1"/>
  <c r="P17" i="1" s="1"/>
  <c r="P16" i="1" s="1"/>
  <c r="P15" i="1" s="1"/>
  <c r="P14" i="1" s="1"/>
  <c r="O18" i="1"/>
  <c r="O17" i="1" s="1"/>
  <c r="O16" i="1" s="1"/>
  <c r="N18" i="1"/>
  <c r="M18" i="1"/>
  <c r="L18" i="1"/>
  <c r="L17" i="1" s="1"/>
  <c r="L16" i="1" s="1"/>
  <c r="V16" i="1"/>
  <c r="N16" i="1"/>
  <c r="T16" i="1" l="1"/>
  <c r="L15" i="1"/>
  <c r="L14" i="1" s="1"/>
  <c r="X18" i="1"/>
  <c r="W51" i="1"/>
  <c r="N51" i="1"/>
  <c r="N15" i="1" s="1"/>
  <c r="N14" i="1" s="1"/>
  <c r="M61" i="1"/>
  <c r="Q66" i="1"/>
  <c r="X82" i="1"/>
  <c r="T38" i="1"/>
  <c r="Q39" i="1"/>
  <c r="T51" i="1"/>
  <c r="S51" i="1"/>
  <c r="X79" i="1"/>
  <c r="X96" i="1"/>
  <c r="X100" i="1"/>
  <c r="Q113" i="1"/>
  <c r="X113" i="1" s="1"/>
  <c r="X121" i="1"/>
  <c r="X32" i="1"/>
  <c r="Q30" i="1"/>
  <c r="Q17" i="1" s="1"/>
  <c r="Q16" i="1" s="1"/>
  <c r="Q48" i="1"/>
  <c r="X48" i="1" s="1"/>
  <c r="M44" i="1"/>
  <c r="M38" i="1" s="1"/>
  <c r="M37" i="1" s="1"/>
  <c r="M15" i="1" s="1"/>
  <c r="M14" i="1" s="1"/>
  <c r="X30" i="1"/>
  <c r="S38" i="1"/>
  <c r="S37" i="1" s="1"/>
  <c r="W38" i="1"/>
  <c r="W37" i="1" s="1"/>
  <c r="W15" i="1" s="1"/>
  <c r="W14" i="1" s="1"/>
  <c r="X46" i="1"/>
  <c r="O51" i="1"/>
  <c r="O15" i="1" s="1"/>
  <c r="O14" i="1" s="1"/>
  <c r="X58" i="1"/>
  <c r="Q56" i="1"/>
  <c r="Q55" i="1" s="1"/>
  <c r="V61" i="1"/>
  <c r="V15" i="1" s="1"/>
  <c r="V14" i="1" s="1"/>
  <c r="Q78" i="1"/>
  <c r="Q77" i="1" s="1"/>
  <c r="X81" i="1"/>
  <c r="Q70" i="1"/>
  <c r="Q69" i="1" s="1"/>
  <c r="X69" i="1" s="1"/>
  <c r="X92" i="1"/>
  <c r="Q90" i="1"/>
  <c r="X90" i="1" s="1"/>
  <c r="Q106" i="1"/>
  <c r="X106" i="1" s="1"/>
  <c r="Q132" i="1"/>
  <c r="X132" i="1" s="1"/>
  <c r="T145" i="1"/>
  <c r="T98" i="1"/>
  <c r="T37" i="1" l="1"/>
  <c r="X16" i="1"/>
  <c r="X78" i="1"/>
  <c r="X77" i="1"/>
  <c r="Q99" i="1"/>
  <c r="S15" i="1"/>
  <c r="S14" i="1" s="1"/>
  <c r="T144" i="1"/>
  <c r="X145" i="1"/>
  <c r="X55" i="1"/>
  <c r="Q51" i="1"/>
  <c r="X51" i="1" s="1"/>
  <c r="X70" i="1"/>
  <c r="Q61" i="1"/>
  <c r="X61" i="1" s="1"/>
  <c r="Q44" i="1"/>
  <c r="X44" i="1" s="1"/>
  <c r="X56" i="1"/>
  <c r="X66" i="1"/>
  <c r="X39" i="1"/>
  <c r="X17" i="1"/>
  <c r="Q38" i="1" l="1"/>
  <c r="X144" i="1"/>
  <c r="T76" i="1"/>
  <c r="Q98" i="1"/>
  <c r="X99" i="1"/>
  <c r="T15" i="1"/>
  <c r="Q37" i="1" l="1"/>
  <c r="X38" i="1"/>
  <c r="X98" i="1"/>
  <c r="Q76" i="1"/>
  <c r="X76" i="1" s="1"/>
  <c r="T14" i="1"/>
  <c r="Q15" i="1" l="1"/>
  <c r="X37" i="1"/>
  <c r="Q14" i="1" l="1"/>
  <c r="X15" i="1"/>
  <c r="X1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tc={CDAA7170-753B-4B26-B178-0B003C174478}</author>
    <author>tc={CC996D8E-BDC1-49C6-831A-A1FB51166993}</author>
  </authors>
  <commentList>
    <comment ref="X87" authorId="0" shapeId="0" xr:uid="{CDAA7170-753B-4B26-B178-0B003C17447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 FORMULADA</t>
      </text>
    </comment>
    <comment ref="X136" authorId="1" shapeId="0" xr:uid="{CC996D8E-BDC1-49C6-831A-A1FB5116699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NO FORMULADA</t>
      </text>
    </comment>
  </commentList>
</comments>
</file>

<file path=xl/sharedStrings.xml><?xml version="1.0" encoding="utf-8"?>
<sst xmlns="http://schemas.openxmlformats.org/spreadsheetml/2006/main" count="921" uniqueCount="212">
  <si>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</si>
  <si>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</si>
  <si>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</si>
  <si>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</si>
  <si>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</si>
  <si>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</si>
  <si>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</si>
  <si>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</si>
  <si>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</si>
  <si>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</si>
  <si>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</si>
  <si>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</si>
  <si>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</si>
  <si>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</si>
  <si>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</si>
  <si>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</si>
  <si>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</si>
  <si>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</si>
  <si>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</si>
  <si>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</si>
  <si>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</si>
  <si>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</si>
  <si>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</si>
  <si>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</si>
  <si>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</si>
  <si>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</si>
  <si>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</si>
  <si>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</si>
  <si>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</si>
  <si>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</si>
  <si>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</si>
  <si>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</si>
  <si>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</si>
  <si>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</si>
  <si>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</si>
  <si>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</si>
  <si>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</si>
  <si>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</si>
  <si>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</si>
  <si>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</si>
  <si>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</si>
  <si>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</si>
  <si>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</si>
  <si>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</si>
  <si>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</si>
  <si>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</si>
  <si>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</si>
  <si>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</si>
  <si>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</si>
  <si>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</si>
  <si>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</si>
  <si>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</si>
  <si>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</si>
  <si>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</si>
  <si>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</si>
  <si>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</si>
  <si>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</si>
  <si>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</si>
  <si>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</si>
  <si>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</si>
  <si>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</si>
  <si>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</si>
  <si>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</si>
  <si>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</si>
  <si>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</si>
  <si>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</si>
  <si>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</si>
  <si>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</si>
  <si>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</si>
  <si>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</si>
  <si>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</si>
  <si>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</si>
  <si>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</si>
  <si>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</si>
  <si>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</si>
  <si>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</si>
  <si>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</si>
  <si>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</si>
  <si>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</si>
  <si>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</si>
  <si>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</si>
  <si>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</si>
  <si>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</si>
  <si>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</si>
  <si>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</si>
  <si>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</si>
  <si>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</si>
  <si>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</si>
  <si>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</si>
  <si>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</si>
  <si>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</si>
  <si>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</si>
  <si>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</si>
  <si>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</si>
  <si>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</si>
  <si>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</si>
  <si>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</si>
  <si>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</si>
  <si>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</si>
  <si>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</si>
  <si>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</si>
  <si>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</si>
  <si>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</si>
  <si>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</si>
  <si>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</si>
  <si>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</si>
  <si>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</si>
  <si>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</si>
  <si>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</si>
  <si>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</si>
  <si>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</si>
  <si>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</si>
  <si>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</si>
  <si>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</si>
  <si>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</si>
  <si>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</si>
  <si>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</si>
  <si>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</si>
  <si>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</si>
  <si>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</si>
  <si>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</si>
  <si>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</si>
  <si>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</si>
  <si>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</si>
  <si>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</si>
  <si>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</si>
  <si>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</si>
  <si>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</si>
  <si>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</si>
  <si>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</si>
  <si>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</si>
  <si>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</si>
  <si>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</si>
  <si>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</si>
  <si>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</si>
  <si>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</si>
  <si>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</si>
  <si>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</si>
  <si>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</si>
  <si>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</si>
  <si>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</si>
  <si>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</si>
  <si>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</si>
  <si>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</si>
  <si>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</si>
  <si>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</si>
  <si>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</si>
  <si>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</si>
  <si>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</si>
  <si>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</si>
  <si>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</si>
  <si>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</si>
  <si>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</si>
  <si>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</si>
  <si>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</si>
  <si>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</si>
  <si>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</si>
  <si>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</si>
  <si>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</si>
  <si>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</si>
  <si>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</si>
  <si>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</si>
  <si>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</si>
  <si>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</si>
  <si>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</si>
  <si>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</si>
  <si>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</si>
  <si>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</si>
  <si>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</si>
  <si>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</si>
  <si>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</si>
  <si>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</si>
  <si>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</si>
  <si>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</si>
  <si>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</si>
  <si>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</si>
  <si>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</si>
  <si>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</si>
  <si>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</si>
  <si>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</si>
  <si>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</si>
  <si>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</si>
  <si>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</si>
  <si>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</si>
  <si>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</si>
  <si>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</si>
  <si>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</si>
  <si>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</si>
  <si>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</si>
  <si>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</si>
  <si>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</si>
  <si>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</si>
  <si>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</si>
  <si>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</si>
  <si>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</si>
  <si>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</si>
  <si>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</si>
  <si>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</si>
  <si>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</si>
  <si>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</si>
  <si>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</si>
  <si>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</si>
  <si>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</si>
  <si>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</si>
  <si>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</si>
  <si>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</si>
  <si>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</si>
  <si>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</si>
  <si>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</si>
  <si>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</si>
  <si>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Financiera y Presupuestal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</si>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</sst>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7" formatCode="&quot;$&quot;\ #,##0.00;\-&quot;$&quot;\ #,##0.00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38" x14ac:knownFonts="1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10"/>
      <name val="Arial"/>
    </font>
    <font>
      <b/>
      <sz val="8"/>
      <name val="Arial"/>
      <family val="2"/>
    </font>
    <font>
      <b/>
      <sz val="6"/>
      <name val="Arial"/>
      <family val="2"/>
    </font>
    <font>
      <sz val="10"/>
      <color rgb="FFFF0000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sz val="8"/>
      <color rgb="FFFF000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b/>
      <sz val="10"/>
      <color rgb="FFFF0000"/>
      <name val="Arial"/>
      <family val="2"/>
    </font>
    <font>
      <sz val="6"/>
      <color rgb="FFFF0000"/>
      <name val="Arial"/>
      <family val="2"/>
    </font>
    <font>
      <sz val="8"/>
      <color rgb="FF000000"/>
      <name val="Times New Roman"/>
    </font>
    <font>
      <sz val="8"/>
      <color rgb="FFFF0000"/>
      <name val="Times New Roman"/>
      <family val="1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3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44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321">
    <xf numFmtId="0" fontId="0" fillId="0" borderId="0" xfId="0"/>
    <xf numFmtId="0" fontId="1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/>
    <xf numFmtId="0" fontId="10" fillId="2" borderId="0" xfId="3" applyFont="1" applyFill="1" applyAlignment="1">
      <alignment horizontal="justify" wrapText="1"/>
    </xf>
    <xf numFmtId="0" fontId="9" fillId="2" borderId="0" xfId="3" applyFont="1" applyFill="1" applyAlignment="1">
      <alignment horizontal="center"/>
    </xf>
    <xf numFmtId="1" fontId="9" fillId="2" borderId="0" xfId="3" applyNumberFormat="1" applyFont="1" applyFill="1" applyAlignment="1">
      <alignment horizontal="center"/>
    </xf>
    <xf numFmtId="49" fontId="9" fillId="2" borderId="0" xfId="3" applyNumberFormat="1" applyFont="1" applyFill="1" applyAlignment="1">
      <alignment horizontal="center"/>
    </xf>
    <xf numFmtId="44" fontId="9" fillId="2" borderId="0" xfId="1" applyFont="1" applyFill="1" applyBorder="1" applyAlignment="1" applyProtection="1">
      <alignment vertical="center"/>
    </xf>
    <xf numFmtId="0" fontId="9" fillId="2" borderId="0" xfId="3" applyFont="1" applyFill="1" applyAlignment="1">
      <alignment horizontal="left"/>
    </xf>
    <xf numFmtId="0" fontId="7" fillId="2" borderId="0" xfId="0" applyFont="1" applyFill="1" applyAlignment="1">
      <alignment horizontal="right" vertical="center"/>
    </xf>
    <xf numFmtId="0" fontId="15" fillId="2" borderId="0" xfId="0" applyFont="1" applyFill="1" applyAlignment="1">
      <alignment horizontal="right" vertical="center"/>
    </xf>
    <xf numFmtId="0" fontId="19" fillId="2" borderId="0" xfId="0" applyFont="1" applyFill="1" applyAlignment="1">
      <alignment horizontal="right" vertical="center" wrapText="1"/>
    </xf>
    <xf numFmtId="0" fontId="22" fillId="2" borderId="0" xfId="0" applyFont="1" applyFill="1" applyAlignment="1">
      <alignment horizontal="right" vertical="center" wrapText="1"/>
    </xf>
    <xf numFmtId="0" fontId="19" fillId="0" borderId="0" xfId="0" applyFont="1" applyAlignment="1">
      <alignment horizontal="right" vertical="center" wrapText="1"/>
    </xf>
    <xf numFmtId="0" fontId="10" fillId="2" borderId="0" xfId="0" applyFont="1" applyFill="1" applyAlignment="1">
      <alignment horizontal="center" vertical="center" wrapText="1"/>
    </xf>
    <xf numFmtId="0" fontId="23" fillId="2" borderId="0" xfId="0" applyFont="1" applyFill="1" applyAlignment="1">
      <alignment horizontal="center" vertical="center" wrapText="1"/>
    </xf>
    <xf numFmtId="0" fontId="20" fillId="3" borderId="4" xfId="3" applyFont="1" applyFill="1" applyBorder="1" applyAlignment="1">
      <alignment horizontal="center" vertical="center" wrapText="1"/>
    </xf>
    <xf numFmtId="1" fontId="20" fillId="3" borderId="4" xfId="3" applyNumberFormat="1" applyFont="1" applyFill="1" applyBorder="1" applyAlignment="1">
      <alignment horizontal="center" vertical="center" wrapText="1"/>
    </xf>
    <xf numFmtId="49" fontId="20" fillId="3" borderId="4" xfId="3" applyNumberFormat="1" applyFont="1" applyFill="1" applyBorder="1" applyAlignment="1">
      <alignment horizontal="center" vertical="center" wrapText="1"/>
    </xf>
    <xf numFmtId="0" fontId="20" fillId="3" borderId="5" xfId="3" applyFont="1" applyFill="1" applyBorder="1" applyAlignment="1">
      <alignment horizontal="center" vertical="center" wrapText="1"/>
    </xf>
    <xf numFmtId="0" fontId="20" fillId="3" borderId="6" xfId="3" applyFont="1" applyFill="1" applyBorder="1" applyAlignment="1">
      <alignment horizontal="center" vertical="center" wrapText="1"/>
    </xf>
    <xf numFmtId="4" fontId="20" fillId="3" borderId="7" xfId="3" applyNumberFormat="1" applyFont="1" applyFill="1" applyBorder="1" applyAlignment="1">
      <alignment horizontal="center" vertical="center" wrapText="1"/>
    </xf>
    <xf numFmtId="4" fontId="20" fillId="3" borderId="8" xfId="3" applyNumberFormat="1" applyFont="1" applyFill="1" applyBorder="1" applyAlignment="1">
      <alignment horizontal="center" vertical="center" wrapText="1"/>
    </xf>
    <xf numFmtId="164" fontId="20" fillId="3" borderId="9" xfId="2" applyNumberFormat="1" applyFont="1" applyFill="1" applyBorder="1" applyAlignment="1">
      <alignment horizontal="center" vertical="center" wrapText="1"/>
    </xf>
    <xf numFmtId="4" fontId="10" fillId="2" borderId="0" xfId="0" applyNumberFormat="1" applyFont="1" applyFill="1" applyAlignment="1">
      <alignment horizontal="center" vertical="center" wrapText="1"/>
    </xf>
    <xf numFmtId="1" fontId="18" fillId="4" borderId="10" xfId="3" applyNumberFormat="1" applyFont="1" applyFill="1" applyBorder="1" applyAlignment="1">
      <alignment horizontal="center" vertical="center"/>
    </xf>
    <xf numFmtId="1" fontId="18" fillId="4" borderId="11" xfId="3" applyNumberFormat="1" applyFont="1" applyFill="1" applyBorder="1" applyAlignment="1">
      <alignment horizontal="center" vertical="center"/>
    </xf>
    <xf numFmtId="49" fontId="18" fillId="4" borderId="11" xfId="3" applyNumberFormat="1" applyFont="1" applyFill="1" applyBorder="1" applyAlignment="1">
      <alignment horizontal="center" vertical="center"/>
    </xf>
    <xf numFmtId="1" fontId="18" fillId="4" borderId="12" xfId="3" applyNumberFormat="1" applyFont="1" applyFill="1" applyBorder="1" applyAlignment="1">
      <alignment horizontal="center" vertical="center"/>
    </xf>
    <xf numFmtId="1" fontId="18" fillId="4" borderId="11" xfId="3" applyNumberFormat="1" applyFont="1" applyFill="1" applyBorder="1" applyAlignment="1">
      <alignment horizontal="justify" vertical="center" wrapText="1"/>
    </xf>
    <xf numFmtId="4" fontId="18" fillId="4" borderId="11" xfId="3" applyNumberFormat="1" applyFont="1" applyFill="1" applyBorder="1" applyAlignment="1">
      <alignment horizontal="right" vertical="center"/>
    </xf>
    <xf numFmtId="164" fontId="18" fillId="4" borderId="13" xfId="2" applyNumberFormat="1" applyFont="1" applyFill="1" applyBorder="1" applyAlignment="1">
      <alignment horizontal="center" vertical="center"/>
    </xf>
    <xf numFmtId="10" fontId="11" fillId="2" borderId="0" xfId="2" applyNumberFormat="1" applyFont="1" applyFill="1" applyBorder="1" applyAlignment="1"/>
    <xf numFmtId="0" fontId="21" fillId="2" borderId="0" xfId="0" applyFont="1" applyFill="1"/>
    <xf numFmtId="0" fontId="11" fillId="2" borderId="0" xfId="0" applyFont="1" applyFill="1"/>
    <xf numFmtId="4" fontId="14" fillId="2" borderId="0" xfId="0" applyNumberFormat="1" applyFont="1" applyFill="1"/>
    <xf numFmtId="0" fontId="22" fillId="2" borderId="0" xfId="0" applyFont="1" applyFill="1"/>
    <xf numFmtId="0" fontId="14" fillId="2" borderId="0" xfId="0" applyFont="1" applyFill="1"/>
    <xf numFmtId="1" fontId="11" fillId="0" borderId="15" xfId="3" applyNumberFormat="1" applyFont="1" applyBorder="1" applyAlignment="1">
      <alignment horizontal="center" vertical="center"/>
    </xf>
    <xf numFmtId="49" fontId="11" fillId="0" borderId="15" xfId="3" applyNumberFormat="1" applyFont="1" applyBorder="1" applyAlignment="1">
      <alignment horizontal="center" vertical="center"/>
    </xf>
    <xf numFmtId="1" fontId="11" fillId="0" borderId="16" xfId="3" applyNumberFormat="1" applyFont="1" applyBorder="1" applyAlignment="1">
      <alignment horizontal="center" vertical="center"/>
    </xf>
    <xf numFmtId="1" fontId="5" fillId="0" borderId="15" xfId="3" applyNumberFormat="1" applyFont="1" applyBorder="1" applyAlignment="1">
      <alignment horizontal="justify" vertical="center" wrapText="1"/>
    </xf>
    <xf numFmtId="4" fontId="11" fillId="0" borderId="15" xfId="3" applyNumberFormat="1" applyFont="1" applyBorder="1" applyAlignment="1">
      <alignment horizontal="right" vertical="center"/>
    </xf>
    <xf numFmtId="165" fontId="24" fillId="0" borderId="0" xfId="0" applyNumberFormat="1" applyFont="1" applyAlignment="1">
      <alignment horizontal="right" vertical="center" wrapText="1" readingOrder="1"/>
    </xf>
    <xf numFmtId="165" fontId="25" fillId="0" borderId="0" xfId="0" applyNumberFormat="1" applyFont="1" applyAlignment="1">
      <alignment horizontal="right" vertical="center" wrapText="1" readingOrder="1"/>
    </xf>
    <xf numFmtId="7" fontId="14" fillId="2" borderId="0" xfId="0" applyNumberFormat="1" applyFont="1" applyFill="1"/>
    <xf numFmtId="0" fontId="14" fillId="0" borderId="0" xfId="0" applyFont="1"/>
    <xf numFmtId="1" fontId="11" fillId="0" borderId="18" xfId="3" applyNumberFormat="1" applyFont="1" applyBorder="1" applyAlignment="1">
      <alignment horizontal="center" vertical="center"/>
    </xf>
    <xf numFmtId="4" fontId="11" fillId="0" borderId="18" xfId="4" applyNumberFormat="1" applyFont="1" applyFill="1" applyBorder="1" applyAlignment="1">
      <alignment horizontal="center" vertical="center"/>
    </xf>
    <xf numFmtId="1" fontId="11" fillId="0" borderId="18" xfId="4" applyNumberFormat="1" applyFont="1" applyFill="1" applyBorder="1" applyAlignment="1">
      <alignment horizontal="center" vertical="center"/>
    </xf>
    <xf numFmtId="49" fontId="11" fillId="0" borderId="18" xfId="4" applyNumberFormat="1" applyFont="1" applyFill="1" applyBorder="1" applyAlignment="1">
      <alignment horizontal="center" vertical="center"/>
    </xf>
    <xf numFmtId="4" fontId="11" fillId="0" borderId="19" xfId="4" applyNumberFormat="1" applyFont="1" applyFill="1" applyBorder="1" applyAlignment="1">
      <alignment horizontal="center" vertical="center"/>
    </xf>
    <xf numFmtId="1" fontId="5" fillId="0" borderId="18" xfId="3" applyNumberFormat="1" applyFont="1" applyBorder="1" applyAlignment="1">
      <alignment horizontal="left" vertical="justify" wrapText="1"/>
    </xf>
    <xf numFmtId="4" fontId="11" fillId="0" borderId="18" xfId="3" applyNumberFormat="1" applyFont="1" applyBorder="1" applyAlignment="1">
      <alignment horizontal="right" vertical="center"/>
    </xf>
    <xf numFmtId="1" fontId="5" fillId="0" borderId="18" xfId="3" applyNumberFormat="1" applyFont="1" applyBorder="1" applyAlignment="1">
      <alignment horizontal="left" vertical="center" wrapText="1"/>
    </xf>
    <xf numFmtId="1" fontId="30" fillId="0" borderId="18" xfId="3" applyNumberFormat="1" applyFont="1" applyBorder="1" applyAlignment="1">
      <alignment horizontal="center" vertical="center"/>
    </xf>
    <xf numFmtId="4" fontId="30" fillId="0" borderId="18" xfId="4" applyNumberFormat="1" applyFont="1" applyFill="1" applyBorder="1" applyAlignment="1">
      <alignment horizontal="center" vertical="center"/>
    </xf>
    <xf numFmtId="1" fontId="30" fillId="0" borderId="18" xfId="4" applyNumberFormat="1" applyFont="1" applyFill="1" applyBorder="1" applyAlignment="1">
      <alignment horizontal="center" vertical="center"/>
    </xf>
    <xf numFmtId="49" fontId="30" fillId="0" borderId="18" xfId="4" applyNumberFormat="1" applyFont="1" applyFill="1" applyBorder="1" applyAlignment="1">
      <alignment horizontal="center" vertical="center"/>
    </xf>
    <xf numFmtId="4" fontId="30" fillId="0" borderId="19" xfId="4" applyNumberFormat="1" applyFont="1" applyFill="1" applyBorder="1" applyAlignment="1">
      <alignment horizontal="center" vertical="center"/>
    </xf>
    <xf numFmtId="1" fontId="31" fillId="0" borderId="18" xfId="3" applyNumberFormat="1" applyFont="1" applyBorder="1" applyAlignment="1">
      <alignment horizontal="left" vertical="center" wrapText="1"/>
    </xf>
    <xf numFmtId="4" fontId="30" fillId="0" borderId="18" xfId="3" applyNumberFormat="1" applyFont="1" applyBorder="1" applyAlignment="1">
      <alignment horizontal="right" vertical="center"/>
    </xf>
    <xf numFmtId="4" fontId="32" fillId="2" borderId="0" xfId="0" applyNumberFormat="1" applyFont="1" applyFill="1"/>
    <xf numFmtId="0" fontId="6" fillId="2" borderId="0" xfId="0" applyFont="1" applyFill="1"/>
    <xf numFmtId="0" fontId="33" fillId="2" borderId="0" xfId="0" applyFont="1" applyFill="1"/>
    <xf numFmtId="0" fontId="33" fillId="0" borderId="0" xfId="0" applyFont="1"/>
    <xf numFmtId="1" fontId="30" fillId="0" borderId="20" xfId="3" applyNumberFormat="1" applyFont="1" applyBorder="1" applyAlignment="1">
      <alignment horizontal="center" vertical="center"/>
    </xf>
    <xf numFmtId="4" fontId="30" fillId="0" borderId="20" xfId="4" applyNumberFormat="1" applyFont="1" applyFill="1" applyBorder="1" applyAlignment="1">
      <alignment horizontal="center" vertical="center"/>
    </xf>
    <xf numFmtId="1" fontId="30" fillId="0" borderId="20" xfId="4" applyNumberFormat="1" applyFont="1" applyFill="1" applyBorder="1" applyAlignment="1">
      <alignment horizontal="center" vertical="center"/>
    </xf>
    <xf numFmtId="49" fontId="30" fillId="0" borderId="20" xfId="4" applyNumberFormat="1" applyFont="1" applyFill="1" applyBorder="1" applyAlignment="1">
      <alignment horizontal="center" vertical="center"/>
    </xf>
    <xf numFmtId="4" fontId="30" fillId="0" borderId="21" xfId="4" applyNumberFormat="1" applyFont="1" applyFill="1" applyBorder="1" applyAlignment="1">
      <alignment horizontal="center" vertical="center"/>
    </xf>
    <xf numFmtId="1" fontId="31" fillId="0" borderId="20" xfId="3" applyNumberFormat="1" applyFont="1" applyBorder="1" applyAlignment="1">
      <alignment horizontal="left" vertical="center" wrapText="1"/>
    </xf>
    <xf numFmtId="4" fontId="30" fillId="0" borderId="20" xfId="3" applyNumberFormat="1" applyFont="1" applyBorder="1" applyAlignment="1">
      <alignment horizontal="right" vertical="center"/>
    </xf>
    <xf numFmtId="1" fontId="11" fillId="0" borderId="22" xfId="3" applyNumberFormat="1" applyFont="1" applyBorder="1" applyAlignment="1">
      <alignment horizontal="center" vertical="center"/>
    </xf>
    <xf numFmtId="49" fontId="11" fillId="0" borderId="22" xfId="3" applyNumberFormat="1" applyFont="1" applyBorder="1" applyAlignment="1">
      <alignment horizontal="center" vertical="center"/>
    </xf>
    <xf numFmtId="1" fontId="11" fillId="0" borderId="23" xfId="3" applyNumberFormat="1" applyFont="1" applyBorder="1" applyAlignment="1">
      <alignment horizontal="center" vertical="center"/>
    </xf>
    <xf numFmtId="1" fontId="5" fillId="0" borderId="22" xfId="3" applyNumberFormat="1" applyFont="1" applyBorder="1" applyAlignment="1">
      <alignment horizontal="justify" vertical="center" wrapText="1"/>
    </xf>
    <xf numFmtId="4" fontId="11" fillId="0" borderId="22" xfId="3" applyNumberFormat="1" applyFont="1" applyBorder="1" applyAlignment="1">
      <alignment horizontal="right" vertical="center"/>
    </xf>
    <xf numFmtId="4" fontId="34" fillId="0" borderId="18" xfId="3" applyNumberFormat="1" applyFont="1" applyBorder="1" applyAlignment="1">
      <alignment horizontal="right" vertical="center"/>
    </xf>
    <xf numFmtId="7" fontId="22" fillId="2" borderId="0" xfId="0" applyNumberFormat="1" applyFont="1" applyFill="1"/>
    <xf numFmtId="4" fontId="32" fillId="0" borderId="0" xfId="0" applyNumberFormat="1" applyFont="1"/>
    <xf numFmtId="0" fontId="6" fillId="0" borderId="0" xfId="0" applyFont="1"/>
    <xf numFmtId="49" fontId="11" fillId="0" borderId="18" xfId="3" applyNumberFormat="1" applyFont="1" applyBorder="1" applyAlignment="1">
      <alignment horizontal="center" vertical="center" wrapText="1"/>
    </xf>
    <xf numFmtId="1" fontId="11" fillId="0" borderId="18" xfId="3" applyNumberFormat="1" applyFont="1" applyBorder="1" applyAlignment="1">
      <alignment horizontal="center" vertical="center" wrapText="1"/>
    </xf>
    <xf numFmtId="3" fontId="11" fillId="0" borderId="18" xfId="4" applyNumberFormat="1" applyFont="1" applyFill="1" applyBorder="1" applyAlignment="1">
      <alignment horizontal="center" vertical="center" wrapText="1"/>
    </xf>
    <xf numFmtId="4" fontId="11" fillId="0" borderId="18" xfId="4" applyNumberFormat="1" applyFont="1" applyFill="1" applyBorder="1" applyAlignment="1">
      <alignment horizontal="center" vertical="center" wrapText="1"/>
    </xf>
    <xf numFmtId="1" fontId="11" fillId="0" borderId="18" xfId="4" applyNumberFormat="1" applyFont="1" applyFill="1" applyBorder="1" applyAlignment="1">
      <alignment horizontal="center" vertical="center" wrapText="1"/>
    </xf>
    <xf numFmtId="49" fontId="11" fillId="0" borderId="18" xfId="4" applyNumberFormat="1" applyFont="1" applyFill="1" applyBorder="1" applyAlignment="1">
      <alignment horizontal="center" vertical="center" wrapText="1"/>
    </xf>
    <xf numFmtId="4" fontId="11" fillId="0" borderId="19" xfId="4" applyNumberFormat="1" applyFont="1" applyFill="1" applyBorder="1" applyAlignment="1">
      <alignment horizontal="center" vertical="center" wrapText="1"/>
    </xf>
    <xf numFmtId="4" fontId="34" fillId="0" borderId="18" xfId="3" applyNumberFormat="1" applyFont="1" applyBorder="1" applyAlignment="1">
      <alignment horizontal="right" vertical="center" wrapText="1"/>
    </xf>
    <xf numFmtId="4" fontId="14" fillId="2" borderId="0" xfId="0" applyNumberFormat="1" applyFont="1" applyFill="1" applyAlignment="1">
      <alignment wrapText="1"/>
    </xf>
    <xf numFmtId="0" fontId="22" fillId="2" borderId="0" xfId="0" applyFont="1" applyFill="1" applyAlignment="1">
      <alignment wrapText="1"/>
    </xf>
    <xf numFmtId="0" fontId="14" fillId="2" borderId="0" xfId="0" applyFont="1" applyFill="1" applyAlignment="1">
      <alignment wrapText="1"/>
    </xf>
    <xf numFmtId="0" fontId="14" fillId="0" borderId="0" xfId="0" applyFont="1" applyAlignment="1">
      <alignment wrapText="1"/>
    </xf>
    <xf numFmtId="4" fontId="11" fillId="0" borderId="18" xfId="3" applyNumberFormat="1" applyFont="1" applyBorder="1" applyAlignment="1">
      <alignment horizontal="right" vertical="center" wrapText="1"/>
    </xf>
    <xf numFmtId="1" fontId="30" fillId="0" borderId="18" xfId="3" applyNumberFormat="1" applyFont="1" applyBorder="1" applyAlignment="1">
      <alignment horizontal="center" vertical="center" wrapText="1"/>
    </xf>
    <xf numFmtId="4" fontId="30" fillId="0" borderId="18" xfId="4" applyNumberFormat="1" applyFont="1" applyFill="1" applyBorder="1" applyAlignment="1">
      <alignment horizontal="center" vertical="center" wrapText="1"/>
    </xf>
    <xf numFmtId="1" fontId="30" fillId="0" borderId="18" xfId="4" applyNumberFormat="1" applyFont="1" applyFill="1" applyBorder="1" applyAlignment="1">
      <alignment horizontal="center" vertical="center" wrapText="1"/>
    </xf>
    <xf numFmtId="49" fontId="30" fillId="0" borderId="18" xfId="4" applyNumberFormat="1" applyFont="1" applyFill="1" applyBorder="1" applyAlignment="1">
      <alignment horizontal="center" vertical="center" wrapText="1"/>
    </xf>
    <xf numFmtId="4" fontId="30" fillId="0" borderId="19" xfId="4" applyNumberFormat="1" applyFont="1" applyFill="1" applyBorder="1" applyAlignment="1">
      <alignment horizontal="center" vertical="center" wrapText="1"/>
    </xf>
    <xf numFmtId="4" fontId="30" fillId="0" borderId="18" xfId="3" applyNumberFormat="1" applyFont="1" applyBorder="1" applyAlignment="1">
      <alignment horizontal="right" vertical="center" wrapText="1"/>
    </xf>
    <xf numFmtId="4" fontId="32" fillId="2" borderId="0" xfId="0" applyNumberFormat="1" applyFont="1" applyFill="1" applyAlignment="1">
      <alignment wrapText="1"/>
    </xf>
    <xf numFmtId="0" fontId="6" fillId="2" borderId="0" xfId="0" applyFont="1" applyFill="1" applyAlignment="1">
      <alignment wrapText="1"/>
    </xf>
    <xf numFmtId="0" fontId="33" fillId="2" borderId="0" xfId="0" applyFont="1" applyFill="1" applyAlignment="1">
      <alignment wrapText="1"/>
    </xf>
    <xf numFmtId="0" fontId="33" fillId="0" borderId="0" xfId="0" applyFont="1" applyAlignment="1">
      <alignment wrapText="1"/>
    </xf>
    <xf numFmtId="3" fontId="11" fillId="0" borderId="18" xfId="4" applyNumberFormat="1" applyFont="1" applyFill="1" applyBorder="1" applyAlignment="1">
      <alignment horizontal="center" vertical="center"/>
    </xf>
    <xf numFmtId="1" fontId="11" fillId="5" borderId="11" xfId="3" applyNumberFormat="1" applyFont="1" applyFill="1" applyBorder="1" applyAlignment="1">
      <alignment horizontal="center" vertical="center"/>
    </xf>
    <xf numFmtId="49" fontId="11" fillId="5" borderId="11" xfId="3" applyNumberFormat="1" applyFont="1" applyFill="1" applyBorder="1" applyAlignment="1">
      <alignment horizontal="center" vertical="center"/>
    </xf>
    <xf numFmtId="1" fontId="11" fillId="5" borderId="12" xfId="3" applyNumberFormat="1" applyFont="1" applyFill="1" applyBorder="1" applyAlignment="1">
      <alignment horizontal="center" vertical="center"/>
    </xf>
    <xf numFmtId="1" fontId="5" fillId="5" borderId="11" xfId="3" applyNumberFormat="1" applyFont="1" applyFill="1" applyBorder="1" applyAlignment="1">
      <alignment horizontal="justify" vertical="center" wrapText="1"/>
    </xf>
    <xf numFmtId="4" fontId="34" fillId="5" borderId="11" xfId="3" applyNumberFormat="1" applyFont="1" applyFill="1" applyBorder="1" applyAlignment="1">
      <alignment horizontal="right" vertical="center"/>
    </xf>
    <xf numFmtId="4" fontId="11" fillId="5" borderId="11" xfId="3" applyNumberFormat="1" applyFont="1" applyFill="1" applyBorder="1" applyAlignment="1">
      <alignment horizontal="right" vertical="center"/>
    </xf>
    <xf numFmtId="4" fontId="11" fillId="0" borderId="15" xfId="4" applyNumberFormat="1" applyFont="1" applyFill="1" applyBorder="1" applyAlignment="1">
      <alignment horizontal="center" vertical="center"/>
    </xf>
    <xf numFmtId="1" fontId="11" fillId="0" borderId="15" xfId="4" applyNumberFormat="1" applyFont="1" applyFill="1" applyBorder="1" applyAlignment="1">
      <alignment horizontal="center" vertical="center"/>
    </xf>
    <xf numFmtId="49" fontId="11" fillId="0" borderId="15" xfId="4" applyNumberFormat="1" applyFont="1" applyFill="1" applyBorder="1" applyAlignment="1">
      <alignment horizontal="center" vertical="center"/>
    </xf>
    <xf numFmtId="4" fontId="11" fillId="0" borderId="16" xfId="4" applyNumberFormat="1" applyFont="1" applyFill="1" applyBorder="1" applyAlignment="1">
      <alignment horizontal="center" vertical="center"/>
    </xf>
    <xf numFmtId="1" fontId="5" fillId="0" borderId="11" xfId="3" applyNumberFormat="1" applyFont="1" applyBorder="1" applyAlignment="1">
      <alignment horizontal="justify" vertical="center" wrapText="1"/>
    </xf>
    <xf numFmtId="1" fontId="30" fillId="0" borderId="15" xfId="3" applyNumberFormat="1" applyFont="1" applyBorder="1" applyAlignment="1">
      <alignment horizontal="center" vertical="center"/>
    </xf>
    <xf numFmtId="4" fontId="30" fillId="0" borderId="15" xfId="4" applyNumberFormat="1" applyFont="1" applyFill="1" applyBorder="1" applyAlignment="1">
      <alignment horizontal="center" vertical="center"/>
    </xf>
    <xf numFmtId="1" fontId="30" fillId="0" borderId="15" xfId="4" applyNumberFormat="1" applyFont="1" applyFill="1" applyBorder="1" applyAlignment="1">
      <alignment horizontal="center" vertical="center"/>
    </xf>
    <xf numFmtId="49" fontId="30" fillId="0" borderId="15" xfId="4" applyNumberFormat="1" applyFont="1" applyFill="1" applyBorder="1" applyAlignment="1">
      <alignment horizontal="center" vertical="center"/>
    </xf>
    <xf numFmtId="4" fontId="30" fillId="0" borderId="16" xfId="4" applyNumberFormat="1" applyFont="1" applyFill="1" applyBorder="1" applyAlignment="1">
      <alignment horizontal="center" vertical="center"/>
    </xf>
    <xf numFmtId="1" fontId="31" fillId="0" borderId="15" xfId="3" applyNumberFormat="1" applyFont="1" applyBorder="1" applyAlignment="1">
      <alignment horizontal="left" vertical="center" wrapText="1"/>
    </xf>
    <xf numFmtId="4" fontId="30" fillId="0" borderId="15" xfId="3" applyNumberFormat="1" applyFont="1" applyBorder="1" applyAlignment="1">
      <alignment horizontal="right" vertical="center"/>
    </xf>
    <xf numFmtId="1" fontId="11" fillId="0" borderId="11" xfId="3" applyNumberFormat="1" applyFont="1" applyBorder="1" applyAlignment="1">
      <alignment horizontal="center" vertical="top"/>
    </xf>
    <xf numFmtId="49" fontId="11" fillId="0" borderId="11" xfId="3" applyNumberFormat="1" applyFont="1" applyBorder="1" applyAlignment="1">
      <alignment horizontal="center" vertical="top"/>
    </xf>
    <xf numFmtId="1" fontId="11" fillId="0" borderId="12" xfId="3" applyNumberFormat="1" applyFont="1" applyBorder="1" applyAlignment="1">
      <alignment horizontal="center" vertical="top"/>
    </xf>
    <xf numFmtId="1" fontId="5" fillId="0" borderId="11" xfId="3" applyNumberFormat="1" applyFont="1" applyBorder="1" applyAlignment="1">
      <alignment horizontal="justify" vertical="top" wrapText="1"/>
    </xf>
    <xf numFmtId="4" fontId="11" fillId="0" borderId="11" xfId="3" applyNumberFormat="1" applyFont="1" applyBorder="1" applyAlignment="1">
      <alignment horizontal="right" vertical="top"/>
    </xf>
    <xf numFmtId="4" fontId="14" fillId="2" borderId="0" xfId="0" applyNumberFormat="1" applyFont="1" applyFill="1" applyAlignment="1">
      <alignment vertical="top"/>
    </xf>
    <xf numFmtId="0" fontId="22" fillId="2" borderId="0" xfId="0" applyFont="1" applyFill="1" applyAlignment="1">
      <alignment vertical="top"/>
    </xf>
    <xf numFmtId="0" fontId="14" fillId="2" borderId="0" xfId="0" applyFont="1" applyFill="1" applyAlignment="1">
      <alignment vertical="top"/>
    </xf>
    <xf numFmtId="0" fontId="14" fillId="0" borderId="0" xfId="0" applyFont="1" applyAlignment="1">
      <alignment vertical="top"/>
    </xf>
    <xf numFmtId="1" fontId="5" fillId="0" borderId="18" xfId="3" applyNumberFormat="1" applyFont="1" applyBorder="1" applyAlignment="1">
      <alignment horizontal="justify" vertical="justify" wrapText="1"/>
    </xf>
    <xf numFmtId="1" fontId="31" fillId="0" borderId="18" xfId="3" applyNumberFormat="1" applyFont="1" applyBorder="1" applyAlignment="1">
      <alignment horizontal="justify" vertical="justify"/>
    </xf>
    <xf numFmtId="1" fontId="31" fillId="0" borderId="18" xfId="3" applyNumberFormat="1" applyFont="1" applyBorder="1" applyAlignment="1">
      <alignment horizontal="justify" vertical="justify" wrapText="1"/>
    </xf>
    <xf numFmtId="1" fontId="31" fillId="0" borderId="18" xfId="3" applyNumberFormat="1" applyFont="1" applyBorder="1" applyAlignment="1">
      <alignment vertical="justify" wrapText="1"/>
    </xf>
    <xf numFmtId="1" fontId="31" fillId="0" borderId="20" xfId="3" applyNumberFormat="1" applyFont="1" applyBorder="1" applyAlignment="1">
      <alignment horizontal="justify" vertical="center" wrapText="1"/>
    </xf>
    <xf numFmtId="1" fontId="11" fillId="0" borderId="22" xfId="3" applyNumberFormat="1" applyFont="1" applyBorder="1" applyAlignment="1">
      <alignment horizontal="center" vertical="top"/>
    </xf>
    <xf numFmtId="49" fontId="11" fillId="0" borderId="22" xfId="3" applyNumberFormat="1" applyFont="1" applyBorder="1" applyAlignment="1">
      <alignment horizontal="center" vertical="top"/>
    </xf>
    <xf numFmtId="1" fontId="11" fillId="0" borderId="23" xfId="3" applyNumberFormat="1" applyFont="1" applyBorder="1" applyAlignment="1">
      <alignment horizontal="center" vertical="top"/>
    </xf>
    <xf numFmtId="4" fontId="11" fillId="0" borderId="22" xfId="3" applyNumberFormat="1" applyFont="1" applyBorder="1" applyAlignment="1">
      <alignment horizontal="right" vertical="top"/>
    </xf>
    <xf numFmtId="1" fontId="5" fillId="0" borderId="18" xfId="3" applyNumberFormat="1" applyFont="1" applyBorder="1" applyAlignment="1">
      <alignment horizontal="justify" vertical="center" wrapText="1"/>
    </xf>
    <xf numFmtId="1" fontId="31" fillId="0" borderId="18" xfId="3" applyNumberFormat="1" applyFont="1" applyBorder="1" applyAlignment="1">
      <alignment horizontal="justify" vertical="center" wrapText="1"/>
    </xf>
    <xf numFmtId="1" fontId="30" fillId="0" borderId="18" xfId="5" applyNumberFormat="1" applyFont="1" applyBorder="1" applyAlignment="1">
      <alignment horizontal="center" vertical="center"/>
    </xf>
    <xf numFmtId="4" fontId="30" fillId="0" borderId="18" xfId="6" applyNumberFormat="1" applyFont="1" applyFill="1" applyBorder="1" applyAlignment="1">
      <alignment horizontal="center" vertical="center"/>
    </xf>
    <xf numFmtId="49" fontId="30" fillId="0" borderId="18" xfId="6" applyNumberFormat="1" applyFont="1" applyFill="1" applyBorder="1" applyAlignment="1">
      <alignment horizontal="center" vertical="center"/>
    </xf>
    <xf numFmtId="1" fontId="30" fillId="0" borderId="18" xfId="6" applyNumberFormat="1" applyFont="1" applyFill="1" applyBorder="1" applyAlignment="1">
      <alignment horizontal="center" vertical="center"/>
    </xf>
    <xf numFmtId="4" fontId="30" fillId="0" borderId="19" xfId="6" applyNumberFormat="1" applyFont="1" applyFill="1" applyBorder="1" applyAlignment="1">
      <alignment horizontal="center" vertical="center"/>
    </xf>
    <xf numFmtId="1" fontId="31" fillId="0" borderId="18" xfId="5" applyNumberFormat="1" applyFont="1" applyBorder="1" applyAlignment="1">
      <alignment horizontal="justify" vertical="center" wrapText="1"/>
    </xf>
    <xf numFmtId="4" fontId="30" fillId="0" borderId="18" xfId="5" applyNumberFormat="1" applyFont="1" applyBorder="1" applyAlignment="1">
      <alignment horizontal="right" vertical="center"/>
    </xf>
    <xf numFmtId="1" fontId="31" fillId="0" borderId="18" xfId="3" applyNumberFormat="1" applyFont="1" applyBorder="1" applyAlignment="1">
      <alignment horizontal="justify" vertical="center"/>
    </xf>
    <xf numFmtId="1" fontId="5" fillId="0" borderId="22" xfId="3" applyNumberFormat="1" applyFont="1" applyBorder="1" applyAlignment="1">
      <alignment horizontal="justify" vertical="top" wrapText="1"/>
    </xf>
    <xf numFmtId="4" fontId="14" fillId="0" borderId="0" xfId="0" applyNumberFormat="1" applyFont="1" applyAlignment="1">
      <alignment vertical="top"/>
    </xf>
    <xf numFmtId="0" fontId="22" fillId="0" borderId="0" xfId="0" applyFont="1" applyAlignment="1">
      <alignment vertical="top"/>
    </xf>
    <xf numFmtId="4" fontId="14" fillId="0" borderId="0" xfId="0" applyNumberFormat="1" applyFont="1"/>
    <xf numFmtId="0" fontId="22" fillId="0" borderId="0" xfId="0" applyFont="1"/>
    <xf numFmtId="4" fontId="32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4" fontId="10" fillId="2" borderId="0" xfId="3" applyNumberFormat="1" applyFont="1" applyFill="1" applyAlignment="1">
      <alignment horizontal="justify" wrapText="1"/>
    </xf>
    <xf numFmtId="4" fontId="9" fillId="2" borderId="0" xfId="3" applyNumberFormat="1" applyFont="1" applyFill="1"/>
    <xf numFmtId="166" fontId="9" fillId="2" borderId="0" xfId="3" applyNumberFormat="1" applyFont="1" applyFill="1"/>
    <xf numFmtId="164" fontId="9" fillId="2" borderId="0" xfId="2" applyNumberFormat="1" applyFont="1" applyFill="1" applyAlignment="1"/>
    <xf numFmtId="0" fontId="35" fillId="2" borderId="0" xfId="3" applyFont="1" applyFill="1" applyAlignment="1">
      <alignment horizontal="center"/>
    </xf>
    <xf numFmtId="1" fontId="35" fillId="2" borderId="0" xfId="3" applyNumberFormat="1" applyFont="1" applyFill="1" applyAlignment="1">
      <alignment horizontal="center"/>
    </xf>
    <xf numFmtId="0" fontId="36" fillId="2" borderId="0" xfId="3" applyFont="1" applyFill="1" applyAlignment="1">
      <alignment horizontal="justify" wrapText="1"/>
    </xf>
    <xf numFmtId="0" fontId="35" fillId="2" borderId="0" xfId="3" applyFont="1" applyFill="1"/>
    <xf numFmtId="164" fontId="35" fillId="2" borderId="0" xfId="3" applyNumberFormat="1" applyFont="1" applyFill="1"/>
    <xf numFmtId="1" fontId="26" fillId="0" borderId="18" xfId="3" applyNumberFormat="1" applyFont="1" applyFill="1" applyBorder="1" applyAlignment="1">
      <alignment horizontal="center" vertical="center"/>
    </xf>
    <xf numFmtId="4" fontId="26" fillId="0" borderId="18" xfId="4" applyNumberFormat="1" applyFont="1" applyFill="1" applyBorder="1" applyAlignment="1">
      <alignment horizontal="center" vertical="center"/>
    </xf>
    <xf numFmtId="1" fontId="26" fillId="0" borderId="18" xfId="4" applyNumberFormat="1" applyFont="1" applyFill="1" applyBorder="1" applyAlignment="1">
      <alignment horizontal="center" vertical="center"/>
    </xf>
    <xf numFmtId="49" fontId="26" fillId="0" borderId="18" xfId="4" applyNumberFormat="1" applyFont="1" applyFill="1" applyBorder="1" applyAlignment="1">
      <alignment horizontal="center" vertical="center"/>
    </xf>
    <xf numFmtId="4" fontId="26" fillId="0" borderId="19" xfId="4" applyNumberFormat="1" applyFont="1" applyFill="1" applyBorder="1" applyAlignment="1">
      <alignment horizontal="center" vertical="center"/>
    </xf>
    <xf numFmtId="1" fontId="27" fillId="0" borderId="18" xfId="3" applyNumberFormat="1" applyFont="1" applyFill="1" applyBorder="1" applyAlignment="1">
      <alignment horizontal="left" vertical="center" wrapText="1"/>
    </xf>
    <xf numFmtId="4" fontId="26" fillId="0" borderId="18" xfId="3" applyNumberFormat="1" applyFont="1" applyFill="1" applyBorder="1" applyAlignment="1">
      <alignment horizontal="right" vertical="center"/>
    </xf>
    <xf numFmtId="4" fontId="28" fillId="0" borderId="0" xfId="0" applyNumberFormat="1" applyFont="1" applyFill="1"/>
    <xf numFmtId="0" fontId="6" fillId="0" borderId="0" xfId="0" applyFont="1" applyFill="1"/>
    <xf numFmtId="0" fontId="29" fillId="0" borderId="0" xfId="0" applyFont="1" applyFill="1"/>
    <xf numFmtId="1" fontId="11" fillId="0" borderId="18" xfId="3" applyNumberFormat="1" applyFont="1" applyFill="1" applyBorder="1" applyAlignment="1">
      <alignment horizontal="center" vertical="center"/>
    </xf>
    <xf numFmtId="1" fontId="5" fillId="0" borderId="18" xfId="3" applyNumberFormat="1" applyFont="1" applyFill="1" applyBorder="1" applyAlignment="1">
      <alignment horizontal="justify" vertical="center" wrapText="1"/>
    </xf>
    <xf numFmtId="4" fontId="11" fillId="0" borderId="18" xfId="3" applyNumberFormat="1" applyFont="1" applyFill="1" applyBorder="1" applyAlignment="1">
      <alignment horizontal="right" vertical="center"/>
    </xf>
    <xf numFmtId="4" fontId="14" fillId="0" borderId="0" xfId="0" applyNumberFormat="1" applyFont="1" applyFill="1"/>
    <xf numFmtId="0" fontId="22" fillId="0" borderId="0" xfId="0" applyFont="1" applyFill="1"/>
    <xf numFmtId="0" fontId="14" fillId="0" borderId="0" xfId="0" applyFont="1" applyFill="1"/>
    <xf numFmtId="1" fontId="5" fillId="0" borderId="18" xfId="3" applyNumberFormat="1" applyFont="1" applyFill="1" applyBorder="1" applyAlignment="1">
      <alignment horizontal="left" vertical="center" wrapText="1"/>
    </xf>
    <xf numFmtId="0" fontId="11" fillId="0" borderId="18" xfId="3" applyNumberFormat="1" applyFont="1" applyBorder="1" applyAlignment="1">
      <alignment horizontal="center" vertical="center"/>
    </xf>
    <xf numFmtId="0" fontId="11" fillId="0" borderId="11" xfId="3" applyNumberFormat="1" applyFont="1" applyBorder="1" applyAlignment="1">
      <alignment horizontal="center" vertical="top"/>
    </xf>
    <xf numFmtId="0" fontId="30" fillId="0" borderId="18" xfId="3" applyNumberFormat="1" applyFont="1" applyBorder="1" applyAlignment="1">
      <alignment horizontal="center" vertical="center"/>
    </xf>
    <xf numFmtId="0" fontId="30" fillId="0" borderId="20" xfId="3" applyNumberFormat="1" applyFont="1" applyBorder="1" applyAlignment="1">
      <alignment horizontal="center" vertical="center"/>
    </xf>
    <xf numFmtId="0" fontId="11" fillId="0" borderId="22" xfId="3" applyNumberFormat="1" applyFont="1" applyBorder="1" applyAlignment="1">
      <alignment horizontal="center" vertical="top"/>
    </xf>
    <xf numFmtId="0" fontId="11" fillId="0" borderId="18" xfId="3" applyNumberFormat="1" applyFont="1" applyFill="1" applyBorder="1" applyAlignment="1">
      <alignment horizontal="center" vertical="center"/>
    </xf>
    <xf numFmtId="0" fontId="30" fillId="0" borderId="18" xfId="5" applyNumberFormat="1" applyFont="1" applyBorder="1" applyAlignment="1">
      <alignment horizontal="center" vertical="center"/>
    </xf>
    <xf numFmtId="1" fontId="11" fillId="5" borderId="1" xfId="3" applyNumberFormat="1" applyFont="1" applyFill="1" applyBorder="1" applyAlignment="1">
      <alignment horizontal="center" vertical="center"/>
    </xf>
    <xf numFmtId="1" fontId="11" fillId="5" borderId="2" xfId="3" applyNumberFormat="1" applyFont="1" applyFill="1" applyBorder="1" applyAlignment="1">
      <alignment horizontal="center" vertical="center"/>
    </xf>
    <xf numFmtId="49" fontId="11" fillId="5" borderId="2" xfId="3" applyNumberFormat="1" applyFont="1" applyFill="1" applyBorder="1" applyAlignment="1">
      <alignment horizontal="center" vertical="center"/>
    </xf>
    <xf numFmtId="1" fontId="11" fillId="5" borderId="3" xfId="3" applyNumberFormat="1" applyFont="1" applyFill="1" applyBorder="1" applyAlignment="1">
      <alignment horizontal="center" vertical="center"/>
    </xf>
    <xf numFmtId="1" fontId="5" fillId="5" borderId="2" xfId="3" applyNumberFormat="1" applyFont="1" applyFill="1" applyBorder="1" applyAlignment="1">
      <alignment horizontal="justify" vertical="center" wrapText="1"/>
    </xf>
    <xf numFmtId="4" fontId="11" fillId="5" borderId="2" xfId="3" applyNumberFormat="1" applyFont="1" applyFill="1" applyBorder="1" applyAlignment="1">
      <alignment horizontal="right" vertical="center"/>
    </xf>
    <xf numFmtId="164" fontId="11" fillId="5" borderId="3" xfId="2" applyNumberFormat="1" applyFont="1" applyFill="1" applyBorder="1" applyAlignment="1">
      <alignment horizontal="center" vertical="center"/>
    </xf>
    <xf numFmtId="164" fontId="11" fillId="0" borderId="25" xfId="2" applyNumberFormat="1" applyFont="1" applyFill="1" applyBorder="1" applyAlignment="1">
      <alignment horizontal="center" vertical="center"/>
    </xf>
    <xf numFmtId="1" fontId="11" fillId="0" borderId="19" xfId="3" applyNumberFormat="1" applyFont="1" applyBorder="1" applyAlignment="1">
      <alignment horizontal="center" vertical="center"/>
    </xf>
    <xf numFmtId="164" fontId="11" fillId="0" borderId="18" xfId="2" applyNumberFormat="1" applyFont="1" applyFill="1" applyBorder="1" applyAlignment="1">
      <alignment horizontal="center" vertical="center"/>
    </xf>
    <xf numFmtId="164" fontId="11" fillId="0" borderId="15" xfId="2" applyNumberFormat="1" applyFont="1" applyFill="1" applyBorder="1" applyAlignment="1">
      <alignment horizontal="center" vertical="center"/>
    </xf>
    <xf numFmtId="1" fontId="26" fillId="0" borderId="19" xfId="3" applyNumberFormat="1" applyFont="1" applyFill="1" applyBorder="1" applyAlignment="1">
      <alignment horizontal="center" vertical="center"/>
    </xf>
    <xf numFmtId="164" fontId="26" fillId="0" borderId="18" xfId="2" applyNumberFormat="1" applyFont="1" applyFill="1" applyBorder="1" applyAlignment="1">
      <alignment horizontal="center" vertical="center"/>
    </xf>
    <xf numFmtId="1" fontId="30" fillId="0" borderId="19" xfId="3" applyNumberFormat="1" applyFont="1" applyBorder="1" applyAlignment="1">
      <alignment horizontal="center" vertical="center"/>
    </xf>
    <xf numFmtId="164" fontId="30" fillId="0" borderId="18" xfId="2" applyNumberFormat="1" applyFont="1" applyFill="1" applyBorder="1" applyAlignment="1">
      <alignment horizontal="center" vertical="center"/>
    </xf>
    <xf numFmtId="1" fontId="30" fillId="0" borderId="21" xfId="3" applyNumberFormat="1" applyFont="1" applyBorder="1" applyAlignment="1">
      <alignment horizontal="center" vertical="center"/>
    </xf>
    <xf numFmtId="164" fontId="30" fillId="0" borderId="20" xfId="2" applyNumberFormat="1" applyFont="1" applyFill="1" applyBorder="1" applyAlignment="1">
      <alignment horizontal="center" vertical="center"/>
    </xf>
    <xf numFmtId="164" fontId="11" fillId="0" borderId="22" xfId="2" applyNumberFormat="1" applyFont="1" applyFill="1" applyBorder="1" applyAlignment="1">
      <alignment horizontal="center" vertical="center"/>
    </xf>
    <xf numFmtId="0" fontId="33" fillId="0" borderId="0" xfId="0" applyFont="1" applyBorder="1"/>
    <xf numFmtId="164" fontId="11" fillId="0" borderId="26" xfId="2" applyNumberFormat="1" applyFont="1" applyFill="1" applyBorder="1" applyAlignment="1">
      <alignment horizontal="center" vertical="center"/>
    </xf>
    <xf numFmtId="1" fontId="11" fillId="0" borderId="19" xfId="3" applyNumberFormat="1" applyFont="1" applyBorder="1" applyAlignment="1">
      <alignment horizontal="center" vertical="center" wrapText="1"/>
    </xf>
    <xf numFmtId="164" fontId="11" fillId="0" borderId="18" xfId="2" applyNumberFormat="1" applyFont="1" applyFill="1" applyBorder="1" applyAlignment="1">
      <alignment horizontal="center" vertical="center" wrapText="1"/>
    </xf>
    <xf numFmtId="164" fontId="11" fillId="0" borderId="15" xfId="2" applyNumberFormat="1" applyFont="1" applyFill="1" applyBorder="1" applyAlignment="1">
      <alignment horizontal="center" vertical="center" wrapText="1"/>
    </xf>
    <xf numFmtId="1" fontId="30" fillId="0" borderId="19" xfId="3" applyNumberFormat="1" applyFont="1" applyBorder="1" applyAlignment="1">
      <alignment horizontal="center" vertical="center" wrapText="1"/>
    </xf>
    <xf numFmtId="164" fontId="30" fillId="0" borderId="18" xfId="2" applyNumberFormat="1" applyFont="1" applyFill="1" applyBorder="1" applyAlignment="1">
      <alignment horizontal="center" vertical="center" wrapText="1"/>
    </xf>
    <xf numFmtId="164" fontId="30" fillId="0" borderId="20" xfId="2" applyNumberFormat="1" applyFont="1" applyFill="1" applyBorder="1" applyAlignment="1">
      <alignment horizontal="center" vertical="center" wrapText="1"/>
    </xf>
    <xf numFmtId="164" fontId="11" fillId="5" borderId="14" xfId="2" applyNumberFormat="1" applyFont="1" applyFill="1" applyBorder="1" applyAlignment="1">
      <alignment horizontal="center" vertical="center"/>
    </xf>
    <xf numFmtId="1" fontId="30" fillId="0" borderId="16" xfId="3" applyNumberFormat="1" applyFont="1" applyBorder="1" applyAlignment="1">
      <alignment horizontal="center" vertical="center"/>
    </xf>
    <xf numFmtId="164" fontId="11" fillId="0" borderId="2" xfId="2" applyNumberFormat="1" applyFont="1" applyFill="1" applyBorder="1" applyAlignment="1">
      <alignment horizontal="center" vertical="top"/>
    </xf>
    <xf numFmtId="164" fontId="9" fillId="0" borderId="18" xfId="2" applyNumberFormat="1" applyFont="1" applyFill="1" applyBorder="1" applyAlignment="1">
      <alignment horizontal="center" vertical="center"/>
    </xf>
    <xf numFmtId="164" fontId="11" fillId="0" borderId="22" xfId="2" applyNumberFormat="1" applyFont="1" applyFill="1" applyBorder="1" applyAlignment="1">
      <alignment horizontal="center" vertical="top"/>
    </xf>
    <xf numFmtId="1" fontId="11" fillId="0" borderId="19" xfId="3" applyNumberFormat="1" applyFont="1" applyFill="1" applyBorder="1" applyAlignment="1">
      <alignment horizontal="center" vertical="center"/>
    </xf>
    <xf numFmtId="1" fontId="30" fillId="0" borderId="19" xfId="5" applyNumberFormat="1" applyFont="1" applyBorder="1" applyAlignment="1">
      <alignment horizontal="center" vertical="center"/>
    </xf>
    <xf numFmtId="164" fontId="11" fillId="0" borderId="25" xfId="2" applyNumberFormat="1" applyFont="1" applyFill="1" applyBorder="1" applyAlignment="1">
      <alignment horizontal="center" vertical="top"/>
    </xf>
    <xf numFmtId="1" fontId="30" fillId="0" borderId="27" xfId="3" applyNumberFormat="1" applyFont="1" applyBorder="1" applyAlignment="1">
      <alignment horizontal="center" vertical="center"/>
    </xf>
    <xf numFmtId="0" fontId="30" fillId="0" borderId="28" xfId="3" applyNumberFormat="1" applyFont="1" applyBorder="1" applyAlignment="1">
      <alignment horizontal="center" vertical="center"/>
    </xf>
    <xf numFmtId="1" fontId="30" fillId="0" borderId="28" xfId="3" applyNumberFormat="1" applyFont="1" applyBorder="1" applyAlignment="1">
      <alignment horizontal="center" vertical="center"/>
    </xf>
    <xf numFmtId="4" fontId="30" fillId="0" borderId="28" xfId="4" applyNumberFormat="1" applyFont="1" applyFill="1" applyBorder="1" applyAlignment="1">
      <alignment horizontal="center" vertical="center"/>
    </xf>
    <xf numFmtId="1" fontId="30" fillId="0" borderId="28" xfId="4" applyNumberFormat="1" applyFont="1" applyFill="1" applyBorder="1" applyAlignment="1">
      <alignment horizontal="center" vertical="center"/>
    </xf>
    <xf numFmtId="49" fontId="30" fillId="0" borderId="28" xfId="4" applyNumberFormat="1" applyFont="1" applyFill="1" applyBorder="1" applyAlignment="1">
      <alignment horizontal="center" vertical="center"/>
    </xf>
    <xf numFmtId="4" fontId="30" fillId="0" borderId="27" xfId="4" applyNumberFormat="1" applyFont="1" applyFill="1" applyBorder="1" applyAlignment="1">
      <alignment horizontal="center" vertical="center"/>
    </xf>
    <xf numFmtId="1" fontId="31" fillId="0" borderId="28" xfId="3" applyNumberFormat="1" applyFont="1" applyBorder="1" applyAlignment="1">
      <alignment horizontal="justify" vertical="justify" wrapText="1"/>
    </xf>
    <xf numFmtId="4" fontId="30" fillId="0" borderId="28" xfId="3" applyNumberFormat="1" applyFont="1" applyBorder="1" applyAlignment="1">
      <alignment horizontal="right" vertical="center"/>
    </xf>
    <xf numFmtId="164" fontId="30" fillId="0" borderId="28" xfId="2" applyNumberFormat="1" applyFont="1" applyFill="1" applyBorder="1" applyAlignment="1">
      <alignment horizontal="center" vertical="center"/>
    </xf>
    <xf numFmtId="0" fontId="20" fillId="3" borderId="29" xfId="3" applyFont="1" applyFill="1" applyBorder="1" applyAlignment="1">
      <alignment horizontal="center" vertical="center" wrapText="1"/>
    </xf>
    <xf numFmtId="0" fontId="20" fillId="3" borderId="30" xfId="3" applyFont="1" applyFill="1" applyBorder="1" applyAlignment="1">
      <alignment horizontal="center" vertical="center" wrapText="1"/>
    </xf>
    <xf numFmtId="0" fontId="20" fillId="3" borderId="31" xfId="3" applyFont="1" applyFill="1" applyBorder="1" applyAlignment="1">
      <alignment horizontal="center" vertical="center" wrapText="1"/>
    </xf>
    <xf numFmtId="0" fontId="20" fillId="3" borderId="32" xfId="3" applyFont="1" applyFill="1" applyBorder="1" applyAlignment="1">
      <alignment horizontal="center" vertical="center" wrapText="1"/>
    </xf>
    <xf numFmtId="4" fontId="20" fillId="3" borderId="26" xfId="3" applyNumberFormat="1" applyFont="1" applyFill="1" applyBorder="1" applyAlignment="1">
      <alignment horizontal="center" vertical="center" wrapText="1"/>
    </xf>
    <xf numFmtId="4" fontId="20" fillId="3" borderId="17" xfId="3" applyNumberFormat="1" applyFont="1" applyFill="1" applyBorder="1" applyAlignment="1">
      <alignment horizontal="center" vertical="center" wrapText="1"/>
    </xf>
    <xf numFmtId="4" fontId="20" fillId="3" borderId="33" xfId="3" applyNumberFormat="1" applyFont="1" applyFill="1" applyBorder="1" applyAlignment="1">
      <alignment horizontal="center" vertical="center" wrapText="1"/>
    </xf>
    <xf numFmtId="164" fontId="20" fillId="3" borderId="17" xfId="2" applyNumberFormat="1" applyFont="1" applyFill="1" applyBorder="1" applyAlignment="1">
      <alignment horizontal="center" vertical="center" wrapText="1"/>
    </xf>
    <xf numFmtId="0" fontId="2" fillId="2" borderId="24" xfId="3" applyFont="1" applyFill="1" applyBorder="1" applyAlignment="1">
      <alignment horizontal="center" vertical="center"/>
    </xf>
    <xf numFmtId="0" fontId="2" fillId="2" borderId="34" xfId="3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/>
    </xf>
    <xf numFmtId="1" fontId="2" fillId="2" borderId="34" xfId="3" applyNumberFormat="1" applyFont="1" applyFill="1" applyBorder="1" applyAlignment="1">
      <alignment horizontal="center" vertical="center"/>
    </xf>
    <xf numFmtId="49" fontId="2" fillId="2" borderId="34" xfId="3" applyNumberFormat="1" applyFont="1" applyFill="1" applyBorder="1" applyAlignment="1">
      <alignment horizontal="center" vertical="center"/>
    </xf>
    <xf numFmtId="0" fontId="5" fillId="2" borderId="34" xfId="3" applyFont="1" applyFill="1" applyBorder="1" applyAlignment="1">
      <alignment horizontal="justify" vertical="center" wrapText="1"/>
    </xf>
    <xf numFmtId="0" fontId="2" fillId="2" borderId="34" xfId="3" applyFont="1" applyFill="1" applyBorder="1" applyAlignment="1">
      <alignment vertical="center"/>
    </xf>
    <xf numFmtId="164" fontId="2" fillId="2" borderId="35" xfId="2" applyNumberFormat="1" applyFont="1" applyFill="1" applyBorder="1" applyAlignment="1" applyProtection="1">
      <alignment vertical="center"/>
    </xf>
    <xf numFmtId="0" fontId="2" fillId="2" borderId="17" xfId="3" applyFont="1" applyFill="1" applyBorder="1" applyAlignment="1">
      <alignment horizontal="center" vertical="center"/>
    </xf>
    <xf numFmtId="0" fontId="2" fillId="2" borderId="0" xfId="3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1" fontId="2" fillId="2" borderId="0" xfId="3" applyNumberFormat="1" applyFont="1" applyFill="1" applyBorder="1" applyAlignment="1">
      <alignment horizontal="center" vertical="center"/>
    </xf>
    <xf numFmtId="49" fontId="2" fillId="2" borderId="0" xfId="3" applyNumberFormat="1" applyFont="1" applyFill="1" applyBorder="1" applyAlignment="1">
      <alignment horizontal="center" vertical="center"/>
    </xf>
    <xf numFmtId="0" fontId="5" fillId="2" borderId="0" xfId="3" applyFont="1" applyFill="1" applyBorder="1" applyAlignment="1">
      <alignment horizontal="justify" vertical="center" wrapText="1"/>
    </xf>
    <xf numFmtId="0" fontId="2" fillId="2" borderId="0" xfId="3" applyFont="1" applyFill="1" applyBorder="1" applyAlignment="1">
      <alignment vertical="center"/>
    </xf>
    <xf numFmtId="165" fontId="8" fillId="0" borderId="0" xfId="0" applyNumberFormat="1" applyFont="1" applyBorder="1" applyAlignment="1">
      <alignment horizontal="right" vertical="center" wrapText="1" readingOrder="1"/>
    </xf>
    <xf numFmtId="164" fontId="2" fillId="2" borderId="33" xfId="2" applyNumberFormat="1" applyFont="1" applyFill="1" applyBorder="1" applyAlignment="1" applyProtection="1">
      <alignment vertical="center"/>
    </xf>
    <xf numFmtId="0" fontId="1" fillId="2" borderId="0" xfId="0" applyFont="1" applyFill="1" applyBorder="1" applyAlignment="1">
      <alignment vertical="center"/>
    </xf>
    <xf numFmtId="4" fontId="2" fillId="2" borderId="0" xfId="3" applyNumberFormat="1" applyFont="1" applyFill="1" applyBorder="1" applyAlignment="1">
      <alignment vertical="center"/>
    </xf>
    <xf numFmtId="164" fontId="2" fillId="2" borderId="33" xfId="2" applyNumberFormat="1" applyFont="1" applyFill="1" applyBorder="1" applyAlignment="1" applyProtection="1">
      <alignment horizontal="center" vertical="center"/>
    </xf>
    <xf numFmtId="0" fontId="9" fillId="2" borderId="17" xfId="3" applyFont="1" applyFill="1" applyBorder="1" applyAlignment="1">
      <alignment horizontal="center" vertical="center"/>
    </xf>
    <xf numFmtId="0" fontId="9" fillId="2" borderId="0" xfId="3" applyFont="1" applyFill="1" applyBorder="1" applyAlignment="1">
      <alignment horizontal="center" vertical="center"/>
    </xf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1" fontId="9" fillId="2" borderId="0" xfId="3" applyNumberFormat="1" applyFont="1" applyFill="1" applyBorder="1" applyAlignment="1">
      <alignment horizontal="center" vertical="center"/>
    </xf>
    <xf numFmtId="49" fontId="9" fillId="2" borderId="0" xfId="3" applyNumberFormat="1" applyFont="1" applyFill="1" applyBorder="1" applyAlignment="1">
      <alignment horizontal="center" vertical="center"/>
    </xf>
    <xf numFmtId="0" fontId="10" fillId="2" borderId="0" xfId="3" applyFont="1" applyFill="1" applyBorder="1" applyAlignment="1">
      <alignment horizontal="justify" wrapText="1"/>
    </xf>
    <xf numFmtId="4" fontId="9" fillId="2" borderId="0" xfId="0" applyNumberFormat="1" applyFont="1" applyFill="1" applyBorder="1" applyAlignment="1">
      <alignment vertical="center"/>
    </xf>
    <xf numFmtId="4" fontId="11" fillId="2" borderId="0" xfId="0" applyNumberFormat="1" applyFont="1" applyFill="1" applyBorder="1" applyAlignment="1" applyProtection="1">
      <alignment vertical="center"/>
      <protection locked="0"/>
    </xf>
    <xf numFmtId="164" fontId="11" fillId="2" borderId="33" xfId="2" applyNumberFormat="1" applyFont="1" applyFill="1" applyBorder="1" applyAlignment="1" applyProtection="1">
      <alignment vertical="center"/>
      <protection locked="0"/>
    </xf>
    <xf numFmtId="0" fontId="12" fillId="2" borderId="17" xfId="3" applyFont="1" applyFill="1" applyBorder="1" applyAlignment="1">
      <alignment horizontal="center" vertical="center"/>
    </xf>
    <xf numFmtId="0" fontId="12" fillId="2" borderId="0" xfId="3" applyFont="1" applyFill="1" applyBorder="1" applyAlignment="1">
      <alignment horizontal="center" vertical="center"/>
    </xf>
    <xf numFmtId="0" fontId="12" fillId="2" borderId="0" xfId="3" applyFont="1" applyFill="1" applyBorder="1" applyAlignment="1">
      <alignment horizontal="justify" vertical="center"/>
    </xf>
    <xf numFmtId="0" fontId="12" fillId="2" borderId="33" xfId="3" applyFont="1" applyFill="1" applyBorder="1" applyAlignment="1">
      <alignment horizontal="center" vertical="center"/>
    </xf>
    <xf numFmtId="0" fontId="9" fillId="2" borderId="17" xfId="3" applyFont="1" applyFill="1" applyBorder="1" applyAlignment="1">
      <alignment horizontal="center"/>
    </xf>
    <xf numFmtId="0" fontId="9" fillId="2" borderId="0" xfId="3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1" fontId="9" fillId="2" borderId="0" xfId="3" applyNumberFormat="1" applyFont="1" applyFill="1" applyBorder="1" applyAlignment="1">
      <alignment horizontal="center"/>
    </xf>
    <xf numFmtId="49" fontId="9" fillId="2" borderId="0" xfId="3" applyNumberFormat="1" applyFont="1" applyFill="1" applyBorder="1" applyAlignment="1">
      <alignment horizontal="center"/>
    </xf>
    <xf numFmtId="0" fontId="10" fillId="2" borderId="0" xfId="0" quotePrefix="1" applyFont="1" applyFill="1" applyBorder="1" applyAlignment="1">
      <alignment horizontal="justify" vertical="center" wrapText="1"/>
    </xf>
    <xf numFmtId="4" fontId="9" fillId="2" borderId="0" xfId="0" applyNumberFormat="1" applyFont="1" applyFill="1" applyBorder="1" applyAlignment="1">
      <alignment horizontal="left" vertical="center"/>
    </xf>
    <xf numFmtId="164" fontId="9" fillId="2" borderId="33" xfId="2" applyNumberFormat="1" applyFont="1" applyFill="1" applyBorder="1" applyAlignment="1" applyProtection="1">
      <alignment horizontal="left" vertical="center"/>
    </xf>
    <xf numFmtId="0" fontId="9" fillId="2" borderId="17" xfId="3" applyFont="1" applyFill="1" applyBorder="1" applyAlignment="1">
      <alignment horizontal="left"/>
    </xf>
    <xf numFmtId="4" fontId="11" fillId="2" borderId="0" xfId="0" applyNumberFormat="1" applyFont="1" applyFill="1" applyBorder="1" applyAlignment="1">
      <alignment horizontal="left" vertical="center"/>
    </xf>
    <xf numFmtId="0" fontId="14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/>
    </xf>
    <xf numFmtId="0" fontId="9" fillId="2" borderId="0" xfId="3" applyFont="1" applyFill="1" applyBorder="1" applyAlignment="1">
      <alignment horizontal="left"/>
    </xf>
    <xf numFmtId="1" fontId="9" fillId="2" borderId="0" xfId="3" applyNumberFormat="1" applyFont="1" applyFill="1" applyBorder="1" applyAlignment="1">
      <alignment horizontal="left"/>
    </xf>
    <xf numFmtId="49" fontId="9" fillId="2" borderId="0" xfId="3" applyNumberFormat="1" applyFont="1" applyFill="1" applyBorder="1" applyAlignment="1">
      <alignment horizontal="left"/>
    </xf>
    <xf numFmtId="0" fontId="1" fillId="2" borderId="0" xfId="0" applyFont="1" applyFill="1" applyBorder="1" applyAlignment="1">
      <alignment horizontal="left" vertical="center"/>
    </xf>
    <xf numFmtId="4" fontId="10" fillId="2" borderId="0" xfId="0" quotePrefix="1" applyNumberFormat="1" applyFont="1" applyFill="1" applyBorder="1" applyAlignment="1">
      <alignment horizontal="justify" vertical="center" wrapText="1"/>
    </xf>
    <xf numFmtId="44" fontId="9" fillId="2" borderId="0" xfId="0" applyNumberFormat="1" applyFont="1" applyFill="1" applyBorder="1" applyAlignment="1">
      <alignment vertical="center"/>
    </xf>
    <xf numFmtId="4" fontId="1" fillId="2" borderId="0" xfId="0" applyNumberFormat="1" applyFont="1" applyFill="1" applyBorder="1" applyAlignment="1">
      <alignment vertical="center"/>
    </xf>
    <xf numFmtId="3" fontId="1" fillId="2" borderId="0" xfId="0" applyNumberFormat="1" applyFont="1" applyFill="1" applyBorder="1" applyAlignment="1">
      <alignment vertical="center"/>
    </xf>
    <xf numFmtId="0" fontId="7" fillId="2" borderId="17" xfId="3" applyFont="1" applyFill="1" applyBorder="1" applyAlignment="1">
      <alignment horizontal="right"/>
    </xf>
    <xf numFmtId="4" fontId="4" fillId="2" borderId="0" xfId="0" applyNumberFormat="1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7" fillId="2" borderId="0" xfId="3" applyFont="1" applyFill="1" applyBorder="1" applyAlignment="1">
      <alignment horizontal="right"/>
    </xf>
    <xf numFmtId="1" fontId="7" fillId="2" borderId="0" xfId="3" applyNumberFormat="1" applyFont="1" applyFill="1" applyBorder="1" applyAlignment="1">
      <alignment horizontal="right"/>
    </xf>
    <xf numFmtId="49" fontId="7" fillId="2" borderId="0" xfId="3" applyNumberFormat="1" applyFont="1" applyFill="1" applyBorder="1" applyAlignment="1">
      <alignment horizontal="right"/>
    </xf>
    <xf numFmtId="0" fontId="7" fillId="2" borderId="0" xfId="0" applyFont="1" applyFill="1" applyBorder="1" applyAlignment="1">
      <alignment horizontal="right" vertical="center"/>
    </xf>
    <xf numFmtId="0" fontId="7" fillId="2" borderId="0" xfId="0" quotePrefix="1" applyFont="1" applyFill="1" applyBorder="1" applyAlignment="1">
      <alignment horizontal="right" vertical="center" wrapText="1"/>
    </xf>
    <xf numFmtId="4" fontId="7" fillId="2" borderId="0" xfId="0" applyNumberFormat="1" applyFont="1" applyFill="1" applyBorder="1" applyAlignment="1">
      <alignment horizontal="right" vertical="center"/>
    </xf>
    <xf numFmtId="43" fontId="7" fillId="2" borderId="0" xfId="0" applyNumberFormat="1" applyFont="1" applyFill="1" applyBorder="1" applyAlignment="1">
      <alignment horizontal="right" vertical="center"/>
    </xf>
    <xf numFmtId="164" fontId="7" fillId="2" borderId="33" xfId="2" applyNumberFormat="1" applyFont="1" applyFill="1" applyBorder="1" applyAlignment="1" applyProtection="1">
      <alignment horizontal="right" vertical="center"/>
    </xf>
    <xf numFmtId="4" fontId="16" fillId="2" borderId="0" xfId="0" applyNumberFormat="1" applyFont="1" applyFill="1" applyBorder="1" applyAlignment="1">
      <alignment vertical="center"/>
    </xf>
    <xf numFmtId="164" fontId="17" fillId="2" borderId="33" xfId="2" applyNumberFormat="1" applyFont="1" applyFill="1" applyBorder="1" applyAlignment="1" applyProtection="1">
      <alignment horizontal="left" vertical="center"/>
    </xf>
    <xf numFmtId="0" fontId="18" fillId="2" borderId="36" xfId="3" applyFont="1" applyFill="1" applyBorder="1" applyAlignment="1">
      <alignment horizontal="right" wrapText="1"/>
    </xf>
    <xf numFmtId="0" fontId="19" fillId="2" borderId="37" xfId="0" applyFont="1" applyFill="1" applyBorder="1" applyAlignment="1">
      <alignment horizontal="right" wrapText="1"/>
    </xf>
    <xf numFmtId="0" fontId="20" fillId="2" borderId="37" xfId="0" applyFont="1" applyFill="1" applyBorder="1" applyAlignment="1">
      <alignment horizontal="right" vertical="center" wrapText="1"/>
    </xf>
    <xf numFmtId="4" fontId="21" fillId="2" borderId="37" xfId="0" applyNumberFormat="1" applyFont="1" applyFill="1" applyBorder="1" applyAlignment="1">
      <alignment horizontal="right" vertical="center" wrapText="1"/>
    </xf>
    <xf numFmtId="4" fontId="21" fillId="2" borderId="37" xfId="2" applyNumberFormat="1" applyFont="1" applyFill="1" applyBorder="1" applyAlignment="1">
      <alignment horizontal="right" vertical="center" wrapText="1"/>
    </xf>
    <xf numFmtId="164" fontId="21" fillId="2" borderId="38" xfId="2" applyNumberFormat="1" applyFont="1" applyFill="1" applyBorder="1" applyAlignment="1">
      <alignment horizontal="right" vertical="center" wrapText="1"/>
    </xf>
  </cellXfs>
  <cellStyles count="7">
    <cellStyle name="Millares_CONS-ENE-MODIF" xfId="4" xr:uid="{196533F8-13CB-42CD-B682-90B0BD5687E5}"/>
    <cellStyle name="Millares_CONS-ENE-MODIF 2" xfId="6" xr:uid="{5EE3E52B-B67A-4127-AF98-5188C0F6F4B3}"/>
    <cellStyle name="Moneda" xfId="1" builtinId="4"/>
    <cellStyle name="Normal" xfId="0" builtinId="0"/>
    <cellStyle name="Normal 2" xfId="3" xr:uid="{9BF97132-4CE4-4A6E-BE31-F644A857DF32}"/>
    <cellStyle name="Normal 2 2" xfId="5" xr:uid="{C6DC4FFA-45B5-433B-94E7-5A8DDCBAC2D5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82550</xdr:colOff>
      <xdr:row>0</xdr:row>
      <xdr:rowOff>50800</xdr:rowOff>
    </xdr:from>
    <xdr:to>
      <xdr:col>4</xdr:col>
      <xdr:colOff>377825</xdr:colOff>
      <xdr:row>4</xdr:row>
      <xdr:rowOff>10980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549C84A-9FA1-46D9-B665-9524F5275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" y="50800"/>
          <a:ext cx="2781300" cy="6074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X87" dT="2022-07-08T16:43:48.82" personId="{00000000-0000-0000-0000-000000000000}" id="{CDAA7170-753B-4B26-B178-0B003C174478}">
    <text>NO FORMULADA</text>
  </threadedComment>
  <threadedComment ref="X136" dT="2022-07-08T19:43:40.86" personId="{00000000-0000-0000-0000-000000000000}" id="{CC996D8E-BDC1-49C6-831A-A1FB51166993}">
    <text>NO FORMULADA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19D8F-E819-4AAD-BA71-DF4E1E7C5758}">
  <dimension ref="A1:CR154"/>
  <sheetViews>
    <sheetView tabSelected="1" zoomScale="91" zoomScaleNormal="91" workbookViewId="0">
      <pane xSplit="11" ySplit="12" topLeftCell="L52" activePane="bottomRight" state="frozen"/>
      <selection pane="topRight" activeCell="L1" sqref="L1"/>
      <selection pane="bottomLeft" activeCell="A13" sqref="A13"/>
      <selection pane="bottomRight" sqref="A1:XFD1"/>
    </sheetView>
  </sheetViews>
  <sheetFormatPr baseColWidth="10" defaultColWidth="9.140625" defaultRowHeight="12.75" x14ac:dyDescent="0.2"/>
  <cols>
    <col min="1" max="1" width="9.85546875" style="5" customWidth="1"/>
    <col min="2" max="2" width="9.42578125" style="5" customWidth="1"/>
    <col min="3" max="3" width="9.85546875" style="5" customWidth="1"/>
    <col min="4" max="4" width="8.140625" style="5" customWidth="1"/>
    <col min="5" max="5" width="7" style="5" customWidth="1"/>
    <col min="6" max="6" width="9.5703125" style="5" customWidth="1"/>
    <col min="7" max="7" width="5.7109375" style="5" customWidth="1"/>
    <col min="8" max="8" width="5.28515625" style="6" customWidth="1"/>
    <col min="9" max="9" width="7" style="7" customWidth="1"/>
    <col min="10" max="10" width="7.140625" style="5" customWidth="1"/>
    <col min="11" max="11" width="25.5703125" style="4" customWidth="1"/>
    <col min="12" max="12" width="18.5703125" style="162" customWidth="1"/>
    <col min="13" max="13" width="15.7109375" style="162" customWidth="1"/>
    <col min="14" max="14" width="14.7109375" style="162" customWidth="1"/>
    <col min="15" max="15" width="11.7109375" style="162" customWidth="1"/>
    <col min="16" max="16" width="15.28515625" style="162" customWidth="1"/>
    <col min="17" max="17" width="18.140625" style="162" customWidth="1"/>
    <col min="18" max="18" width="17.42578125" style="162" customWidth="1"/>
    <col min="19" max="19" width="18.7109375" style="162" bestFit="1" customWidth="1"/>
    <col min="20" max="20" width="17" style="162" bestFit="1" customWidth="1"/>
    <col min="21" max="22" width="15.5703125" style="162" customWidth="1"/>
    <col min="23" max="23" width="15.28515625" style="162" bestFit="1" customWidth="1"/>
    <col min="24" max="24" width="12.28515625" style="164" bestFit="1" customWidth="1"/>
    <col min="25" max="25" width="16.5703125" style="3" customWidth="1"/>
    <col min="26" max="26" width="15.28515625" style="64" bestFit="1" customWidth="1"/>
    <col min="27" max="27" width="13.28515625" style="3" bestFit="1" customWidth="1"/>
    <col min="28" max="28" width="9.140625" style="3"/>
    <col min="29" max="29" width="13.28515625" style="3" bestFit="1" customWidth="1"/>
    <col min="30" max="16384" width="9.140625" style="3"/>
  </cols>
  <sheetData>
    <row r="1" spans="1:96" s="1" customFormat="1" x14ac:dyDescent="0.2">
      <c r="A1" s="246"/>
      <c r="B1" s="247"/>
      <c r="C1" s="248"/>
      <c r="D1" s="247"/>
      <c r="E1" s="248"/>
      <c r="F1" s="248"/>
      <c r="G1" s="248"/>
      <c r="H1" s="249"/>
      <c r="I1" s="250"/>
      <c r="J1" s="247"/>
      <c r="K1" s="251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253"/>
      <c r="Z1" s="2"/>
    </row>
    <row r="2" spans="1:96" s="1" customFormat="1" x14ac:dyDescent="0.2">
      <c r="A2" s="254"/>
      <c r="B2" s="255"/>
      <c r="C2" s="256"/>
      <c r="D2" s="255"/>
      <c r="E2" s="256"/>
      <c r="F2" s="257"/>
      <c r="G2" s="257"/>
      <c r="H2" s="258"/>
      <c r="I2" s="259"/>
      <c r="J2" s="255"/>
      <c r="K2" s="260"/>
      <c r="L2" s="261"/>
      <c r="M2" s="261"/>
      <c r="N2" s="261"/>
      <c r="O2" s="261"/>
      <c r="P2" s="261"/>
      <c r="Q2" s="261"/>
      <c r="R2" s="261"/>
      <c r="S2" s="261"/>
      <c r="T2" s="262"/>
      <c r="U2" s="261"/>
      <c r="V2" s="261"/>
      <c r="W2" s="261"/>
      <c r="X2" s="263"/>
      <c r="Z2" s="2"/>
    </row>
    <row r="3" spans="1:96" s="1" customFormat="1" x14ac:dyDescent="0.2">
      <c r="A3" s="254"/>
      <c r="B3" s="255"/>
      <c r="C3" s="256"/>
      <c r="D3" s="255"/>
      <c r="E3" s="256"/>
      <c r="F3" s="256"/>
      <c r="G3" s="256"/>
      <c r="H3" s="258"/>
      <c r="I3" s="259"/>
      <c r="J3" s="255"/>
      <c r="K3" s="260"/>
      <c r="L3" s="264"/>
      <c r="M3" s="264"/>
      <c r="N3" s="264"/>
      <c r="O3" s="264"/>
      <c r="P3" s="264"/>
      <c r="Q3" s="264"/>
      <c r="R3" s="264"/>
      <c r="S3" s="265"/>
      <c r="T3" s="261"/>
      <c r="U3" s="264"/>
      <c r="V3" s="264"/>
      <c r="W3" s="255"/>
      <c r="X3" s="266"/>
      <c r="Z3" s="2"/>
    </row>
    <row r="4" spans="1:96" s="1" customFormat="1" x14ac:dyDescent="0.2">
      <c r="A4" s="267"/>
      <c r="B4" s="268"/>
      <c r="C4" s="269"/>
      <c r="D4" s="270"/>
      <c r="E4" s="268"/>
      <c r="F4" s="256"/>
      <c r="G4" s="256"/>
      <c r="H4" s="271"/>
      <c r="I4" s="272"/>
      <c r="J4" s="268"/>
      <c r="K4" s="273"/>
      <c r="L4" s="264"/>
      <c r="M4" s="264"/>
      <c r="N4" s="264"/>
      <c r="O4" s="264"/>
      <c r="P4" s="264"/>
      <c r="Q4" s="262"/>
      <c r="R4" s="264"/>
      <c r="S4" s="274"/>
      <c r="T4" s="274"/>
      <c r="U4" s="264"/>
      <c r="V4" s="264"/>
      <c r="W4" s="275"/>
      <c r="X4" s="276"/>
      <c r="Z4" s="2"/>
    </row>
    <row r="5" spans="1:96" s="1" customFormat="1" ht="15" x14ac:dyDescent="0.2">
      <c r="A5" s="277" t="s">
        <v>0</v>
      </c>
      <c r="B5" s="278"/>
      <c r="C5" s="278"/>
      <c r="D5" s="278"/>
      <c r="E5" s="278"/>
      <c r="F5" s="278"/>
      <c r="G5" s="278"/>
      <c r="H5" s="278"/>
      <c r="I5" s="278"/>
      <c r="J5" s="278"/>
      <c r="K5" s="279"/>
      <c r="L5" s="278"/>
      <c r="M5" s="278"/>
      <c r="N5" s="278"/>
      <c r="O5" s="278"/>
      <c r="P5" s="278"/>
      <c r="Q5" s="278"/>
      <c r="R5" s="278"/>
      <c r="S5" s="278"/>
      <c r="T5" s="278"/>
      <c r="U5" s="278"/>
      <c r="V5" s="278"/>
      <c r="W5" s="278"/>
      <c r="X5" s="280"/>
      <c r="Z5" s="2"/>
    </row>
    <row r="6" spans="1:96" s="1" customFormat="1" x14ac:dyDescent="0.2">
      <c r="A6" s="281"/>
      <c r="B6" s="282"/>
      <c r="C6" s="283"/>
      <c r="D6" s="270"/>
      <c r="E6" s="282"/>
      <c r="F6" s="282"/>
      <c r="G6" s="282"/>
      <c r="H6" s="284"/>
      <c r="I6" s="285"/>
      <c r="J6" s="283"/>
      <c r="K6" s="286"/>
      <c r="L6" s="264"/>
      <c r="M6" s="264"/>
      <c r="N6" s="264"/>
      <c r="O6" s="264"/>
      <c r="P6" s="264"/>
      <c r="Q6" s="8"/>
      <c r="R6" s="264"/>
      <c r="S6" s="264"/>
      <c r="T6" s="264"/>
      <c r="U6" s="287"/>
      <c r="V6" s="264"/>
      <c r="W6" s="287"/>
      <c r="X6" s="288"/>
      <c r="Z6" s="2"/>
    </row>
    <row r="7" spans="1:96" s="1" customFormat="1" x14ac:dyDescent="0.2">
      <c r="A7" s="289"/>
      <c r="B7" s="290" t="s">
        <v>1</v>
      </c>
      <c r="C7" s="291"/>
      <c r="D7" s="292">
        <v>4301</v>
      </c>
      <c r="E7" s="293"/>
      <c r="F7" s="293"/>
      <c r="G7" s="293"/>
      <c r="H7" s="294"/>
      <c r="I7" s="295"/>
      <c r="J7" s="296"/>
      <c r="K7" s="297"/>
      <c r="L7" s="264"/>
      <c r="M7" s="264"/>
      <c r="N7" s="264"/>
      <c r="O7" s="264"/>
      <c r="P7" s="264"/>
      <c r="Q7" s="298"/>
      <c r="R7" s="264"/>
      <c r="S7" s="264"/>
      <c r="T7" s="264"/>
      <c r="U7" s="264"/>
      <c r="V7" s="264"/>
      <c r="W7" s="287"/>
      <c r="X7" s="288"/>
      <c r="Z7" s="2"/>
    </row>
    <row r="8" spans="1:96" s="1" customFormat="1" x14ac:dyDescent="0.2">
      <c r="A8" s="289"/>
      <c r="B8" s="290" t="s">
        <v>2</v>
      </c>
      <c r="C8" s="291"/>
      <c r="D8" s="292">
        <v>430101</v>
      </c>
      <c r="E8" s="293"/>
      <c r="F8" s="293"/>
      <c r="G8" s="293"/>
      <c r="H8" s="294"/>
      <c r="I8" s="295"/>
      <c r="J8" s="296"/>
      <c r="K8" s="286"/>
      <c r="L8" s="299"/>
      <c r="M8" s="264"/>
      <c r="N8" s="264"/>
      <c r="O8" s="264"/>
      <c r="P8" s="299"/>
      <c r="Q8" s="300"/>
      <c r="R8" s="264"/>
      <c r="S8" s="299"/>
      <c r="T8" s="299"/>
      <c r="U8" s="264"/>
      <c r="V8" s="264"/>
      <c r="W8" s="287"/>
      <c r="X8" s="288"/>
      <c r="Z8" s="2"/>
    </row>
    <row r="9" spans="1:96" s="10" customFormat="1" ht="11.25" x14ac:dyDescent="0.2">
      <c r="A9" s="301"/>
      <c r="B9" s="302" t="s">
        <v>3</v>
      </c>
      <c r="C9" s="303"/>
      <c r="D9" s="304">
        <v>2022</v>
      </c>
      <c r="E9" s="305"/>
      <c r="F9" s="305"/>
      <c r="G9" s="305"/>
      <c r="H9" s="306"/>
      <c r="I9" s="307"/>
      <c r="J9" s="308"/>
      <c r="K9" s="309"/>
      <c r="L9" s="310"/>
      <c r="M9" s="308"/>
      <c r="N9" s="308"/>
      <c r="O9" s="308"/>
      <c r="P9" s="310"/>
      <c r="Q9" s="310"/>
      <c r="R9" s="308"/>
      <c r="S9" s="311"/>
      <c r="T9" s="310"/>
      <c r="U9" s="310"/>
      <c r="V9" s="310"/>
      <c r="W9" s="310"/>
      <c r="X9" s="312"/>
      <c r="Z9" s="11"/>
    </row>
    <row r="10" spans="1:96" s="1" customFormat="1" x14ac:dyDescent="0.15">
      <c r="A10" s="289"/>
      <c r="B10" s="290" t="s">
        <v>4</v>
      </c>
      <c r="C10" s="291"/>
      <c r="D10" s="302" t="s">
        <v>211</v>
      </c>
      <c r="E10" s="293"/>
      <c r="F10" s="293"/>
      <c r="G10" s="293"/>
      <c r="H10" s="294"/>
      <c r="I10" s="295"/>
      <c r="J10" s="296"/>
      <c r="K10" s="297"/>
      <c r="L10" s="313"/>
      <c r="M10" s="313"/>
      <c r="N10" s="313"/>
      <c r="O10" s="313"/>
      <c r="P10" s="313"/>
      <c r="Q10" s="313"/>
      <c r="R10" s="313"/>
      <c r="S10" s="313"/>
      <c r="T10" s="313"/>
      <c r="U10" s="313"/>
      <c r="V10" s="313"/>
      <c r="W10" s="313"/>
      <c r="X10" s="314"/>
      <c r="Z10" s="2"/>
    </row>
    <row r="11" spans="1:96" s="14" customFormat="1" x14ac:dyDescent="0.2">
      <c r="A11" s="315"/>
      <c r="B11" s="316"/>
      <c r="C11" s="316"/>
      <c r="D11" s="316"/>
      <c r="E11" s="316"/>
      <c r="F11" s="316"/>
      <c r="G11" s="316"/>
      <c r="H11" s="316"/>
      <c r="I11" s="316"/>
      <c r="J11" s="316"/>
      <c r="K11" s="317"/>
      <c r="L11" s="318"/>
      <c r="M11" s="318"/>
      <c r="N11" s="318"/>
      <c r="O11" s="318"/>
      <c r="P11" s="318"/>
      <c r="Q11" s="318"/>
      <c r="R11" s="318"/>
      <c r="S11" s="318"/>
      <c r="T11" s="318"/>
      <c r="U11" s="318"/>
      <c r="V11" s="319"/>
      <c r="W11" s="318"/>
      <c r="X11" s="320"/>
      <c r="Y11" s="12"/>
      <c r="Z11" s="13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</row>
    <row r="12" spans="1:96" s="15" customFormat="1" ht="24" customHeight="1" thickBot="1" x14ac:dyDescent="0.25">
      <c r="A12" s="238" t="s">
        <v>5</v>
      </c>
      <c r="B12" s="239"/>
      <c r="C12" s="239"/>
      <c r="D12" s="239"/>
      <c r="E12" s="239"/>
      <c r="F12" s="239"/>
      <c r="G12" s="239"/>
      <c r="H12" s="239"/>
      <c r="I12" s="239"/>
      <c r="J12" s="240"/>
      <c r="K12" s="241" t="s">
        <v>6</v>
      </c>
      <c r="L12" s="242" t="s">
        <v>7</v>
      </c>
      <c r="M12" s="243" t="s">
        <v>8</v>
      </c>
      <c r="N12" s="244"/>
      <c r="O12" s="242" t="s">
        <v>9</v>
      </c>
      <c r="P12" s="242" t="s">
        <v>10</v>
      </c>
      <c r="Q12" s="242" t="s">
        <v>11</v>
      </c>
      <c r="R12" s="242" t="s">
        <v>12</v>
      </c>
      <c r="S12" s="242" t="s">
        <v>13</v>
      </c>
      <c r="T12" s="242" t="s">
        <v>14</v>
      </c>
      <c r="U12" s="242" t="s">
        <v>15</v>
      </c>
      <c r="V12" s="242" t="s">
        <v>16</v>
      </c>
      <c r="W12" s="242" t="s">
        <v>17</v>
      </c>
      <c r="X12" s="245" t="s">
        <v>18</v>
      </c>
      <c r="Z12" s="16"/>
    </row>
    <row r="13" spans="1:96" s="15" customFormat="1" ht="35.25" customHeight="1" thickTop="1" thickBot="1" x14ac:dyDescent="0.25">
      <c r="A13" s="17" t="s">
        <v>19</v>
      </c>
      <c r="B13" s="17" t="s">
        <v>20</v>
      </c>
      <c r="C13" s="17" t="s">
        <v>21</v>
      </c>
      <c r="D13" s="17" t="s">
        <v>22</v>
      </c>
      <c r="E13" s="17" t="s">
        <v>23</v>
      </c>
      <c r="F13" s="17" t="s">
        <v>24</v>
      </c>
      <c r="G13" s="17" t="s">
        <v>25</v>
      </c>
      <c r="H13" s="18" t="s">
        <v>26</v>
      </c>
      <c r="I13" s="19" t="s">
        <v>27</v>
      </c>
      <c r="J13" s="20" t="s">
        <v>28</v>
      </c>
      <c r="K13" s="21"/>
      <c r="L13" s="22"/>
      <c r="M13" s="23" t="s">
        <v>29</v>
      </c>
      <c r="N13" s="23" t="s">
        <v>30</v>
      </c>
      <c r="O13" s="22"/>
      <c r="P13" s="22"/>
      <c r="Q13" s="22"/>
      <c r="R13" s="22"/>
      <c r="S13" s="22"/>
      <c r="T13" s="22"/>
      <c r="U13" s="22"/>
      <c r="V13" s="22"/>
      <c r="W13" s="22"/>
      <c r="X13" s="24"/>
      <c r="Y13" s="25"/>
      <c r="Z13" s="16"/>
    </row>
    <row r="14" spans="1:96" s="35" customFormat="1" ht="14.45" customHeight="1" thickTop="1" thickBot="1" x14ac:dyDescent="0.2">
      <c r="A14" s="26" t="s">
        <v>31</v>
      </c>
      <c r="B14" s="27"/>
      <c r="C14" s="27"/>
      <c r="D14" s="27"/>
      <c r="E14" s="27"/>
      <c r="F14" s="27"/>
      <c r="G14" s="27"/>
      <c r="H14" s="27"/>
      <c r="I14" s="28"/>
      <c r="J14" s="29"/>
      <c r="K14" s="30" t="s">
        <v>32</v>
      </c>
      <c r="L14" s="31">
        <f>L15+L73+L76</f>
        <v>881977086762</v>
      </c>
      <c r="M14" s="31">
        <f t="shared" ref="M14:W14" si="0">M15+M73+M76</f>
        <v>77307604428</v>
      </c>
      <c r="N14" s="31">
        <f t="shared" si="0"/>
        <v>77307604428</v>
      </c>
      <c r="O14" s="31">
        <f t="shared" si="0"/>
        <v>0</v>
      </c>
      <c r="P14" s="31">
        <f t="shared" si="0"/>
        <v>15000000000</v>
      </c>
      <c r="Q14" s="31">
        <f t="shared" si="0"/>
        <v>896977086762</v>
      </c>
      <c r="R14" s="31">
        <f t="shared" si="0"/>
        <v>0</v>
      </c>
      <c r="S14" s="31">
        <f>S15+S73+S76</f>
        <v>840194343876.12</v>
      </c>
      <c r="T14" s="31">
        <f t="shared" si="0"/>
        <v>731395685249.79993</v>
      </c>
      <c r="U14" s="31">
        <f t="shared" si="0"/>
        <v>363575347990.84998</v>
      </c>
      <c r="V14" s="31">
        <f t="shared" si="0"/>
        <v>363395248415.84998</v>
      </c>
      <c r="W14" s="31">
        <f t="shared" si="0"/>
        <v>363393248415.84998</v>
      </c>
      <c r="X14" s="32">
        <f>T14/Q14</f>
        <v>0.81540063402295726</v>
      </c>
      <c r="Y14" s="33"/>
      <c r="Z14" s="34"/>
    </row>
    <row r="15" spans="1:96" s="38" customFormat="1" ht="13.5" thickTop="1" x14ac:dyDescent="0.2">
      <c r="A15" s="194" t="s">
        <v>33</v>
      </c>
      <c r="B15" s="195"/>
      <c r="C15" s="195"/>
      <c r="D15" s="195"/>
      <c r="E15" s="195"/>
      <c r="F15" s="195"/>
      <c r="G15" s="195"/>
      <c r="H15" s="195"/>
      <c r="I15" s="196"/>
      <c r="J15" s="197"/>
      <c r="K15" s="198" t="s">
        <v>34</v>
      </c>
      <c r="L15" s="199">
        <f>L16+L37+L51+L61</f>
        <v>51585845707</v>
      </c>
      <c r="M15" s="199">
        <f t="shared" ref="M15:W15" si="1">M16+M37+M51+M61</f>
        <v>525900000</v>
      </c>
      <c r="N15" s="199">
        <f t="shared" si="1"/>
        <v>525900000</v>
      </c>
      <c r="O15" s="199">
        <f t="shared" si="1"/>
        <v>0</v>
      </c>
      <c r="P15" s="199">
        <f t="shared" si="1"/>
        <v>0</v>
      </c>
      <c r="Q15" s="199">
        <f>Q16+Q37+Q51+Q61</f>
        <v>51585845707</v>
      </c>
      <c r="R15" s="199">
        <f t="shared" si="1"/>
        <v>0</v>
      </c>
      <c r="S15" s="199">
        <f t="shared" si="1"/>
        <v>48781396099.150002</v>
      </c>
      <c r="T15" s="199">
        <f t="shared" si="1"/>
        <v>36949165514.720001</v>
      </c>
      <c r="U15" s="199">
        <f t="shared" si="1"/>
        <v>34604954072.870003</v>
      </c>
      <c r="V15" s="199">
        <f t="shared" si="1"/>
        <v>34604954072.870003</v>
      </c>
      <c r="W15" s="199">
        <f t="shared" si="1"/>
        <v>34604954072.870003</v>
      </c>
      <c r="X15" s="200">
        <f t="shared" ref="X15:X78" si="2">T15/Q15</f>
        <v>0.71626557650301625</v>
      </c>
      <c r="Y15" s="36"/>
      <c r="Z15" s="37"/>
    </row>
    <row r="16" spans="1:96" s="47" customFormat="1" x14ac:dyDescent="0.2">
      <c r="A16" s="76" t="s">
        <v>33</v>
      </c>
      <c r="B16" s="74" t="s">
        <v>35</v>
      </c>
      <c r="C16" s="74"/>
      <c r="D16" s="74"/>
      <c r="E16" s="74"/>
      <c r="F16" s="74"/>
      <c r="G16" s="74"/>
      <c r="H16" s="74"/>
      <c r="I16" s="75"/>
      <c r="J16" s="76"/>
      <c r="K16" s="77" t="s">
        <v>36</v>
      </c>
      <c r="L16" s="78">
        <f>SUM(L17)</f>
        <v>19410113996</v>
      </c>
      <c r="M16" s="78">
        <f t="shared" ref="M16:W16" si="3">SUM(M17)</f>
        <v>25000000</v>
      </c>
      <c r="N16" s="78">
        <f t="shared" si="3"/>
        <v>25000000</v>
      </c>
      <c r="O16" s="78">
        <f t="shared" si="3"/>
        <v>0</v>
      </c>
      <c r="P16" s="78">
        <f t="shared" si="3"/>
        <v>0</v>
      </c>
      <c r="Q16" s="78">
        <f t="shared" si="3"/>
        <v>19410113996</v>
      </c>
      <c r="R16" s="78">
        <f>SUM(R17)</f>
        <v>0</v>
      </c>
      <c r="S16" s="78">
        <f t="shared" si="3"/>
        <v>19410113996</v>
      </c>
      <c r="T16" s="78">
        <f t="shared" si="3"/>
        <v>10677062896</v>
      </c>
      <c r="U16" s="78">
        <f t="shared" si="3"/>
        <v>10675435318</v>
      </c>
      <c r="V16" s="78">
        <f t="shared" si="3"/>
        <v>10675435318</v>
      </c>
      <c r="W16" s="78">
        <f t="shared" si="3"/>
        <v>10675435318</v>
      </c>
      <c r="X16" s="201">
        <f t="shared" si="2"/>
        <v>0.55007728951001056</v>
      </c>
      <c r="Y16" s="44"/>
      <c r="Z16" s="45"/>
      <c r="AA16" s="46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</row>
    <row r="17" spans="1:96" s="47" customFormat="1" ht="18" customHeight="1" x14ac:dyDescent="0.2">
      <c r="A17" s="202" t="s">
        <v>33</v>
      </c>
      <c r="B17" s="48" t="s">
        <v>35</v>
      </c>
      <c r="C17" s="48" t="s">
        <v>35</v>
      </c>
      <c r="D17" s="48"/>
      <c r="E17" s="49"/>
      <c r="F17" s="49"/>
      <c r="G17" s="49"/>
      <c r="H17" s="50"/>
      <c r="I17" s="51"/>
      <c r="J17" s="52"/>
      <c r="K17" s="53" t="s">
        <v>37</v>
      </c>
      <c r="L17" s="54">
        <f>L18+L20+L30</f>
        <v>19410113996</v>
      </c>
      <c r="M17" s="54">
        <f t="shared" ref="M17:W17" si="4">M18+M20+M30</f>
        <v>25000000</v>
      </c>
      <c r="N17" s="54">
        <f t="shared" si="4"/>
        <v>25000000</v>
      </c>
      <c r="O17" s="54">
        <f t="shared" si="4"/>
        <v>0</v>
      </c>
      <c r="P17" s="54">
        <f t="shared" si="4"/>
        <v>0</v>
      </c>
      <c r="Q17" s="54">
        <f t="shared" si="4"/>
        <v>19410113996</v>
      </c>
      <c r="R17" s="54">
        <f>R18+R20+R30</f>
        <v>0</v>
      </c>
      <c r="S17" s="54">
        <f t="shared" si="4"/>
        <v>19410113996</v>
      </c>
      <c r="T17" s="54">
        <f>T18+T20+T30</f>
        <v>10677062896</v>
      </c>
      <c r="U17" s="54">
        <f t="shared" si="4"/>
        <v>10675435318</v>
      </c>
      <c r="V17" s="54">
        <f t="shared" si="4"/>
        <v>10675435318</v>
      </c>
      <c r="W17" s="54">
        <f t="shared" si="4"/>
        <v>10675435318</v>
      </c>
      <c r="X17" s="203">
        <f t="shared" si="2"/>
        <v>0.55007728951001056</v>
      </c>
      <c r="Y17" s="36"/>
      <c r="Z17" s="37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</row>
    <row r="18" spans="1:96" s="47" customFormat="1" x14ac:dyDescent="0.2">
      <c r="A18" s="202" t="s">
        <v>33</v>
      </c>
      <c r="B18" s="48" t="s">
        <v>35</v>
      </c>
      <c r="C18" s="48" t="s">
        <v>35</v>
      </c>
      <c r="D18" s="48" t="s">
        <v>35</v>
      </c>
      <c r="E18" s="49"/>
      <c r="F18" s="49"/>
      <c r="G18" s="49"/>
      <c r="H18" s="50"/>
      <c r="I18" s="51"/>
      <c r="J18" s="52"/>
      <c r="K18" s="55" t="s">
        <v>38</v>
      </c>
      <c r="L18" s="54">
        <f>L19</f>
        <v>13157991777</v>
      </c>
      <c r="M18" s="54">
        <f t="shared" ref="M18:W18" si="5">M19</f>
        <v>0</v>
      </c>
      <c r="N18" s="54">
        <f t="shared" si="5"/>
        <v>0</v>
      </c>
      <c r="O18" s="54">
        <f t="shared" si="5"/>
        <v>0</v>
      </c>
      <c r="P18" s="54">
        <f t="shared" si="5"/>
        <v>0</v>
      </c>
      <c r="Q18" s="54">
        <f t="shared" si="5"/>
        <v>13157991777</v>
      </c>
      <c r="R18" s="54">
        <f>R19</f>
        <v>0</v>
      </c>
      <c r="S18" s="54">
        <f t="shared" si="5"/>
        <v>13157991777</v>
      </c>
      <c r="T18" s="54">
        <f t="shared" si="5"/>
        <v>6864727307</v>
      </c>
      <c r="U18" s="54">
        <f t="shared" si="5"/>
        <v>6863799729</v>
      </c>
      <c r="V18" s="54">
        <f t="shared" si="5"/>
        <v>6863799729</v>
      </c>
      <c r="W18" s="54">
        <f t="shared" si="5"/>
        <v>6863799729</v>
      </c>
      <c r="X18" s="204">
        <f t="shared" si="2"/>
        <v>0.5217154276535918</v>
      </c>
      <c r="Y18" s="36"/>
      <c r="Z18" s="37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</row>
    <row r="19" spans="1:96" s="179" customFormat="1" x14ac:dyDescent="0.2">
      <c r="A19" s="205" t="s">
        <v>33</v>
      </c>
      <c r="B19" s="170" t="s">
        <v>35</v>
      </c>
      <c r="C19" s="170" t="s">
        <v>35</v>
      </c>
      <c r="D19" s="170" t="s">
        <v>35</v>
      </c>
      <c r="E19" s="171" t="s">
        <v>39</v>
      </c>
      <c r="F19" s="171"/>
      <c r="G19" s="171"/>
      <c r="H19" s="172">
        <v>10</v>
      </c>
      <c r="I19" s="173" t="s">
        <v>40</v>
      </c>
      <c r="J19" s="174" t="s">
        <v>41</v>
      </c>
      <c r="K19" s="175" t="s">
        <v>42</v>
      </c>
      <c r="L19" s="176">
        <v>13157991777</v>
      </c>
      <c r="M19" s="176"/>
      <c r="N19" s="176"/>
      <c r="O19" s="176"/>
      <c r="P19" s="176"/>
      <c r="Q19" s="176">
        <f>L19-M19+N19-O19+P19</f>
        <v>13157991777</v>
      </c>
      <c r="R19" s="176"/>
      <c r="S19" s="176">
        <v>13157991777</v>
      </c>
      <c r="T19" s="176">
        <v>6864727307</v>
      </c>
      <c r="U19" s="176">
        <v>6863799729</v>
      </c>
      <c r="V19" s="176">
        <v>6863799729</v>
      </c>
      <c r="W19" s="176">
        <v>6863799729</v>
      </c>
      <c r="X19" s="206">
        <f>T19/Q19</f>
        <v>0.5217154276535918</v>
      </c>
      <c r="Y19" s="177"/>
      <c r="Z19" s="178"/>
    </row>
    <row r="20" spans="1:96" s="47" customFormat="1" ht="16.5" x14ac:dyDescent="0.2">
      <c r="A20" s="202" t="s">
        <v>33</v>
      </c>
      <c r="B20" s="48" t="s">
        <v>35</v>
      </c>
      <c r="C20" s="48" t="s">
        <v>35</v>
      </c>
      <c r="D20" s="48" t="s">
        <v>43</v>
      </c>
      <c r="E20" s="49"/>
      <c r="F20" s="49"/>
      <c r="G20" s="49"/>
      <c r="H20" s="50"/>
      <c r="I20" s="51"/>
      <c r="J20" s="52"/>
      <c r="K20" s="55" t="s">
        <v>44</v>
      </c>
      <c r="L20" s="54">
        <f>SUM(L21:L29)</f>
        <v>4598389258</v>
      </c>
      <c r="M20" s="54">
        <f t="shared" ref="M20:W20" si="6">SUM(M21:M29)</f>
        <v>0</v>
      </c>
      <c r="N20" s="54">
        <f t="shared" si="6"/>
        <v>0</v>
      </c>
      <c r="O20" s="54">
        <f t="shared" si="6"/>
        <v>0</v>
      </c>
      <c r="P20" s="54">
        <f t="shared" si="6"/>
        <v>0</v>
      </c>
      <c r="Q20" s="54">
        <f t="shared" si="6"/>
        <v>4598389258</v>
      </c>
      <c r="R20" s="54">
        <f>SUM(R21:R29)</f>
        <v>0</v>
      </c>
      <c r="S20" s="54">
        <f t="shared" si="6"/>
        <v>4598389258</v>
      </c>
      <c r="T20" s="54">
        <f t="shared" si="6"/>
        <v>2649782617</v>
      </c>
      <c r="U20" s="54">
        <f t="shared" si="6"/>
        <v>2649782617</v>
      </c>
      <c r="V20" s="54">
        <f t="shared" si="6"/>
        <v>2649782617</v>
      </c>
      <c r="W20" s="54">
        <f t="shared" si="6"/>
        <v>2649782617</v>
      </c>
      <c r="X20" s="204">
        <f t="shared" si="2"/>
        <v>0.57624147681496696</v>
      </c>
      <c r="Y20" s="36"/>
      <c r="Z20" s="37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</row>
    <row r="21" spans="1:96" s="66" customFormat="1" x14ac:dyDescent="0.2">
      <c r="A21" s="207" t="s">
        <v>33</v>
      </c>
      <c r="B21" s="56" t="s">
        <v>35</v>
      </c>
      <c r="C21" s="56" t="s">
        <v>35</v>
      </c>
      <c r="D21" s="56" t="s">
        <v>43</v>
      </c>
      <c r="E21" s="57" t="s">
        <v>39</v>
      </c>
      <c r="F21" s="57"/>
      <c r="G21" s="57"/>
      <c r="H21" s="58">
        <v>10</v>
      </c>
      <c r="I21" s="59" t="s">
        <v>40</v>
      </c>
      <c r="J21" s="60" t="s">
        <v>41</v>
      </c>
      <c r="K21" s="61" t="s">
        <v>45</v>
      </c>
      <c r="L21" s="62">
        <v>1298841233</v>
      </c>
      <c r="M21" s="62"/>
      <c r="N21" s="62"/>
      <c r="O21" s="62"/>
      <c r="P21" s="62"/>
      <c r="Q21" s="62">
        <v>1298841233</v>
      </c>
      <c r="R21" s="62"/>
      <c r="S21" s="62">
        <v>1298841233</v>
      </c>
      <c r="T21" s="62">
        <v>787572500</v>
      </c>
      <c r="U21" s="62">
        <v>787572500</v>
      </c>
      <c r="V21" s="62">
        <v>787572500</v>
      </c>
      <c r="W21" s="62">
        <v>787572500</v>
      </c>
      <c r="X21" s="206">
        <f t="shared" si="2"/>
        <v>0.60636548947626456</v>
      </c>
      <c r="Y21" s="63"/>
      <c r="Z21" s="64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65"/>
      <c r="AV21" s="65"/>
      <c r="AW21" s="65"/>
      <c r="AX21" s="65"/>
      <c r="AY21" s="65"/>
      <c r="AZ21" s="65"/>
      <c r="BA21" s="65"/>
      <c r="BB21" s="65"/>
      <c r="BC21" s="65"/>
      <c r="BD21" s="65"/>
      <c r="BE21" s="65"/>
      <c r="BF21" s="65"/>
      <c r="BG21" s="65"/>
      <c r="BH21" s="65"/>
      <c r="BI21" s="65"/>
      <c r="BJ21" s="65"/>
      <c r="BK21" s="65"/>
      <c r="BL21" s="65"/>
      <c r="BM21" s="65"/>
      <c r="BN21" s="65"/>
      <c r="BO21" s="65"/>
      <c r="BP21" s="65"/>
      <c r="BQ21" s="65"/>
      <c r="BR21" s="65"/>
      <c r="BS21" s="65"/>
      <c r="BT21" s="65"/>
      <c r="BU21" s="65"/>
      <c r="BV21" s="65"/>
      <c r="BW21" s="65"/>
      <c r="BX21" s="65"/>
      <c r="BY21" s="65"/>
      <c r="BZ21" s="65"/>
      <c r="CA21" s="65"/>
      <c r="CB21" s="65"/>
      <c r="CC21" s="65"/>
      <c r="CD21" s="65"/>
      <c r="CE21" s="65"/>
      <c r="CF21" s="65"/>
      <c r="CG21" s="65"/>
      <c r="CH21" s="65"/>
      <c r="CI21" s="65"/>
      <c r="CJ21" s="65"/>
      <c r="CK21" s="65"/>
      <c r="CL21" s="65"/>
      <c r="CM21" s="65"/>
      <c r="CN21" s="65"/>
      <c r="CO21" s="65"/>
      <c r="CP21" s="65"/>
      <c r="CQ21" s="65"/>
      <c r="CR21" s="65"/>
    </row>
    <row r="22" spans="1:96" s="66" customFormat="1" x14ac:dyDescent="0.2">
      <c r="A22" s="207" t="s">
        <v>33</v>
      </c>
      <c r="B22" s="56" t="s">
        <v>35</v>
      </c>
      <c r="C22" s="56" t="s">
        <v>35</v>
      </c>
      <c r="D22" s="56" t="s">
        <v>43</v>
      </c>
      <c r="E22" s="57" t="s">
        <v>46</v>
      </c>
      <c r="F22" s="57"/>
      <c r="G22" s="57"/>
      <c r="H22" s="58">
        <v>10</v>
      </c>
      <c r="I22" s="59" t="s">
        <v>40</v>
      </c>
      <c r="J22" s="60" t="s">
        <v>41</v>
      </c>
      <c r="K22" s="61" t="s">
        <v>47</v>
      </c>
      <c r="L22" s="62">
        <v>1064167151</v>
      </c>
      <c r="M22" s="62"/>
      <c r="N22" s="62"/>
      <c r="O22" s="62"/>
      <c r="P22" s="62"/>
      <c r="Q22" s="62">
        <v>1064167151</v>
      </c>
      <c r="R22" s="62"/>
      <c r="S22" s="62">
        <v>1064167151</v>
      </c>
      <c r="T22" s="62">
        <v>556835200</v>
      </c>
      <c r="U22" s="62">
        <v>556835200</v>
      </c>
      <c r="V22" s="62">
        <v>556835200</v>
      </c>
      <c r="W22" s="62">
        <v>556835200</v>
      </c>
      <c r="X22" s="206">
        <f t="shared" si="2"/>
        <v>0.52325915104289855</v>
      </c>
      <c r="Y22" s="63"/>
      <c r="Z22" s="64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65"/>
      <c r="AO22" s="65"/>
      <c r="AP22" s="65"/>
      <c r="AQ22" s="65"/>
      <c r="AR22" s="65"/>
      <c r="AS22" s="65"/>
      <c r="AT22" s="65"/>
      <c r="AU22" s="65"/>
      <c r="AV22" s="65"/>
      <c r="AW22" s="65"/>
      <c r="AX22" s="65"/>
      <c r="AY22" s="65"/>
      <c r="AZ22" s="65"/>
      <c r="BA22" s="65"/>
      <c r="BB22" s="65"/>
      <c r="BC22" s="65"/>
      <c r="BD22" s="65"/>
      <c r="BE22" s="65"/>
      <c r="BF22" s="65"/>
      <c r="BG22" s="65"/>
      <c r="BH22" s="65"/>
      <c r="BI22" s="65"/>
      <c r="BJ22" s="65"/>
      <c r="BK22" s="65"/>
      <c r="BL22" s="65"/>
      <c r="BM22" s="65"/>
      <c r="BN22" s="65"/>
      <c r="BO22" s="65"/>
      <c r="BP22" s="65"/>
      <c r="BQ22" s="65"/>
      <c r="BR22" s="65"/>
      <c r="BS22" s="65"/>
      <c r="BT22" s="65"/>
      <c r="BU22" s="65"/>
      <c r="BV22" s="65"/>
      <c r="BW22" s="65"/>
      <c r="BX22" s="65"/>
      <c r="BY22" s="65"/>
      <c r="BZ22" s="65"/>
      <c r="CA22" s="65"/>
      <c r="CB22" s="65"/>
      <c r="CC22" s="65"/>
      <c r="CD22" s="65"/>
      <c r="CE22" s="65"/>
      <c r="CF22" s="65"/>
      <c r="CG22" s="65"/>
      <c r="CH22" s="65"/>
      <c r="CI22" s="65"/>
      <c r="CJ22" s="65"/>
      <c r="CK22" s="65"/>
      <c r="CL22" s="65"/>
      <c r="CM22" s="65"/>
      <c r="CN22" s="65"/>
      <c r="CO22" s="65"/>
      <c r="CP22" s="65"/>
      <c r="CQ22" s="65"/>
      <c r="CR22" s="65"/>
    </row>
    <row r="23" spans="1:96" s="66" customFormat="1" x14ac:dyDescent="0.2">
      <c r="A23" s="207" t="s">
        <v>33</v>
      </c>
      <c r="B23" s="56" t="s">
        <v>35</v>
      </c>
      <c r="C23" s="56" t="s">
        <v>35</v>
      </c>
      <c r="D23" s="56" t="s">
        <v>43</v>
      </c>
      <c r="E23" s="57" t="s">
        <v>48</v>
      </c>
      <c r="F23" s="57"/>
      <c r="G23" s="57"/>
      <c r="H23" s="58">
        <v>10</v>
      </c>
      <c r="I23" s="59" t="s">
        <v>40</v>
      </c>
      <c r="J23" s="60" t="s">
        <v>41</v>
      </c>
      <c r="K23" s="61" t="s">
        <v>49</v>
      </c>
      <c r="L23" s="62">
        <v>1033367652</v>
      </c>
      <c r="M23" s="62"/>
      <c r="N23" s="62"/>
      <c r="O23" s="62"/>
      <c r="P23" s="62"/>
      <c r="Q23" s="62">
        <v>1033367652</v>
      </c>
      <c r="R23" s="62"/>
      <c r="S23" s="62">
        <v>1033367652</v>
      </c>
      <c r="T23" s="62">
        <v>606331617</v>
      </c>
      <c r="U23" s="62">
        <v>606331617</v>
      </c>
      <c r="V23" s="62">
        <v>606331617</v>
      </c>
      <c r="W23" s="62">
        <v>606331617</v>
      </c>
      <c r="X23" s="206">
        <f t="shared" si="2"/>
        <v>0.58675304556562602</v>
      </c>
      <c r="Y23" s="63"/>
      <c r="Z23" s="64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65"/>
      <c r="AO23" s="65"/>
      <c r="AP23" s="65"/>
      <c r="AQ23" s="65"/>
      <c r="AR23" s="65"/>
      <c r="AS23" s="65"/>
      <c r="AT23" s="65"/>
      <c r="AU23" s="65"/>
      <c r="AV23" s="65"/>
      <c r="AW23" s="65"/>
      <c r="AX23" s="65"/>
      <c r="AY23" s="65"/>
      <c r="AZ23" s="65"/>
      <c r="BA23" s="65"/>
      <c r="BB23" s="65"/>
      <c r="BC23" s="65"/>
      <c r="BD23" s="65"/>
      <c r="BE23" s="65"/>
      <c r="BF23" s="65"/>
      <c r="BG23" s="65"/>
      <c r="BH23" s="65"/>
      <c r="BI23" s="65"/>
      <c r="BJ23" s="65"/>
      <c r="BK23" s="65"/>
      <c r="BL23" s="65"/>
      <c r="BM23" s="65"/>
      <c r="BN23" s="65"/>
      <c r="BO23" s="65"/>
      <c r="BP23" s="65"/>
      <c r="BQ23" s="65"/>
      <c r="BR23" s="65"/>
      <c r="BS23" s="65"/>
      <c r="BT23" s="65"/>
      <c r="BU23" s="65"/>
      <c r="BV23" s="65"/>
      <c r="BW23" s="65"/>
      <c r="BX23" s="65"/>
      <c r="BY23" s="65"/>
      <c r="BZ23" s="65"/>
      <c r="CA23" s="65"/>
      <c r="CB23" s="65"/>
      <c r="CC23" s="65"/>
      <c r="CD23" s="65"/>
      <c r="CE23" s="65"/>
      <c r="CF23" s="65"/>
      <c r="CG23" s="65"/>
      <c r="CH23" s="65"/>
      <c r="CI23" s="65"/>
      <c r="CJ23" s="65"/>
      <c r="CK23" s="65"/>
      <c r="CL23" s="65"/>
      <c r="CM23" s="65"/>
      <c r="CN23" s="65"/>
      <c r="CO23" s="65"/>
      <c r="CP23" s="65"/>
      <c r="CQ23" s="65"/>
      <c r="CR23" s="65"/>
    </row>
    <row r="24" spans="1:96" s="66" customFormat="1" x14ac:dyDescent="0.2">
      <c r="A24" s="207" t="s">
        <v>33</v>
      </c>
      <c r="B24" s="56" t="s">
        <v>35</v>
      </c>
      <c r="C24" s="56" t="s">
        <v>35</v>
      </c>
      <c r="D24" s="56" t="s">
        <v>43</v>
      </c>
      <c r="E24" s="57" t="s">
        <v>50</v>
      </c>
      <c r="F24" s="57"/>
      <c r="G24" s="57"/>
      <c r="H24" s="58">
        <v>10</v>
      </c>
      <c r="I24" s="59" t="s">
        <v>40</v>
      </c>
      <c r="J24" s="60" t="s">
        <v>41</v>
      </c>
      <c r="K24" s="61" t="s">
        <v>51</v>
      </c>
      <c r="L24" s="62">
        <v>511456205</v>
      </c>
      <c r="M24" s="62"/>
      <c r="N24" s="62"/>
      <c r="O24" s="62"/>
      <c r="P24" s="62"/>
      <c r="Q24" s="62">
        <v>511456205</v>
      </c>
      <c r="R24" s="62"/>
      <c r="S24" s="62">
        <v>511456205</v>
      </c>
      <c r="T24" s="62">
        <v>291250800</v>
      </c>
      <c r="U24" s="62">
        <v>291250800</v>
      </c>
      <c r="V24" s="62">
        <v>291250800</v>
      </c>
      <c r="W24" s="62">
        <v>291250800</v>
      </c>
      <c r="X24" s="206">
        <f t="shared" si="2"/>
        <v>0.56945403565883024</v>
      </c>
      <c r="Y24" s="63"/>
      <c r="Z24" s="64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5"/>
      <c r="AW24" s="65"/>
      <c r="AX24" s="65"/>
      <c r="AY24" s="65"/>
      <c r="AZ24" s="65"/>
      <c r="BA24" s="65"/>
      <c r="BB24" s="65"/>
      <c r="BC24" s="65"/>
      <c r="BD24" s="65"/>
      <c r="BE24" s="65"/>
      <c r="BF24" s="65"/>
      <c r="BG24" s="65"/>
      <c r="BH24" s="65"/>
      <c r="BI24" s="65"/>
      <c r="BJ24" s="65"/>
      <c r="BK24" s="65"/>
      <c r="BL24" s="65"/>
      <c r="BM24" s="65"/>
      <c r="BN24" s="65"/>
      <c r="BO24" s="65"/>
      <c r="BP24" s="65"/>
      <c r="BQ24" s="65"/>
      <c r="BR24" s="65"/>
      <c r="BS24" s="65"/>
      <c r="BT24" s="65"/>
      <c r="BU24" s="65"/>
      <c r="BV24" s="65"/>
      <c r="BW24" s="65"/>
      <c r="BX24" s="65"/>
      <c r="BY24" s="65"/>
      <c r="BZ24" s="65"/>
      <c r="CA24" s="65"/>
      <c r="CB24" s="65"/>
      <c r="CC24" s="65"/>
      <c r="CD24" s="65"/>
      <c r="CE24" s="65"/>
      <c r="CF24" s="65"/>
      <c r="CG24" s="65"/>
      <c r="CH24" s="65"/>
      <c r="CI24" s="65"/>
      <c r="CJ24" s="65"/>
      <c r="CK24" s="65"/>
      <c r="CL24" s="65"/>
      <c r="CM24" s="65"/>
      <c r="CN24" s="65"/>
      <c r="CO24" s="65"/>
      <c r="CP24" s="65"/>
      <c r="CQ24" s="65"/>
      <c r="CR24" s="65"/>
    </row>
    <row r="25" spans="1:96" s="66" customFormat="1" ht="16.5" x14ac:dyDescent="0.2">
      <c r="A25" s="207" t="s">
        <v>33</v>
      </c>
      <c r="B25" s="56" t="s">
        <v>35</v>
      </c>
      <c r="C25" s="56" t="s">
        <v>35</v>
      </c>
      <c r="D25" s="56" t="s">
        <v>43</v>
      </c>
      <c r="E25" s="57" t="s">
        <v>52</v>
      </c>
      <c r="F25" s="57"/>
      <c r="G25" s="57"/>
      <c r="H25" s="58">
        <v>10</v>
      </c>
      <c r="I25" s="59" t="s">
        <v>40</v>
      </c>
      <c r="J25" s="60" t="s">
        <v>41</v>
      </c>
      <c r="K25" s="61" t="s">
        <v>53</v>
      </c>
      <c r="L25" s="62">
        <v>71653507</v>
      </c>
      <c r="M25" s="62"/>
      <c r="N25" s="62"/>
      <c r="O25" s="62"/>
      <c r="P25" s="62"/>
      <c r="Q25" s="62">
        <v>71653507</v>
      </c>
      <c r="R25" s="62"/>
      <c r="S25" s="62">
        <v>71653507</v>
      </c>
      <c r="T25" s="62">
        <v>43572300</v>
      </c>
      <c r="U25" s="62">
        <v>43572300</v>
      </c>
      <c r="V25" s="62">
        <v>43572300</v>
      </c>
      <c r="W25" s="62">
        <v>43572300</v>
      </c>
      <c r="X25" s="206">
        <f t="shared" si="2"/>
        <v>0.6080972421908114</v>
      </c>
      <c r="Y25" s="63"/>
      <c r="Z25" s="64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5"/>
      <c r="AW25" s="65"/>
      <c r="AX25" s="65"/>
      <c r="AY25" s="65"/>
      <c r="AZ25" s="65"/>
      <c r="BA25" s="65"/>
      <c r="BB25" s="65"/>
      <c r="BC25" s="65"/>
      <c r="BD25" s="65"/>
      <c r="BE25" s="65"/>
      <c r="BF25" s="65"/>
      <c r="BG25" s="65"/>
      <c r="BH25" s="65"/>
      <c r="BI25" s="65"/>
      <c r="BJ25" s="65"/>
      <c r="BK25" s="65"/>
      <c r="BL25" s="65"/>
      <c r="BM25" s="65"/>
      <c r="BN25" s="65"/>
      <c r="BO25" s="65"/>
      <c r="BP25" s="65"/>
      <c r="BQ25" s="65"/>
      <c r="BR25" s="65"/>
      <c r="BS25" s="65"/>
      <c r="BT25" s="65"/>
      <c r="BU25" s="65"/>
      <c r="BV25" s="65"/>
      <c r="BW25" s="65"/>
      <c r="BX25" s="65"/>
      <c r="BY25" s="65"/>
      <c r="BZ25" s="65"/>
      <c r="CA25" s="65"/>
      <c r="CB25" s="65"/>
      <c r="CC25" s="65"/>
      <c r="CD25" s="65"/>
      <c r="CE25" s="65"/>
      <c r="CF25" s="65"/>
      <c r="CG25" s="65"/>
      <c r="CH25" s="65"/>
      <c r="CI25" s="65"/>
      <c r="CJ25" s="65"/>
      <c r="CK25" s="65"/>
      <c r="CL25" s="65"/>
      <c r="CM25" s="65"/>
      <c r="CN25" s="65"/>
      <c r="CO25" s="65"/>
      <c r="CP25" s="65"/>
      <c r="CQ25" s="65"/>
      <c r="CR25" s="65"/>
    </row>
    <row r="26" spans="1:96" s="66" customFormat="1" x14ac:dyDescent="0.2">
      <c r="A26" s="207" t="s">
        <v>33</v>
      </c>
      <c r="B26" s="56" t="s">
        <v>35</v>
      </c>
      <c r="C26" s="56" t="s">
        <v>35</v>
      </c>
      <c r="D26" s="56" t="s">
        <v>43</v>
      </c>
      <c r="E26" s="57" t="s">
        <v>54</v>
      </c>
      <c r="F26" s="57"/>
      <c r="G26" s="57"/>
      <c r="H26" s="58">
        <v>10</v>
      </c>
      <c r="I26" s="59" t="s">
        <v>40</v>
      </c>
      <c r="J26" s="60" t="s">
        <v>41</v>
      </c>
      <c r="K26" s="61" t="s">
        <v>55</v>
      </c>
      <c r="L26" s="62">
        <v>381642155</v>
      </c>
      <c r="M26" s="62"/>
      <c r="N26" s="62"/>
      <c r="O26" s="62"/>
      <c r="P26" s="62"/>
      <c r="Q26" s="62">
        <v>381642155</v>
      </c>
      <c r="R26" s="62"/>
      <c r="S26" s="62">
        <v>381642155</v>
      </c>
      <c r="T26" s="62">
        <v>218451200</v>
      </c>
      <c r="U26" s="62">
        <v>218451200</v>
      </c>
      <c r="V26" s="62">
        <v>218451200</v>
      </c>
      <c r="W26" s="62">
        <v>218451200</v>
      </c>
      <c r="X26" s="206">
        <f t="shared" si="2"/>
        <v>0.57239798365565775</v>
      </c>
      <c r="Y26" s="63"/>
      <c r="Z26" s="64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65"/>
      <c r="AV26" s="65"/>
      <c r="AW26" s="65"/>
      <c r="AX26" s="65"/>
      <c r="AY26" s="65"/>
      <c r="AZ26" s="65"/>
      <c r="BA26" s="65"/>
      <c r="BB26" s="65"/>
      <c r="BC26" s="65"/>
      <c r="BD26" s="65"/>
      <c r="BE26" s="65"/>
      <c r="BF26" s="65"/>
      <c r="BG26" s="65"/>
      <c r="BH26" s="65"/>
      <c r="BI26" s="65"/>
      <c r="BJ26" s="65"/>
      <c r="BK26" s="65"/>
      <c r="BL26" s="65"/>
      <c r="BM26" s="65"/>
      <c r="BN26" s="65"/>
      <c r="BO26" s="65"/>
      <c r="BP26" s="65"/>
      <c r="BQ26" s="65"/>
      <c r="BR26" s="65"/>
      <c r="BS26" s="65"/>
      <c r="BT26" s="65"/>
      <c r="BU26" s="65"/>
      <c r="BV26" s="65"/>
      <c r="BW26" s="65"/>
      <c r="BX26" s="65"/>
      <c r="BY26" s="65"/>
      <c r="BZ26" s="65"/>
      <c r="CA26" s="65"/>
      <c r="CB26" s="65"/>
      <c r="CC26" s="65"/>
      <c r="CD26" s="65"/>
      <c r="CE26" s="65"/>
      <c r="CF26" s="65"/>
      <c r="CG26" s="65"/>
      <c r="CH26" s="65"/>
      <c r="CI26" s="65"/>
      <c r="CJ26" s="65"/>
      <c r="CK26" s="65"/>
      <c r="CL26" s="65"/>
      <c r="CM26" s="65"/>
      <c r="CN26" s="65"/>
      <c r="CO26" s="65"/>
      <c r="CP26" s="65"/>
      <c r="CQ26" s="65"/>
      <c r="CR26" s="65"/>
    </row>
    <row r="27" spans="1:96" s="66" customFormat="1" x14ac:dyDescent="0.2">
      <c r="A27" s="207" t="s">
        <v>33</v>
      </c>
      <c r="B27" s="56" t="s">
        <v>35</v>
      </c>
      <c r="C27" s="56" t="s">
        <v>35</v>
      </c>
      <c r="D27" s="56" t="s">
        <v>43</v>
      </c>
      <c r="E27" s="57" t="s">
        <v>56</v>
      </c>
      <c r="F27" s="57"/>
      <c r="G27" s="57"/>
      <c r="H27" s="58">
        <v>10</v>
      </c>
      <c r="I27" s="59" t="s">
        <v>40</v>
      </c>
      <c r="J27" s="60" t="s">
        <v>41</v>
      </c>
      <c r="K27" s="61" t="s">
        <v>57</v>
      </c>
      <c r="L27" s="62">
        <v>58179702</v>
      </c>
      <c r="M27" s="62"/>
      <c r="N27" s="62"/>
      <c r="O27" s="62"/>
      <c r="P27" s="62"/>
      <c r="Q27" s="62">
        <v>58179702</v>
      </c>
      <c r="R27" s="62"/>
      <c r="S27" s="62">
        <v>58179702</v>
      </c>
      <c r="T27" s="62">
        <v>36453600</v>
      </c>
      <c r="U27" s="62">
        <v>36453600</v>
      </c>
      <c r="V27" s="62">
        <v>36453600</v>
      </c>
      <c r="W27" s="62">
        <v>36453600</v>
      </c>
      <c r="X27" s="206">
        <f t="shared" si="2"/>
        <v>0.62656903949078324</v>
      </c>
      <c r="Y27" s="63"/>
      <c r="Z27" s="64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  <c r="AN27" s="65"/>
      <c r="AO27" s="65"/>
      <c r="AP27" s="65"/>
      <c r="AQ27" s="65"/>
      <c r="AR27" s="65"/>
      <c r="AS27" s="65"/>
      <c r="AT27" s="65"/>
      <c r="AU27" s="65"/>
      <c r="AV27" s="65"/>
      <c r="AW27" s="65"/>
      <c r="AX27" s="65"/>
      <c r="AY27" s="65"/>
      <c r="AZ27" s="65"/>
      <c r="BA27" s="65"/>
      <c r="BB27" s="65"/>
      <c r="BC27" s="65"/>
      <c r="BD27" s="65"/>
      <c r="BE27" s="65"/>
      <c r="BF27" s="65"/>
      <c r="BG27" s="65"/>
      <c r="BH27" s="65"/>
      <c r="BI27" s="65"/>
      <c r="BJ27" s="65"/>
      <c r="BK27" s="65"/>
      <c r="BL27" s="65"/>
      <c r="BM27" s="65"/>
      <c r="BN27" s="65"/>
      <c r="BO27" s="65"/>
      <c r="BP27" s="65"/>
      <c r="BQ27" s="65"/>
      <c r="BR27" s="65"/>
      <c r="BS27" s="65"/>
      <c r="BT27" s="65"/>
      <c r="BU27" s="65"/>
      <c r="BV27" s="65"/>
      <c r="BW27" s="65"/>
      <c r="BX27" s="65"/>
      <c r="BY27" s="65"/>
      <c r="BZ27" s="65"/>
      <c r="CA27" s="65"/>
      <c r="CB27" s="65"/>
      <c r="CC27" s="65"/>
      <c r="CD27" s="65"/>
      <c r="CE27" s="65"/>
      <c r="CF27" s="65"/>
      <c r="CG27" s="65"/>
      <c r="CH27" s="65"/>
      <c r="CI27" s="65"/>
      <c r="CJ27" s="65"/>
      <c r="CK27" s="65"/>
      <c r="CL27" s="65"/>
      <c r="CM27" s="65"/>
      <c r="CN27" s="65"/>
      <c r="CO27" s="65"/>
      <c r="CP27" s="65"/>
      <c r="CQ27" s="65"/>
      <c r="CR27" s="65"/>
    </row>
    <row r="28" spans="1:96" s="66" customFormat="1" x14ac:dyDescent="0.2">
      <c r="A28" s="207" t="s">
        <v>33</v>
      </c>
      <c r="B28" s="56" t="s">
        <v>35</v>
      </c>
      <c r="C28" s="56" t="s">
        <v>35</v>
      </c>
      <c r="D28" s="56" t="s">
        <v>43</v>
      </c>
      <c r="E28" s="57" t="s">
        <v>58</v>
      </c>
      <c r="F28" s="57"/>
      <c r="G28" s="57"/>
      <c r="H28" s="58">
        <v>10</v>
      </c>
      <c r="I28" s="59" t="s">
        <v>40</v>
      </c>
      <c r="J28" s="60" t="s">
        <v>41</v>
      </c>
      <c r="K28" s="61" t="s">
        <v>59</v>
      </c>
      <c r="L28" s="62">
        <v>58179702</v>
      </c>
      <c r="M28" s="62"/>
      <c r="N28" s="62"/>
      <c r="O28" s="62"/>
      <c r="P28" s="62"/>
      <c r="Q28" s="62">
        <v>58179702</v>
      </c>
      <c r="R28" s="62"/>
      <c r="S28" s="62">
        <v>58179702</v>
      </c>
      <c r="T28" s="62">
        <v>36453600</v>
      </c>
      <c r="U28" s="62">
        <v>36453600</v>
      </c>
      <c r="V28" s="62">
        <v>36453600</v>
      </c>
      <c r="W28" s="62">
        <v>36453600</v>
      </c>
      <c r="X28" s="206">
        <f t="shared" si="2"/>
        <v>0.62656903949078324</v>
      </c>
      <c r="Y28" s="63"/>
      <c r="Z28" s="64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65"/>
      <c r="AO28" s="65"/>
      <c r="AP28" s="65"/>
      <c r="AQ28" s="65"/>
      <c r="AR28" s="65"/>
      <c r="AS28" s="65"/>
      <c r="AT28" s="65"/>
      <c r="AU28" s="65"/>
      <c r="AV28" s="65"/>
      <c r="AW28" s="65"/>
      <c r="AX28" s="65"/>
      <c r="AY28" s="65"/>
      <c r="AZ28" s="65"/>
      <c r="BA28" s="65"/>
      <c r="BB28" s="65"/>
      <c r="BC28" s="65"/>
      <c r="BD28" s="65"/>
      <c r="BE28" s="65"/>
      <c r="BF28" s="65"/>
      <c r="BG28" s="65"/>
      <c r="BH28" s="65"/>
      <c r="BI28" s="65"/>
      <c r="BJ28" s="65"/>
      <c r="BK28" s="65"/>
      <c r="BL28" s="65"/>
      <c r="BM28" s="65"/>
      <c r="BN28" s="65"/>
      <c r="BO28" s="65"/>
      <c r="BP28" s="65"/>
      <c r="BQ28" s="65"/>
      <c r="BR28" s="65"/>
      <c r="BS28" s="65"/>
      <c r="BT28" s="65"/>
      <c r="BU28" s="65"/>
      <c r="BV28" s="65"/>
      <c r="BW28" s="65"/>
      <c r="BX28" s="65"/>
      <c r="BY28" s="65"/>
      <c r="BZ28" s="65"/>
      <c r="CA28" s="65"/>
      <c r="CB28" s="65"/>
      <c r="CC28" s="65"/>
      <c r="CD28" s="65"/>
      <c r="CE28" s="65"/>
      <c r="CF28" s="65"/>
      <c r="CG28" s="65"/>
      <c r="CH28" s="65"/>
      <c r="CI28" s="65"/>
      <c r="CJ28" s="65"/>
      <c r="CK28" s="65"/>
      <c r="CL28" s="65"/>
      <c r="CM28" s="65"/>
      <c r="CN28" s="65"/>
      <c r="CO28" s="65"/>
      <c r="CP28" s="65"/>
      <c r="CQ28" s="65"/>
      <c r="CR28" s="65"/>
    </row>
    <row r="29" spans="1:96" s="66" customFormat="1" ht="16.5" x14ac:dyDescent="0.2">
      <c r="A29" s="207" t="s">
        <v>33</v>
      </c>
      <c r="B29" s="56" t="s">
        <v>35</v>
      </c>
      <c r="C29" s="56" t="s">
        <v>35</v>
      </c>
      <c r="D29" s="56" t="s">
        <v>43</v>
      </c>
      <c r="E29" s="57" t="s">
        <v>60</v>
      </c>
      <c r="F29" s="57"/>
      <c r="G29" s="57"/>
      <c r="H29" s="58">
        <v>10</v>
      </c>
      <c r="I29" s="59" t="s">
        <v>40</v>
      </c>
      <c r="J29" s="60" t="s">
        <v>41</v>
      </c>
      <c r="K29" s="61" t="s">
        <v>61</v>
      </c>
      <c r="L29" s="62">
        <v>120901951</v>
      </c>
      <c r="M29" s="62"/>
      <c r="N29" s="62"/>
      <c r="O29" s="62"/>
      <c r="P29" s="62"/>
      <c r="Q29" s="62">
        <v>120901951</v>
      </c>
      <c r="R29" s="62"/>
      <c r="S29" s="62">
        <v>120901951</v>
      </c>
      <c r="T29" s="62">
        <v>72861800</v>
      </c>
      <c r="U29" s="62">
        <v>72861800</v>
      </c>
      <c r="V29" s="62">
        <v>72861800</v>
      </c>
      <c r="W29" s="62">
        <v>72861800</v>
      </c>
      <c r="X29" s="206">
        <f t="shared" si="2"/>
        <v>0.60265197870959086</v>
      </c>
      <c r="Y29" s="63"/>
      <c r="Z29" s="64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65"/>
      <c r="AV29" s="65"/>
      <c r="AW29" s="65"/>
      <c r="AX29" s="65"/>
      <c r="AY29" s="65"/>
      <c r="AZ29" s="65"/>
      <c r="BA29" s="65"/>
      <c r="BB29" s="65"/>
      <c r="BC29" s="65"/>
      <c r="BD29" s="65"/>
      <c r="BE29" s="65"/>
      <c r="BF29" s="65"/>
      <c r="BG29" s="65"/>
      <c r="BH29" s="65"/>
      <c r="BI29" s="65"/>
      <c r="BJ29" s="65"/>
      <c r="BK29" s="65"/>
      <c r="BL29" s="65"/>
      <c r="BM29" s="65"/>
      <c r="BN29" s="65"/>
      <c r="BO29" s="65"/>
      <c r="BP29" s="65"/>
      <c r="BQ29" s="65"/>
      <c r="BR29" s="65"/>
      <c r="BS29" s="65"/>
      <c r="BT29" s="65"/>
      <c r="BU29" s="65"/>
      <c r="BV29" s="65"/>
      <c r="BW29" s="65"/>
      <c r="BX29" s="65"/>
      <c r="BY29" s="65"/>
      <c r="BZ29" s="65"/>
      <c r="CA29" s="65"/>
      <c r="CB29" s="65"/>
      <c r="CC29" s="65"/>
      <c r="CD29" s="65"/>
      <c r="CE29" s="65"/>
      <c r="CF29" s="65"/>
      <c r="CG29" s="65"/>
      <c r="CH29" s="65"/>
      <c r="CI29" s="65"/>
      <c r="CJ29" s="65"/>
      <c r="CK29" s="65"/>
      <c r="CL29" s="65"/>
      <c r="CM29" s="65"/>
      <c r="CN29" s="65"/>
      <c r="CO29" s="65"/>
      <c r="CP29" s="65"/>
      <c r="CQ29" s="65"/>
      <c r="CR29" s="65"/>
    </row>
    <row r="30" spans="1:96" s="47" customFormat="1" ht="25.15" customHeight="1" x14ac:dyDescent="0.2">
      <c r="A30" s="202" t="s">
        <v>33</v>
      </c>
      <c r="B30" s="48" t="s">
        <v>35</v>
      </c>
      <c r="C30" s="48" t="s">
        <v>35</v>
      </c>
      <c r="D30" s="48" t="s">
        <v>62</v>
      </c>
      <c r="E30" s="49"/>
      <c r="F30" s="49"/>
      <c r="G30" s="49"/>
      <c r="H30" s="50"/>
      <c r="I30" s="51"/>
      <c r="J30" s="52"/>
      <c r="K30" s="55" t="s">
        <v>63</v>
      </c>
      <c r="L30" s="54">
        <f>SUM(L31:L36)</f>
        <v>1653732961</v>
      </c>
      <c r="M30" s="54">
        <f t="shared" ref="M30:W30" si="7">SUM(M31:M36)</f>
        <v>25000000</v>
      </c>
      <c r="N30" s="54">
        <f t="shared" si="7"/>
        <v>25000000</v>
      </c>
      <c r="O30" s="54">
        <f t="shared" si="7"/>
        <v>0</v>
      </c>
      <c r="P30" s="54">
        <f t="shared" si="7"/>
        <v>0</v>
      </c>
      <c r="Q30" s="54">
        <f t="shared" si="7"/>
        <v>1653732961</v>
      </c>
      <c r="R30" s="54">
        <f>SUM(R31:R36)</f>
        <v>0</v>
      </c>
      <c r="S30" s="54">
        <f>SUM(S31:S36)</f>
        <v>1653732961</v>
      </c>
      <c r="T30" s="54">
        <f t="shared" si="7"/>
        <v>1162552972</v>
      </c>
      <c r="U30" s="54">
        <f t="shared" si="7"/>
        <v>1161852972</v>
      </c>
      <c r="V30" s="54">
        <f t="shared" si="7"/>
        <v>1161852972</v>
      </c>
      <c r="W30" s="54">
        <f t="shared" si="7"/>
        <v>1161852972</v>
      </c>
      <c r="X30" s="204">
        <f t="shared" si="2"/>
        <v>0.7029871203008573</v>
      </c>
      <c r="Y30" s="36"/>
      <c r="Z30" s="37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</row>
    <row r="31" spans="1:96" s="66" customFormat="1" ht="16.5" x14ac:dyDescent="0.2">
      <c r="A31" s="207" t="s">
        <v>33</v>
      </c>
      <c r="B31" s="56" t="s">
        <v>35</v>
      </c>
      <c r="C31" s="56" t="s">
        <v>35</v>
      </c>
      <c r="D31" s="56" t="s">
        <v>62</v>
      </c>
      <c r="E31" s="57" t="s">
        <v>39</v>
      </c>
      <c r="F31" s="57"/>
      <c r="G31" s="57"/>
      <c r="H31" s="58">
        <v>10</v>
      </c>
      <c r="I31" s="59" t="s">
        <v>40</v>
      </c>
      <c r="J31" s="60" t="s">
        <v>41</v>
      </c>
      <c r="K31" s="61" t="s">
        <v>64</v>
      </c>
      <c r="L31" s="62">
        <v>779026131</v>
      </c>
      <c r="M31" s="62"/>
      <c r="N31" s="62"/>
      <c r="O31" s="62"/>
      <c r="P31" s="62"/>
      <c r="Q31" s="62">
        <f t="shared" ref="Q31:Q36" si="8">L31-M31+N31-O31+P31</f>
        <v>779026131</v>
      </c>
      <c r="R31" s="62"/>
      <c r="S31" s="62">
        <v>779026131</v>
      </c>
      <c r="T31" s="62">
        <v>415543304</v>
      </c>
      <c r="U31" s="62">
        <v>414843304</v>
      </c>
      <c r="V31" s="62">
        <v>414843304</v>
      </c>
      <c r="W31" s="62">
        <v>414843304</v>
      </c>
      <c r="X31" s="208">
        <f t="shared" si="2"/>
        <v>0.53341381946531907</v>
      </c>
      <c r="Y31" s="63"/>
      <c r="Z31" s="64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5"/>
      <c r="AR31" s="65"/>
      <c r="AS31" s="65"/>
      <c r="AT31" s="65"/>
      <c r="AU31" s="65"/>
      <c r="AV31" s="65"/>
      <c r="AW31" s="65"/>
      <c r="AX31" s="65"/>
      <c r="AY31" s="65"/>
      <c r="AZ31" s="65"/>
      <c r="BA31" s="65"/>
      <c r="BB31" s="65"/>
      <c r="BC31" s="65"/>
      <c r="BD31" s="65"/>
      <c r="BE31" s="65"/>
      <c r="BF31" s="65"/>
      <c r="BG31" s="65"/>
      <c r="BH31" s="65"/>
      <c r="BI31" s="65"/>
      <c r="BJ31" s="65"/>
      <c r="BK31" s="65"/>
      <c r="BL31" s="65"/>
      <c r="BM31" s="65"/>
      <c r="BN31" s="65"/>
      <c r="BO31" s="65"/>
      <c r="BP31" s="65"/>
      <c r="BQ31" s="65"/>
      <c r="BR31" s="65"/>
      <c r="BS31" s="65"/>
      <c r="BT31" s="65"/>
      <c r="BU31" s="65"/>
      <c r="BV31" s="65"/>
      <c r="BW31" s="65"/>
      <c r="BX31" s="65"/>
      <c r="BY31" s="65"/>
      <c r="BZ31" s="65"/>
      <c r="CA31" s="65"/>
      <c r="CB31" s="65"/>
      <c r="CC31" s="65"/>
      <c r="CD31" s="65"/>
      <c r="CE31" s="65"/>
      <c r="CF31" s="65"/>
      <c r="CG31" s="65"/>
      <c r="CH31" s="65"/>
      <c r="CI31" s="65"/>
      <c r="CJ31" s="65"/>
      <c r="CK31" s="65"/>
      <c r="CL31" s="65"/>
      <c r="CM31" s="65"/>
      <c r="CN31" s="65"/>
      <c r="CO31" s="65"/>
      <c r="CP31" s="65"/>
      <c r="CQ31" s="65"/>
      <c r="CR31" s="65"/>
    </row>
    <row r="32" spans="1:96" s="66" customFormat="1" x14ac:dyDescent="0.2">
      <c r="A32" s="207" t="s">
        <v>33</v>
      </c>
      <c r="B32" s="56" t="s">
        <v>35</v>
      </c>
      <c r="C32" s="56" t="s">
        <v>35</v>
      </c>
      <c r="D32" s="56" t="s">
        <v>62</v>
      </c>
      <c r="E32" s="57" t="s">
        <v>46</v>
      </c>
      <c r="F32" s="57"/>
      <c r="G32" s="57"/>
      <c r="H32" s="58">
        <v>10</v>
      </c>
      <c r="I32" s="59" t="s">
        <v>40</v>
      </c>
      <c r="J32" s="60" t="s">
        <v>41</v>
      </c>
      <c r="K32" s="61" t="s">
        <v>65</v>
      </c>
      <c r="L32" s="62">
        <v>247200000</v>
      </c>
      <c r="M32" s="62"/>
      <c r="N32" s="62">
        <v>25000000</v>
      </c>
      <c r="O32" s="62"/>
      <c r="P32" s="62"/>
      <c r="Q32" s="62">
        <f t="shared" si="8"/>
        <v>272200000</v>
      </c>
      <c r="R32" s="62"/>
      <c r="S32" s="62">
        <v>272200000</v>
      </c>
      <c r="T32" s="62">
        <v>271585007</v>
      </c>
      <c r="U32" s="62">
        <v>271585007</v>
      </c>
      <c r="V32" s="62">
        <v>271585007</v>
      </c>
      <c r="W32" s="62">
        <v>271585007</v>
      </c>
      <c r="X32" s="208">
        <f t="shared" si="2"/>
        <v>0.99774065760470243</v>
      </c>
      <c r="Y32" s="63"/>
      <c r="Z32" s="64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5"/>
      <c r="AV32" s="65"/>
      <c r="AW32" s="65"/>
      <c r="AX32" s="65"/>
      <c r="AY32" s="65"/>
      <c r="AZ32" s="65"/>
      <c r="BA32" s="65"/>
      <c r="BB32" s="65"/>
      <c r="BC32" s="65"/>
      <c r="BD32" s="65"/>
      <c r="BE32" s="65"/>
      <c r="BF32" s="65"/>
      <c r="BG32" s="65"/>
      <c r="BH32" s="65"/>
      <c r="BI32" s="65"/>
      <c r="BJ32" s="65"/>
      <c r="BK32" s="65"/>
      <c r="BL32" s="65"/>
      <c r="BM32" s="65"/>
      <c r="BN32" s="65"/>
      <c r="BO32" s="65"/>
      <c r="BP32" s="65"/>
      <c r="BQ32" s="65"/>
      <c r="BR32" s="65"/>
      <c r="BS32" s="65"/>
      <c r="BT32" s="65"/>
      <c r="BU32" s="65"/>
      <c r="BV32" s="65"/>
      <c r="BW32" s="65"/>
      <c r="BX32" s="65"/>
      <c r="BY32" s="65"/>
      <c r="BZ32" s="65"/>
      <c r="CA32" s="65"/>
      <c r="CB32" s="65"/>
      <c r="CC32" s="65"/>
      <c r="CD32" s="65"/>
      <c r="CE32" s="65"/>
      <c r="CF32" s="65"/>
      <c r="CG32" s="65"/>
      <c r="CH32" s="65"/>
      <c r="CI32" s="65"/>
      <c r="CJ32" s="65"/>
      <c r="CK32" s="65"/>
      <c r="CL32" s="65"/>
      <c r="CM32" s="65"/>
      <c r="CN32" s="65"/>
      <c r="CO32" s="65"/>
      <c r="CP32" s="65"/>
      <c r="CQ32" s="65"/>
      <c r="CR32" s="65"/>
    </row>
    <row r="33" spans="1:96" s="66" customFormat="1" x14ac:dyDescent="0.2">
      <c r="A33" s="207" t="s">
        <v>33</v>
      </c>
      <c r="B33" s="56" t="s">
        <v>35</v>
      </c>
      <c r="C33" s="56" t="s">
        <v>35</v>
      </c>
      <c r="D33" s="56" t="s">
        <v>62</v>
      </c>
      <c r="E33" s="57" t="s">
        <v>52</v>
      </c>
      <c r="F33" s="57"/>
      <c r="G33" s="57"/>
      <c r="H33" s="58">
        <v>10</v>
      </c>
      <c r="I33" s="59" t="s">
        <v>40</v>
      </c>
      <c r="J33" s="60" t="s">
        <v>41</v>
      </c>
      <c r="K33" s="61" t="s">
        <v>66</v>
      </c>
      <c r="L33" s="62">
        <v>10000000</v>
      </c>
      <c r="M33" s="62"/>
      <c r="N33" s="62"/>
      <c r="O33" s="62"/>
      <c r="P33" s="62"/>
      <c r="Q33" s="62">
        <f t="shared" si="8"/>
        <v>10000000</v>
      </c>
      <c r="R33" s="62"/>
      <c r="S33" s="62">
        <v>10000000</v>
      </c>
      <c r="T33" s="62">
        <v>4934513</v>
      </c>
      <c r="U33" s="62">
        <v>4934513</v>
      </c>
      <c r="V33" s="62">
        <v>4934513</v>
      </c>
      <c r="W33" s="62">
        <v>4934513</v>
      </c>
      <c r="X33" s="208">
        <f t="shared" si="2"/>
        <v>0.49345129999999998</v>
      </c>
      <c r="Y33" s="63"/>
      <c r="Z33" s="64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65"/>
      <c r="AV33" s="65"/>
      <c r="AW33" s="65"/>
      <c r="AX33" s="65"/>
      <c r="AY33" s="65"/>
      <c r="AZ33" s="65"/>
      <c r="BA33" s="65"/>
      <c r="BB33" s="65"/>
      <c r="BC33" s="65"/>
      <c r="BD33" s="65"/>
      <c r="BE33" s="65"/>
      <c r="BF33" s="65"/>
      <c r="BG33" s="65"/>
      <c r="BH33" s="65"/>
      <c r="BI33" s="65"/>
      <c r="BJ33" s="65"/>
      <c r="BK33" s="65"/>
      <c r="BL33" s="65"/>
      <c r="BM33" s="65"/>
      <c r="BN33" s="65"/>
      <c r="BO33" s="65"/>
      <c r="BP33" s="65"/>
      <c r="BQ33" s="65"/>
      <c r="BR33" s="65"/>
      <c r="BS33" s="65"/>
      <c r="BT33" s="65"/>
      <c r="BU33" s="65"/>
      <c r="BV33" s="65"/>
      <c r="BW33" s="65"/>
      <c r="BX33" s="65"/>
      <c r="BY33" s="65"/>
      <c r="BZ33" s="65"/>
      <c r="CA33" s="65"/>
      <c r="CB33" s="65"/>
      <c r="CC33" s="65"/>
      <c r="CD33" s="65"/>
      <c r="CE33" s="65"/>
      <c r="CF33" s="65"/>
      <c r="CG33" s="65"/>
      <c r="CH33" s="65"/>
      <c r="CI33" s="65"/>
      <c r="CJ33" s="65"/>
      <c r="CK33" s="65"/>
      <c r="CL33" s="65"/>
      <c r="CM33" s="65"/>
      <c r="CN33" s="65"/>
      <c r="CO33" s="65"/>
      <c r="CP33" s="65"/>
      <c r="CQ33" s="65"/>
      <c r="CR33" s="65"/>
    </row>
    <row r="34" spans="1:96" s="66" customFormat="1" x14ac:dyDescent="0.2">
      <c r="A34" s="207" t="s">
        <v>33</v>
      </c>
      <c r="B34" s="56" t="s">
        <v>35</v>
      </c>
      <c r="C34" s="56" t="s">
        <v>35</v>
      </c>
      <c r="D34" s="56" t="s">
        <v>62</v>
      </c>
      <c r="E34" s="57" t="s">
        <v>56</v>
      </c>
      <c r="F34" s="57"/>
      <c r="G34" s="57"/>
      <c r="H34" s="58">
        <v>10</v>
      </c>
      <c r="I34" s="59" t="s">
        <v>40</v>
      </c>
      <c r="J34" s="60" t="s">
        <v>41</v>
      </c>
      <c r="K34" s="61" t="s">
        <v>67</v>
      </c>
      <c r="L34" s="62">
        <v>60000000</v>
      </c>
      <c r="M34" s="62"/>
      <c r="N34" s="62"/>
      <c r="O34" s="62"/>
      <c r="P34" s="62"/>
      <c r="Q34" s="62">
        <f t="shared" si="8"/>
        <v>60000000</v>
      </c>
      <c r="R34" s="62"/>
      <c r="S34" s="62">
        <v>60000000</v>
      </c>
      <c r="T34" s="62">
        <v>35527037</v>
      </c>
      <c r="U34" s="62">
        <v>35527037</v>
      </c>
      <c r="V34" s="62">
        <v>35527037</v>
      </c>
      <c r="W34" s="62">
        <v>35527037</v>
      </c>
      <c r="X34" s="208">
        <f t="shared" si="2"/>
        <v>0.59211728333333336</v>
      </c>
      <c r="Y34" s="63"/>
      <c r="Z34" s="64"/>
      <c r="AA34" s="65"/>
      <c r="AB34" s="65"/>
      <c r="AC34" s="65"/>
      <c r="AD34" s="65"/>
      <c r="AE34" s="65"/>
      <c r="AF34" s="65"/>
      <c r="AG34" s="65"/>
      <c r="AH34" s="65"/>
      <c r="AI34" s="65"/>
      <c r="AJ34" s="65"/>
      <c r="AK34" s="65"/>
      <c r="AL34" s="65"/>
      <c r="AM34" s="65"/>
      <c r="AN34" s="65"/>
      <c r="AO34" s="65"/>
      <c r="AP34" s="65"/>
      <c r="AQ34" s="65"/>
      <c r="AR34" s="65"/>
      <c r="AS34" s="65"/>
      <c r="AT34" s="65"/>
      <c r="AU34" s="65"/>
      <c r="AV34" s="65"/>
      <c r="AW34" s="65"/>
      <c r="AX34" s="65"/>
      <c r="AY34" s="65"/>
      <c r="AZ34" s="65"/>
      <c r="BA34" s="65"/>
      <c r="BB34" s="65"/>
      <c r="BC34" s="65"/>
      <c r="BD34" s="65"/>
      <c r="BE34" s="65"/>
      <c r="BF34" s="65"/>
      <c r="BG34" s="65"/>
      <c r="BH34" s="65"/>
      <c r="BI34" s="65"/>
      <c r="BJ34" s="65"/>
      <c r="BK34" s="65"/>
      <c r="BL34" s="65"/>
      <c r="BM34" s="65"/>
      <c r="BN34" s="65"/>
      <c r="BO34" s="65"/>
      <c r="BP34" s="65"/>
      <c r="BQ34" s="65"/>
      <c r="BR34" s="65"/>
      <c r="BS34" s="65"/>
      <c r="BT34" s="65"/>
      <c r="BU34" s="65"/>
      <c r="BV34" s="65"/>
      <c r="BW34" s="65"/>
      <c r="BX34" s="65"/>
      <c r="BY34" s="65"/>
      <c r="BZ34" s="65"/>
      <c r="CA34" s="65"/>
      <c r="CB34" s="65"/>
      <c r="CC34" s="65"/>
      <c r="CD34" s="65"/>
      <c r="CE34" s="65"/>
      <c r="CF34" s="65"/>
      <c r="CG34" s="65"/>
      <c r="CH34" s="65"/>
      <c r="CI34" s="65"/>
      <c r="CJ34" s="65"/>
      <c r="CK34" s="65"/>
      <c r="CL34" s="65"/>
      <c r="CM34" s="65"/>
      <c r="CN34" s="65"/>
      <c r="CO34" s="65"/>
      <c r="CP34" s="65"/>
      <c r="CQ34" s="65"/>
      <c r="CR34" s="65"/>
    </row>
    <row r="35" spans="1:96" s="66" customFormat="1" x14ac:dyDescent="0.2">
      <c r="A35" s="207" t="s">
        <v>33</v>
      </c>
      <c r="B35" s="56" t="s">
        <v>35</v>
      </c>
      <c r="C35" s="56" t="s">
        <v>35</v>
      </c>
      <c r="D35" s="56" t="s">
        <v>62</v>
      </c>
      <c r="E35" s="57" t="s">
        <v>68</v>
      </c>
      <c r="F35" s="57"/>
      <c r="G35" s="57"/>
      <c r="H35" s="58">
        <v>10</v>
      </c>
      <c r="I35" s="59" t="s">
        <v>40</v>
      </c>
      <c r="J35" s="60" t="s">
        <v>41</v>
      </c>
      <c r="K35" s="61" t="s">
        <v>69</v>
      </c>
      <c r="L35" s="62">
        <v>234171220</v>
      </c>
      <c r="M35" s="62"/>
      <c r="N35" s="62"/>
      <c r="O35" s="62"/>
      <c r="P35" s="62"/>
      <c r="Q35" s="62">
        <f t="shared" si="8"/>
        <v>234171220</v>
      </c>
      <c r="R35" s="62"/>
      <c r="S35" s="62">
        <v>234171220</v>
      </c>
      <c r="T35" s="62">
        <v>207520768</v>
      </c>
      <c r="U35" s="62">
        <v>207520768</v>
      </c>
      <c r="V35" s="62">
        <v>207520768</v>
      </c>
      <c r="W35" s="62">
        <v>207520768</v>
      </c>
      <c r="X35" s="208">
        <f t="shared" si="2"/>
        <v>0.88619245353891052</v>
      </c>
      <c r="Y35" s="63"/>
      <c r="Z35" s="64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65"/>
      <c r="AL35" s="65"/>
      <c r="AM35" s="65"/>
      <c r="AN35" s="65"/>
      <c r="AO35" s="65"/>
      <c r="AP35" s="65"/>
      <c r="AQ35" s="65"/>
      <c r="AR35" s="65"/>
      <c r="AS35" s="65"/>
      <c r="AT35" s="65"/>
      <c r="AU35" s="65"/>
      <c r="AV35" s="65"/>
      <c r="AW35" s="65"/>
      <c r="AX35" s="65"/>
      <c r="AY35" s="65"/>
      <c r="AZ35" s="65"/>
      <c r="BA35" s="65"/>
      <c r="BB35" s="65"/>
      <c r="BC35" s="65"/>
      <c r="BD35" s="65"/>
      <c r="BE35" s="65"/>
      <c r="BF35" s="65"/>
      <c r="BG35" s="65"/>
      <c r="BH35" s="65"/>
      <c r="BI35" s="65"/>
      <c r="BJ35" s="65"/>
      <c r="BK35" s="65"/>
      <c r="BL35" s="65"/>
      <c r="BM35" s="65"/>
      <c r="BN35" s="65"/>
      <c r="BO35" s="65"/>
      <c r="BP35" s="65"/>
      <c r="BQ35" s="65"/>
      <c r="BR35" s="65"/>
      <c r="BS35" s="65"/>
      <c r="BT35" s="65"/>
      <c r="BU35" s="65"/>
      <c r="BV35" s="65"/>
      <c r="BW35" s="65"/>
      <c r="BX35" s="65"/>
      <c r="BY35" s="65"/>
      <c r="BZ35" s="65"/>
      <c r="CA35" s="65"/>
      <c r="CB35" s="65"/>
      <c r="CC35" s="65"/>
      <c r="CD35" s="65"/>
      <c r="CE35" s="65"/>
      <c r="CF35" s="65"/>
      <c r="CG35" s="65"/>
      <c r="CH35" s="65"/>
      <c r="CI35" s="65"/>
      <c r="CJ35" s="65"/>
      <c r="CK35" s="65"/>
      <c r="CL35" s="65"/>
      <c r="CM35" s="65"/>
      <c r="CN35" s="65"/>
      <c r="CO35" s="65"/>
      <c r="CP35" s="65"/>
      <c r="CQ35" s="65"/>
      <c r="CR35" s="65"/>
    </row>
    <row r="36" spans="1:96" s="66" customFormat="1" x14ac:dyDescent="0.2">
      <c r="A36" s="209" t="s">
        <v>33</v>
      </c>
      <c r="B36" s="67" t="s">
        <v>35</v>
      </c>
      <c r="C36" s="67" t="s">
        <v>35</v>
      </c>
      <c r="D36" s="67" t="s">
        <v>62</v>
      </c>
      <c r="E36" s="68" t="s">
        <v>70</v>
      </c>
      <c r="F36" s="68"/>
      <c r="G36" s="68"/>
      <c r="H36" s="69">
        <v>10</v>
      </c>
      <c r="I36" s="70" t="s">
        <v>40</v>
      </c>
      <c r="J36" s="71" t="s">
        <v>41</v>
      </c>
      <c r="K36" s="72" t="s">
        <v>71</v>
      </c>
      <c r="L36" s="73">
        <v>323335610</v>
      </c>
      <c r="M36" s="73">
        <v>25000000</v>
      </c>
      <c r="N36" s="73"/>
      <c r="O36" s="73"/>
      <c r="P36" s="73"/>
      <c r="Q36" s="62">
        <f t="shared" si="8"/>
        <v>298335610</v>
      </c>
      <c r="R36" s="73"/>
      <c r="S36" s="73">
        <v>298335610</v>
      </c>
      <c r="T36" s="73">
        <v>227442343</v>
      </c>
      <c r="U36" s="73">
        <v>227442343</v>
      </c>
      <c r="V36" s="73">
        <v>227442343</v>
      </c>
      <c r="W36" s="73">
        <v>227442343</v>
      </c>
      <c r="X36" s="210">
        <f>T36/Q36</f>
        <v>0.76237075084667227</v>
      </c>
      <c r="Y36" s="63"/>
      <c r="Z36" s="64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5"/>
      <c r="AM36" s="65"/>
      <c r="AN36" s="65"/>
      <c r="AO36" s="65"/>
      <c r="AP36" s="65"/>
      <c r="AQ36" s="65"/>
      <c r="AR36" s="65"/>
      <c r="AS36" s="65"/>
      <c r="AT36" s="65"/>
      <c r="AU36" s="65"/>
      <c r="AV36" s="65"/>
      <c r="AW36" s="65"/>
      <c r="AX36" s="65"/>
      <c r="AY36" s="65"/>
      <c r="AZ36" s="65"/>
      <c r="BA36" s="65"/>
      <c r="BB36" s="65"/>
      <c r="BC36" s="65"/>
      <c r="BD36" s="65"/>
      <c r="BE36" s="65"/>
      <c r="BF36" s="65"/>
      <c r="BG36" s="65"/>
      <c r="BH36" s="65"/>
      <c r="BI36" s="65"/>
      <c r="BJ36" s="65"/>
      <c r="BK36" s="65"/>
      <c r="BL36" s="65"/>
      <c r="BM36" s="65"/>
      <c r="BN36" s="65"/>
      <c r="BO36" s="65"/>
      <c r="BP36" s="65"/>
      <c r="BQ36" s="65"/>
      <c r="BR36" s="65"/>
      <c r="BS36" s="65"/>
      <c r="BT36" s="65"/>
      <c r="BU36" s="65"/>
      <c r="BV36" s="65"/>
      <c r="BW36" s="65"/>
      <c r="BX36" s="65"/>
      <c r="BY36" s="65"/>
      <c r="BZ36" s="65"/>
      <c r="CA36" s="65"/>
      <c r="CB36" s="65"/>
      <c r="CC36" s="65"/>
      <c r="CD36" s="65"/>
      <c r="CE36" s="65"/>
      <c r="CF36" s="65"/>
      <c r="CG36" s="65"/>
      <c r="CH36" s="65"/>
      <c r="CI36" s="65"/>
      <c r="CJ36" s="65"/>
      <c r="CK36" s="65"/>
      <c r="CL36" s="65"/>
      <c r="CM36" s="65"/>
      <c r="CN36" s="65"/>
      <c r="CO36" s="65"/>
      <c r="CP36" s="65"/>
      <c r="CQ36" s="65"/>
      <c r="CR36" s="65"/>
    </row>
    <row r="37" spans="1:96" s="47" customFormat="1" ht="19.149999999999999" customHeight="1" x14ac:dyDescent="0.2">
      <c r="A37" s="76" t="s">
        <v>33</v>
      </c>
      <c r="B37" s="74" t="s">
        <v>43</v>
      </c>
      <c r="C37" s="74"/>
      <c r="D37" s="74"/>
      <c r="E37" s="74"/>
      <c r="F37" s="74"/>
      <c r="G37" s="74"/>
      <c r="H37" s="74"/>
      <c r="I37" s="75"/>
      <c r="J37" s="76"/>
      <c r="K37" s="77" t="s">
        <v>72</v>
      </c>
      <c r="L37" s="78">
        <f>L38</f>
        <v>6908353863</v>
      </c>
      <c r="M37" s="78">
        <f t="shared" ref="M37:W37" si="9">M38</f>
        <v>500900000</v>
      </c>
      <c r="N37" s="78">
        <f t="shared" si="9"/>
        <v>500900000</v>
      </c>
      <c r="O37" s="78">
        <f t="shared" si="9"/>
        <v>0</v>
      </c>
      <c r="P37" s="78">
        <f t="shared" si="9"/>
        <v>0</v>
      </c>
      <c r="Q37" s="78">
        <f t="shared" si="9"/>
        <v>6908353863</v>
      </c>
      <c r="R37" s="78">
        <f t="shared" si="9"/>
        <v>0</v>
      </c>
      <c r="S37" s="78">
        <f t="shared" si="9"/>
        <v>6627464999.1499996</v>
      </c>
      <c r="T37" s="78">
        <f>T38</f>
        <v>4519226338.7199993</v>
      </c>
      <c r="U37" s="78">
        <f t="shared" si="9"/>
        <v>2364632602.8700004</v>
      </c>
      <c r="V37" s="78">
        <f t="shared" si="9"/>
        <v>2364632602.8700004</v>
      </c>
      <c r="W37" s="78">
        <f t="shared" si="9"/>
        <v>2364632602.8700004</v>
      </c>
      <c r="X37" s="211">
        <f>T37/Q37</f>
        <v>0.65416833421406329</v>
      </c>
      <c r="Y37" s="36"/>
      <c r="Z37" s="45"/>
      <c r="AA37" s="46"/>
      <c r="AB37" s="44"/>
      <c r="AC37" s="46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</row>
    <row r="38" spans="1:96" s="47" customFormat="1" ht="16.5" x14ac:dyDescent="0.2">
      <c r="A38" s="202" t="s">
        <v>33</v>
      </c>
      <c r="B38" s="48" t="s">
        <v>43</v>
      </c>
      <c r="C38" s="48" t="s">
        <v>43</v>
      </c>
      <c r="D38" s="48"/>
      <c r="E38" s="49"/>
      <c r="F38" s="49"/>
      <c r="G38" s="49"/>
      <c r="H38" s="50"/>
      <c r="I38" s="51"/>
      <c r="J38" s="52"/>
      <c r="K38" s="55" t="s">
        <v>73</v>
      </c>
      <c r="L38" s="79">
        <f>L39+L44</f>
        <v>6908353863</v>
      </c>
      <c r="M38" s="79">
        <f t="shared" ref="M38:W38" si="10">M39+M44</f>
        <v>500900000</v>
      </c>
      <c r="N38" s="79">
        <f t="shared" si="10"/>
        <v>500900000</v>
      </c>
      <c r="O38" s="79">
        <f t="shared" si="10"/>
        <v>0</v>
      </c>
      <c r="P38" s="79">
        <f t="shared" si="10"/>
        <v>0</v>
      </c>
      <c r="Q38" s="79">
        <f t="shared" si="10"/>
        <v>6908353863</v>
      </c>
      <c r="R38" s="79">
        <f>R39+R44</f>
        <v>0</v>
      </c>
      <c r="S38" s="79">
        <f t="shared" si="10"/>
        <v>6627464999.1499996</v>
      </c>
      <c r="T38" s="79">
        <f t="shared" si="10"/>
        <v>4519226338.7199993</v>
      </c>
      <c r="U38" s="79">
        <f t="shared" si="10"/>
        <v>2364632602.8700004</v>
      </c>
      <c r="V38" s="79">
        <f t="shared" si="10"/>
        <v>2364632602.8700004</v>
      </c>
      <c r="W38" s="79">
        <f t="shared" si="10"/>
        <v>2364632602.8700004</v>
      </c>
      <c r="X38" s="211">
        <f>T38/Q38</f>
        <v>0.65416833421406329</v>
      </c>
      <c r="Y38" s="44"/>
      <c r="Z38" s="80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</row>
    <row r="39" spans="1:96" s="47" customFormat="1" x14ac:dyDescent="0.2">
      <c r="A39" s="202" t="s">
        <v>33</v>
      </c>
      <c r="B39" s="48" t="s">
        <v>43</v>
      </c>
      <c r="C39" s="48" t="s">
        <v>43</v>
      </c>
      <c r="D39" s="48" t="s">
        <v>35</v>
      </c>
      <c r="E39" s="49"/>
      <c r="F39" s="49"/>
      <c r="G39" s="49"/>
      <c r="H39" s="50"/>
      <c r="I39" s="51"/>
      <c r="J39" s="52"/>
      <c r="K39" s="55" t="s">
        <v>74</v>
      </c>
      <c r="L39" s="54">
        <f>SUM(L40:L43)</f>
        <v>187800000</v>
      </c>
      <c r="M39" s="54">
        <f t="shared" ref="M39:W39" si="11">SUM(M40:M43)</f>
        <v>0</v>
      </c>
      <c r="N39" s="54">
        <f t="shared" si="11"/>
        <v>6700000</v>
      </c>
      <c r="O39" s="54">
        <f t="shared" si="11"/>
        <v>0</v>
      </c>
      <c r="P39" s="54">
        <f t="shared" si="11"/>
        <v>0</v>
      </c>
      <c r="Q39" s="54">
        <f t="shared" si="11"/>
        <v>194500000</v>
      </c>
      <c r="R39" s="54">
        <f>SUM(R40:R43)</f>
        <v>0</v>
      </c>
      <c r="S39" s="54">
        <f t="shared" si="11"/>
        <v>187800000</v>
      </c>
      <c r="T39" s="54">
        <f t="shared" si="11"/>
        <v>122987953.48</v>
      </c>
      <c r="U39" s="54">
        <f t="shared" si="11"/>
        <v>70383156.299999997</v>
      </c>
      <c r="V39" s="54">
        <f t="shared" si="11"/>
        <v>70383156.299999997</v>
      </c>
      <c r="W39" s="54">
        <f t="shared" si="11"/>
        <v>70383156.299999997</v>
      </c>
      <c r="X39" s="204">
        <f t="shared" si="2"/>
        <v>0.63232880966580984</v>
      </c>
      <c r="Y39" s="36"/>
      <c r="Z39" s="37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</row>
    <row r="40" spans="1:96" s="66" customFormat="1" x14ac:dyDescent="0.2">
      <c r="A40" s="207" t="s">
        <v>33</v>
      </c>
      <c r="B40" s="56" t="s">
        <v>43</v>
      </c>
      <c r="C40" s="56" t="s">
        <v>43</v>
      </c>
      <c r="D40" s="56" t="s">
        <v>35</v>
      </c>
      <c r="E40" s="57" t="s">
        <v>39</v>
      </c>
      <c r="F40" s="57"/>
      <c r="G40" s="57"/>
      <c r="H40" s="58">
        <v>10</v>
      </c>
      <c r="I40" s="59" t="s">
        <v>40</v>
      </c>
      <c r="J40" s="60" t="s">
        <v>41</v>
      </c>
      <c r="K40" s="61" t="s">
        <v>75</v>
      </c>
      <c r="L40" s="62">
        <v>2500000</v>
      </c>
      <c r="M40" s="62"/>
      <c r="N40" s="62"/>
      <c r="O40" s="62"/>
      <c r="P40" s="62"/>
      <c r="Q40" s="62">
        <f>L40-M40+N40-O40+P40</f>
        <v>2500000</v>
      </c>
      <c r="R40" s="62"/>
      <c r="S40" s="62">
        <v>2500000</v>
      </c>
      <c r="T40" s="62">
        <v>500000</v>
      </c>
      <c r="U40" s="62">
        <v>500000</v>
      </c>
      <c r="V40" s="62">
        <v>500000</v>
      </c>
      <c r="W40" s="62">
        <v>500000</v>
      </c>
      <c r="X40" s="208">
        <f t="shared" si="2"/>
        <v>0.2</v>
      </c>
      <c r="Y40" s="63"/>
      <c r="Z40" s="64"/>
      <c r="AA40" s="65"/>
      <c r="AB40" s="65"/>
      <c r="AC40" s="65"/>
      <c r="AD40" s="65"/>
      <c r="AE40" s="65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65"/>
      <c r="AR40" s="65"/>
      <c r="AS40" s="65"/>
      <c r="AT40" s="65"/>
      <c r="AU40" s="65"/>
      <c r="AV40" s="65"/>
      <c r="AW40" s="65"/>
      <c r="AX40" s="65"/>
      <c r="AY40" s="65"/>
      <c r="AZ40" s="65"/>
      <c r="BA40" s="65"/>
      <c r="BB40" s="65"/>
      <c r="BC40" s="65"/>
      <c r="BD40" s="65"/>
      <c r="BE40" s="65"/>
      <c r="BF40" s="65"/>
      <c r="BG40" s="65"/>
      <c r="BH40" s="65"/>
      <c r="BI40" s="65"/>
      <c r="BJ40" s="65"/>
      <c r="BK40" s="65"/>
      <c r="BL40" s="65"/>
      <c r="BM40" s="65"/>
      <c r="BN40" s="65"/>
      <c r="BO40" s="65"/>
      <c r="BP40" s="65"/>
      <c r="BQ40" s="65"/>
      <c r="BR40" s="65"/>
      <c r="BS40" s="65"/>
      <c r="BT40" s="65"/>
      <c r="BU40" s="65"/>
      <c r="BV40" s="65"/>
      <c r="BW40" s="65"/>
      <c r="BX40" s="65"/>
      <c r="BY40" s="65"/>
      <c r="BZ40" s="65"/>
      <c r="CA40" s="65"/>
      <c r="CB40" s="65"/>
      <c r="CC40" s="65"/>
      <c r="CD40" s="65"/>
      <c r="CE40" s="65"/>
      <c r="CF40" s="65"/>
      <c r="CG40" s="65"/>
      <c r="CH40" s="65"/>
      <c r="CI40" s="65"/>
      <c r="CJ40" s="65"/>
      <c r="CK40" s="65"/>
      <c r="CL40" s="65"/>
      <c r="CM40" s="65"/>
      <c r="CN40" s="65"/>
      <c r="CO40" s="65"/>
      <c r="CP40" s="65"/>
      <c r="CQ40" s="65"/>
      <c r="CR40" s="65"/>
    </row>
    <row r="41" spans="1:96" s="66" customFormat="1" ht="24.75" x14ac:dyDescent="0.2">
      <c r="A41" s="207" t="s">
        <v>33</v>
      </c>
      <c r="B41" s="56" t="s">
        <v>43</v>
      </c>
      <c r="C41" s="56" t="s">
        <v>43</v>
      </c>
      <c r="D41" s="56" t="s">
        <v>35</v>
      </c>
      <c r="E41" s="57" t="s">
        <v>46</v>
      </c>
      <c r="F41" s="57"/>
      <c r="G41" s="57"/>
      <c r="H41" s="58">
        <v>10</v>
      </c>
      <c r="I41" s="59" t="s">
        <v>40</v>
      </c>
      <c r="J41" s="60" t="s">
        <v>41</v>
      </c>
      <c r="K41" s="61" t="s">
        <v>76</v>
      </c>
      <c r="L41" s="62">
        <v>3300000</v>
      </c>
      <c r="M41" s="62"/>
      <c r="N41" s="62">
        <v>6700000</v>
      </c>
      <c r="O41" s="62"/>
      <c r="P41" s="62"/>
      <c r="Q41" s="62">
        <f>L41-M41+N41-O41+P41</f>
        <v>10000000</v>
      </c>
      <c r="R41" s="62"/>
      <c r="S41" s="62">
        <v>3300000</v>
      </c>
      <c r="T41" s="62">
        <v>0</v>
      </c>
      <c r="U41" s="62">
        <v>0</v>
      </c>
      <c r="V41" s="62">
        <v>0</v>
      </c>
      <c r="W41" s="62">
        <v>0</v>
      </c>
      <c r="X41" s="208">
        <f>T41/Q41</f>
        <v>0</v>
      </c>
      <c r="Y41" s="63"/>
      <c r="Z41" s="64"/>
      <c r="AA41" s="65"/>
      <c r="AB41" s="65"/>
      <c r="AC41" s="65"/>
      <c r="AD41" s="65"/>
      <c r="AE41" s="65"/>
      <c r="AF41" s="65"/>
      <c r="AG41" s="65"/>
      <c r="AH41" s="65"/>
      <c r="AI41" s="65"/>
      <c r="AJ41" s="65"/>
      <c r="AK41" s="65"/>
      <c r="AL41" s="65"/>
      <c r="AM41" s="65"/>
      <c r="AN41" s="65"/>
      <c r="AO41" s="65"/>
      <c r="AP41" s="65"/>
      <c r="AQ41" s="65"/>
      <c r="AR41" s="65"/>
      <c r="AS41" s="65"/>
      <c r="AT41" s="65"/>
      <c r="AU41" s="65"/>
      <c r="AV41" s="65"/>
      <c r="AW41" s="65"/>
      <c r="AX41" s="65"/>
      <c r="AY41" s="65"/>
      <c r="AZ41" s="65"/>
      <c r="BA41" s="65"/>
      <c r="BB41" s="65"/>
      <c r="BC41" s="65"/>
      <c r="BD41" s="65"/>
      <c r="BE41" s="65"/>
      <c r="BF41" s="65"/>
      <c r="BG41" s="65"/>
      <c r="BH41" s="65"/>
      <c r="BI41" s="65"/>
      <c r="BJ41" s="65"/>
      <c r="BK41" s="65"/>
      <c r="BL41" s="65"/>
      <c r="BM41" s="65"/>
      <c r="BN41" s="65"/>
      <c r="BO41" s="65"/>
      <c r="BP41" s="65"/>
      <c r="BQ41" s="65"/>
      <c r="BR41" s="65"/>
      <c r="BS41" s="65"/>
      <c r="BT41" s="65"/>
      <c r="BU41" s="65"/>
      <c r="BV41" s="65"/>
      <c r="BW41" s="65"/>
      <c r="BX41" s="65"/>
      <c r="BY41" s="65"/>
      <c r="BZ41" s="65"/>
      <c r="CA41" s="65"/>
      <c r="CB41" s="65"/>
      <c r="CC41" s="65"/>
      <c r="CD41" s="65"/>
      <c r="CE41" s="65"/>
      <c r="CF41" s="65"/>
      <c r="CG41" s="65"/>
      <c r="CH41" s="65"/>
      <c r="CI41" s="65"/>
      <c r="CJ41" s="65"/>
      <c r="CK41" s="65"/>
      <c r="CL41" s="65"/>
      <c r="CM41" s="65"/>
      <c r="CN41" s="65"/>
      <c r="CO41" s="65"/>
      <c r="CP41" s="65"/>
      <c r="CQ41" s="65"/>
      <c r="CR41" s="65"/>
    </row>
    <row r="42" spans="1:96" s="66" customFormat="1" ht="24.75" x14ac:dyDescent="0.2">
      <c r="A42" s="207" t="s">
        <v>33</v>
      </c>
      <c r="B42" s="56" t="s">
        <v>43</v>
      </c>
      <c r="C42" s="56" t="s">
        <v>43</v>
      </c>
      <c r="D42" s="56" t="s">
        <v>35</v>
      </c>
      <c r="E42" s="57" t="s">
        <v>48</v>
      </c>
      <c r="F42" s="57"/>
      <c r="G42" s="57"/>
      <c r="H42" s="58">
        <v>10</v>
      </c>
      <c r="I42" s="59" t="s">
        <v>40</v>
      </c>
      <c r="J42" s="60" t="s">
        <v>41</v>
      </c>
      <c r="K42" s="61" t="s">
        <v>77</v>
      </c>
      <c r="L42" s="62">
        <v>167000000</v>
      </c>
      <c r="M42" s="62"/>
      <c r="N42" s="62"/>
      <c r="O42" s="62"/>
      <c r="P42" s="62"/>
      <c r="Q42" s="62">
        <f>L42-M42+N42-O42+P42</f>
        <v>167000000</v>
      </c>
      <c r="R42" s="62"/>
      <c r="S42" s="62">
        <v>167000000</v>
      </c>
      <c r="T42" s="62">
        <v>117915011.48</v>
      </c>
      <c r="U42" s="62">
        <v>65310214.299999997</v>
      </c>
      <c r="V42" s="62">
        <v>65310214.299999997</v>
      </c>
      <c r="W42" s="62">
        <v>65310214.299999997</v>
      </c>
      <c r="X42" s="208">
        <f t="shared" si="2"/>
        <v>0.70607791305389223</v>
      </c>
      <c r="Y42" s="63"/>
      <c r="Z42" s="64"/>
      <c r="AA42" s="65"/>
      <c r="AB42" s="65"/>
      <c r="AC42" s="65"/>
      <c r="AD42" s="65"/>
      <c r="AE42" s="65"/>
      <c r="AF42" s="65"/>
      <c r="AG42" s="65"/>
      <c r="AH42" s="65"/>
      <c r="AI42" s="65"/>
      <c r="AJ42" s="65"/>
      <c r="AK42" s="65"/>
      <c r="AL42" s="65"/>
      <c r="AM42" s="65"/>
      <c r="AN42" s="65"/>
      <c r="AO42" s="65"/>
      <c r="AP42" s="65"/>
      <c r="AQ42" s="65"/>
      <c r="AR42" s="65"/>
      <c r="AS42" s="65"/>
      <c r="AT42" s="65"/>
      <c r="AU42" s="65"/>
      <c r="AV42" s="65"/>
      <c r="AW42" s="65"/>
      <c r="AX42" s="65"/>
      <c r="AY42" s="65"/>
      <c r="AZ42" s="65"/>
      <c r="BA42" s="65"/>
      <c r="BB42" s="65"/>
      <c r="BC42" s="65"/>
      <c r="BD42" s="65"/>
      <c r="BE42" s="65"/>
      <c r="BF42" s="65"/>
      <c r="BG42" s="65"/>
      <c r="BH42" s="65"/>
      <c r="BI42" s="65"/>
      <c r="BJ42" s="65"/>
      <c r="BK42" s="65"/>
      <c r="BL42" s="65"/>
      <c r="BM42" s="65"/>
      <c r="BN42" s="65"/>
      <c r="BO42" s="65"/>
      <c r="BP42" s="65"/>
      <c r="BQ42" s="65"/>
      <c r="BR42" s="65"/>
      <c r="BS42" s="65"/>
      <c r="BT42" s="65"/>
      <c r="BU42" s="65"/>
      <c r="BV42" s="65"/>
      <c r="BW42" s="65"/>
      <c r="BX42" s="65"/>
      <c r="BY42" s="65"/>
      <c r="BZ42" s="65"/>
      <c r="CA42" s="65"/>
      <c r="CB42" s="65"/>
      <c r="CC42" s="65"/>
      <c r="CD42" s="65"/>
      <c r="CE42" s="65"/>
      <c r="CF42" s="65"/>
      <c r="CG42" s="65"/>
      <c r="CH42" s="65"/>
      <c r="CI42" s="65"/>
      <c r="CJ42" s="65"/>
      <c r="CK42" s="65"/>
      <c r="CL42" s="65"/>
      <c r="CM42" s="65"/>
      <c r="CN42" s="65"/>
      <c r="CO42" s="65"/>
      <c r="CP42" s="65"/>
      <c r="CQ42" s="65"/>
      <c r="CR42" s="65"/>
    </row>
    <row r="43" spans="1:96" s="66" customFormat="1" ht="16.5" x14ac:dyDescent="0.2">
      <c r="A43" s="207" t="s">
        <v>33</v>
      </c>
      <c r="B43" s="56" t="s">
        <v>43</v>
      </c>
      <c r="C43" s="56" t="s">
        <v>43</v>
      </c>
      <c r="D43" s="56" t="s">
        <v>35</v>
      </c>
      <c r="E43" s="57" t="s">
        <v>50</v>
      </c>
      <c r="F43" s="57"/>
      <c r="G43" s="57"/>
      <c r="H43" s="58">
        <v>10</v>
      </c>
      <c r="I43" s="59" t="s">
        <v>40</v>
      </c>
      <c r="J43" s="60" t="s">
        <v>41</v>
      </c>
      <c r="K43" s="61" t="s">
        <v>78</v>
      </c>
      <c r="L43" s="62">
        <v>15000000</v>
      </c>
      <c r="M43" s="62"/>
      <c r="N43" s="62"/>
      <c r="O43" s="62"/>
      <c r="P43" s="62"/>
      <c r="Q43" s="62">
        <f>L43-M43+N43-O43+P43</f>
        <v>15000000</v>
      </c>
      <c r="R43" s="62"/>
      <c r="S43" s="62">
        <v>15000000</v>
      </c>
      <c r="T43" s="62">
        <v>4572942</v>
      </c>
      <c r="U43" s="62">
        <v>4572942</v>
      </c>
      <c r="V43" s="62">
        <v>4572942</v>
      </c>
      <c r="W43" s="62">
        <v>4572942</v>
      </c>
      <c r="X43" s="208">
        <f t="shared" si="2"/>
        <v>0.30486279999999999</v>
      </c>
      <c r="Y43" s="63"/>
      <c r="Z43" s="64"/>
      <c r="AA43" s="65"/>
      <c r="AB43" s="65"/>
      <c r="AC43" s="65"/>
      <c r="AD43" s="65"/>
      <c r="AE43" s="65"/>
      <c r="AF43" s="65"/>
      <c r="AG43" s="65"/>
      <c r="AH43" s="65"/>
      <c r="AI43" s="65"/>
      <c r="AJ43" s="65"/>
      <c r="AK43" s="65"/>
      <c r="AL43" s="65"/>
      <c r="AM43" s="65"/>
      <c r="AN43" s="65"/>
      <c r="AO43" s="65"/>
      <c r="AP43" s="65"/>
      <c r="AQ43" s="65"/>
      <c r="AR43" s="65"/>
      <c r="AS43" s="65"/>
      <c r="AT43" s="65"/>
      <c r="AU43" s="65"/>
      <c r="AV43" s="65"/>
      <c r="AW43" s="65"/>
      <c r="AX43" s="65"/>
      <c r="AY43" s="65"/>
      <c r="AZ43" s="65"/>
      <c r="BA43" s="65"/>
      <c r="BB43" s="65"/>
      <c r="BC43" s="65"/>
      <c r="BD43" s="65"/>
      <c r="BE43" s="65"/>
      <c r="BF43" s="65"/>
      <c r="BG43" s="65"/>
      <c r="BH43" s="65"/>
      <c r="BI43" s="65"/>
      <c r="BJ43" s="65"/>
      <c r="BK43" s="65"/>
      <c r="BL43" s="65"/>
      <c r="BM43" s="65"/>
      <c r="BN43" s="65"/>
      <c r="BO43" s="65"/>
      <c r="BP43" s="65"/>
      <c r="BQ43" s="65"/>
      <c r="BR43" s="65"/>
      <c r="BS43" s="65"/>
      <c r="BT43" s="65"/>
      <c r="BU43" s="65"/>
      <c r="BV43" s="65"/>
      <c r="BW43" s="65"/>
      <c r="BX43" s="65"/>
      <c r="BY43" s="65"/>
      <c r="BZ43" s="65"/>
      <c r="CA43" s="65"/>
      <c r="CB43" s="65"/>
      <c r="CC43" s="65"/>
      <c r="CD43" s="65"/>
      <c r="CE43" s="65"/>
      <c r="CF43" s="65"/>
      <c r="CG43" s="65"/>
      <c r="CH43" s="65"/>
      <c r="CI43" s="65"/>
      <c r="CJ43" s="65"/>
      <c r="CK43" s="65"/>
      <c r="CL43" s="65"/>
      <c r="CM43" s="65"/>
      <c r="CN43" s="65"/>
      <c r="CO43" s="65"/>
      <c r="CP43" s="65"/>
      <c r="CQ43" s="65"/>
      <c r="CR43" s="65"/>
    </row>
    <row r="44" spans="1:96" s="47" customFormat="1" x14ac:dyDescent="0.2">
      <c r="A44" s="202" t="s">
        <v>33</v>
      </c>
      <c r="B44" s="48" t="s">
        <v>43</v>
      </c>
      <c r="C44" s="48" t="s">
        <v>43</v>
      </c>
      <c r="D44" s="48" t="s">
        <v>43</v>
      </c>
      <c r="E44" s="49"/>
      <c r="F44" s="49"/>
      <c r="G44" s="49"/>
      <c r="H44" s="50"/>
      <c r="I44" s="51"/>
      <c r="J44" s="52"/>
      <c r="K44" s="55" t="s">
        <v>79</v>
      </c>
      <c r="L44" s="54">
        <f>SUM(L45:L50)</f>
        <v>6720553863</v>
      </c>
      <c r="M44" s="54">
        <f t="shared" ref="M44:W44" si="12">SUM(M45:M50)</f>
        <v>500900000</v>
      </c>
      <c r="N44" s="54">
        <f t="shared" si="12"/>
        <v>494200000</v>
      </c>
      <c r="O44" s="54">
        <f t="shared" si="12"/>
        <v>0</v>
      </c>
      <c r="P44" s="54">
        <f t="shared" si="12"/>
        <v>0</v>
      </c>
      <c r="Q44" s="54">
        <f t="shared" si="12"/>
        <v>6713853863</v>
      </c>
      <c r="R44" s="54">
        <f>SUM(R45:R50)</f>
        <v>0</v>
      </c>
      <c r="S44" s="54">
        <f t="shared" si="12"/>
        <v>6439664999.1499996</v>
      </c>
      <c r="T44" s="54">
        <f t="shared" si="12"/>
        <v>4396238385.2399998</v>
      </c>
      <c r="U44" s="54">
        <f t="shared" si="12"/>
        <v>2294249446.5700002</v>
      </c>
      <c r="V44" s="54">
        <f t="shared" si="12"/>
        <v>2294249446.5700002</v>
      </c>
      <c r="W44" s="54">
        <f t="shared" si="12"/>
        <v>2294249446.5700002</v>
      </c>
      <c r="X44" s="204">
        <f t="shared" si="2"/>
        <v>0.65480102411338403</v>
      </c>
      <c r="Y44" s="36"/>
      <c r="Z44" s="37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</row>
    <row r="45" spans="1:96" s="66" customFormat="1" x14ac:dyDescent="0.2">
      <c r="A45" s="207" t="s">
        <v>33</v>
      </c>
      <c r="B45" s="56" t="s">
        <v>43</v>
      </c>
      <c r="C45" s="56" t="s">
        <v>43</v>
      </c>
      <c r="D45" s="56" t="s">
        <v>43</v>
      </c>
      <c r="E45" s="57" t="s">
        <v>52</v>
      </c>
      <c r="F45" s="57"/>
      <c r="G45" s="57"/>
      <c r="H45" s="58">
        <v>10</v>
      </c>
      <c r="I45" s="59" t="s">
        <v>40</v>
      </c>
      <c r="J45" s="60" t="s">
        <v>41</v>
      </c>
      <c r="K45" s="61" t="s">
        <v>80</v>
      </c>
      <c r="L45" s="62">
        <v>5000000</v>
      </c>
      <c r="M45" s="62"/>
      <c r="N45" s="62"/>
      <c r="O45" s="62"/>
      <c r="P45" s="62"/>
      <c r="Q45" s="62">
        <f t="shared" ref="Q45:Q50" si="13">L45-M45+N45-O45+P45</f>
        <v>5000000</v>
      </c>
      <c r="R45" s="62"/>
      <c r="S45" s="62">
        <v>5000000</v>
      </c>
      <c r="T45" s="62">
        <v>2000000</v>
      </c>
      <c r="U45" s="62">
        <v>2000000</v>
      </c>
      <c r="V45" s="62">
        <v>2000000</v>
      </c>
      <c r="W45" s="62">
        <v>2000000</v>
      </c>
      <c r="X45" s="208">
        <f t="shared" si="2"/>
        <v>0.4</v>
      </c>
      <c r="Y45" s="63"/>
      <c r="Z45" s="64"/>
      <c r="AA45" s="65"/>
      <c r="AB45" s="65"/>
      <c r="AC45" s="65"/>
      <c r="AD45" s="65"/>
      <c r="AE45" s="65"/>
      <c r="AF45" s="65"/>
      <c r="AG45" s="65"/>
      <c r="AH45" s="65"/>
      <c r="AI45" s="65"/>
      <c r="AJ45" s="65"/>
      <c r="AK45" s="65"/>
      <c r="AL45" s="65"/>
      <c r="AM45" s="65"/>
      <c r="AN45" s="65"/>
      <c r="AO45" s="65"/>
      <c r="AP45" s="65"/>
      <c r="AQ45" s="65"/>
      <c r="AR45" s="65"/>
      <c r="AS45" s="65"/>
      <c r="AT45" s="65"/>
      <c r="AU45" s="65"/>
      <c r="AV45" s="65"/>
      <c r="AW45" s="65"/>
      <c r="AX45" s="65"/>
      <c r="AY45" s="65"/>
      <c r="AZ45" s="65"/>
      <c r="BA45" s="65"/>
      <c r="BB45" s="65"/>
      <c r="BC45" s="65"/>
      <c r="BD45" s="65"/>
      <c r="BE45" s="65"/>
      <c r="BF45" s="65"/>
      <c r="BG45" s="65"/>
      <c r="BH45" s="65"/>
      <c r="BI45" s="65"/>
      <c r="BJ45" s="65"/>
      <c r="BK45" s="65"/>
      <c r="BL45" s="65"/>
      <c r="BM45" s="65"/>
      <c r="BN45" s="65"/>
      <c r="BO45" s="65"/>
      <c r="BP45" s="65"/>
      <c r="BQ45" s="65"/>
      <c r="BR45" s="65"/>
      <c r="BS45" s="65"/>
      <c r="BT45" s="65"/>
      <c r="BU45" s="65"/>
      <c r="BV45" s="65"/>
      <c r="BW45" s="65"/>
      <c r="BX45" s="65"/>
      <c r="BY45" s="65"/>
      <c r="BZ45" s="65"/>
      <c r="CA45" s="65"/>
      <c r="CB45" s="65"/>
      <c r="CC45" s="65"/>
      <c r="CD45" s="65"/>
      <c r="CE45" s="65"/>
      <c r="CF45" s="65"/>
      <c r="CG45" s="65"/>
      <c r="CH45" s="65"/>
      <c r="CI45" s="65"/>
      <c r="CJ45" s="65"/>
      <c r="CK45" s="65"/>
      <c r="CL45" s="65"/>
      <c r="CM45" s="65"/>
      <c r="CN45" s="65"/>
      <c r="CO45" s="65"/>
      <c r="CP45" s="65"/>
      <c r="CQ45" s="65"/>
      <c r="CR45" s="65"/>
    </row>
    <row r="46" spans="1:96" s="66" customFormat="1" ht="41.25" x14ac:dyDescent="0.2">
      <c r="A46" s="207" t="s">
        <v>33</v>
      </c>
      <c r="B46" s="56" t="s">
        <v>43</v>
      </c>
      <c r="C46" s="56" t="s">
        <v>43</v>
      </c>
      <c r="D46" s="56" t="s">
        <v>43</v>
      </c>
      <c r="E46" s="57" t="s">
        <v>54</v>
      </c>
      <c r="F46" s="57"/>
      <c r="G46" s="57"/>
      <c r="H46" s="58">
        <v>10</v>
      </c>
      <c r="I46" s="59" t="s">
        <v>40</v>
      </c>
      <c r="J46" s="60" t="s">
        <v>41</v>
      </c>
      <c r="K46" s="61" t="s">
        <v>81</v>
      </c>
      <c r="L46" s="62">
        <v>1374553863</v>
      </c>
      <c r="M46" s="62">
        <v>300000000</v>
      </c>
      <c r="N46" s="62"/>
      <c r="O46" s="62"/>
      <c r="P46" s="62"/>
      <c r="Q46" s="62">
        <f>L46-M46+N46-O46+P46</f>
        <v>1074553863</v>
      </c>
      <c r="R46" s="62"/>
      <c r="S46" s="62">
        <v>1074553863</v>
      </c>
      <c r="T46" s="62">
        <v>663519590</v>
      </c>
      <c r="U46" s="62">
        <v>567524577</v>
      </c>
      <c r="V46" s="62">
        <v>567524577</v>
      </c>
      <c r="W46" s="62">
        <v>567524577</v>
      </c>
      <c r="X46" s="208">
        <f t="shared" si="2"/>
        <v>0.61748378824635985</v>
      </c>
      <c r="Y46" s="63"/>
      <c r="Z46" s="64"/>
      <c r="AA46" s="65"/>
      <c r="AB46" s="65"/>
      <c r="AC46" s="65"/>
      <c r="AD46" s="65"/>
      <c r="AE46" s="65"/>
      <c r="AF46" s="65"/>
      <c r="AG46" s="65"/>
      <c r="AH46" s="65"/>
      <c r="AI46" s="65"/>
      <c r="AJ46" s="65"/>
      <c r="AK46" s="65"/>
      <c r="AL46" s="65"/>
      <c r="AM46" s="65"/>
      <c r="AN46" s="65"/>
      <c r="AO46" s="65"/>
      <c r="AP46" s="65"/>
      <c r="AQ46" s="65"/>
      <c r="AR46" s="65"/>
      <c r="AS46" s="65"/>
      <c r="AT46" s="65"/>
      <c r="AU46" s="65"/>
      <c r="AV46" s="65"/>
      <c r="AW46" s="65"/>
      <c r="AX46" s="65"/>
      <c r="AY46" s="65"/>
      <c r="AZ46" s="65"/>
      <c r="BA46" s="65"/>
      <c r="BB46" s="65"/>
      <c r="BC46" s="65"/>
      <c r="BD46" s="65"/>
      <c r="BE46" s="65"/>
      <c r="BF46" s="65"/>
      <c r="BG46" s="65"/>
      <c r="BH46" s="65"/>
      <c r="BI46" s="65"/>
      <c r="BJ46" s="65"/>
      <c r="BK46" s="65"/>
      <c r="BL46" s="65"/>
      <c r="BM46" s="65"/>
      <c r="BN46" s="65"/>
      <c r="BO46" s="65"/>
      <c r="BP46" s="65"/>
      <c r="BQ46" s="65"/>
      <c r="BR46" s="65"/>
      <c r="BS46" s="65"/>
      <c r="BT46" s="65"/>
      <c r="BU46" s="65"/>
      <c r="BV46" s="65"/>
      <c r="BW46" s="65"/>
      <c r="BX46" s="65"/>
      <c r="BY46" s="65"/>
      <c r="BZ46" s="65"/>
      <c r="CA46" s="65"/>
      <c r="CB46" s="65"/>
      <c r="CC46" s="65"/>
      <c r="CD46" s="65"/>
      <c r="CE46" s="65"/>
      <c r="CF46" s="65"/>
      <c r="CG46" s="65"/>
      <c r="CH46" s="65"/>
      <c r="CI46" s="65"/>
      <c r="CJ46" s="65"/>
      <c r="CK46" s="65"/>
      <c r="CL46" s="65"/>
      <c r="CM46" s="65"/>
      <c r="CN46" s="65"/>
      <c r="CO46" s="65"/>
      <c r="CP46" s="65"/>
      <c r="CQ46" s="65"/>
      <c r="CR46" s="65"/>
    </row>
    <row r="47" spans="1:96" s="66" customFormat="1" ht="24.75" x14ac:dyDescent="0.2">
      <c r="A47" s="207" t="s">
        <v>33</v>
      </c>
      <c r="B47" s="56" t="s">
        <v>43</v>
      </c>
      <c r="C47" s="56" t="s">
        <v>43</v>
      </c>
      <c r="D47" s="56" t="s">
        <v>43</v>
      </c>
      <c r="E47" s="57" t="s">
        <v>56</v>
      </c>
      <c r="F47" s="57"/>
      <c r="G47" s="57"/>
      <c r="H47" s="58">
        <v>10</v>
      </c>
      <c r="I47" s="59" t="s">
        <v>40</v>
      </c>
      <c r="J47" s="60" t="s">
        <v>41</v>
      </c>
      <c r="K47" s="61" t="s">
        <v>82</v>
      </c>
      <c r="L47" s="62">
        <v>33760000</v>
      </c>
      <c r="M47" s="62"/>
      <c r="N47" s="62">
        <v>30000000</v>
      </c>
      <c r="O47" s="62"/>
      <c r="P47" s="62"/>
      <c r="Q47" s="62">
        <v>63760000</v>
      </c>
      <c r="R47" s="62"/>
      <c r="S47" s="62">
        <v>37760000</v>
      </c>
      <c r="T47" s="62">
        <v>28021684</v>
      </c>
      <c r="U47" s="62">
        <v>25199584</v>
      </c>
      <c r="V47" s="62">
        <v>25199584</v>
      </c>
      <c r="W47" s="62">
        <v>25199584</v>
      </c>
      <c r="X47" s="208">
        <f t="shared" si="2"/>
        <v>0.43948688833124216</v>
      </c>
      <c r="Y47" s="63"/>
      <c r="Z47" s="64"/>
      <c r="AA47" s="65"/>
      <c r="AB47" s="65"/>
      <c r="AC47" s="65"/>
      <c r="AD47" s="65"/>
      <c r="AE47" s="65"/>
      <c r="AF47" s="65"/>
      <c r="AG47" s="65"/>
      <c r="AH47" s="65"/>
      <c r="AI47" s="65"/>
      <c r="AJ47" s="65"/>
      <c r="AK47" s="65"/>
      <c r="AL47" s="65"/>
      <c r="AM47" s="65"/>
      <c r="AN47" s="65"/>
      <c r="AO47" s="65"/>
      <c r="AP47" s="65"/>
      <c r="AQ47" s="65"/>
      <c r="AR47" s="65"/>
      <c r="AS47" s="65"/>
      <c r="AT47" s="65"/>
      <c r="AU47" s="65"/>
      <c r="AV47" s="65"/>
      <c r="AW47" s="65"/>
      <c r="AX47" s="65"/>
      <c r="AY47" s="65"/>
      <c r="AZ47" s="65"/>
      <c r="BA47" s="65"/>
      <c r="BB47" s="65"/>
      <c r="BC47" s="65"/>
      <c r="BD47" s="65"/>
      <c r="BE47" s="65"/>
      <c r="BF47" s="65"/>
      <c r="BG47" s="65"/>
      <c r="BH47" s="65"/>
      <c r="BI47" s="65"/>
      <c r="BJ47" s="65"/>
      <c r="BK47" s="65"/>
      <c r="BL47" s="65"/>
      <c r="BM47" s="65"/>
      <c r="BN47" s="65"/>
      <c r="BO47" s="65"/>
      <c r="BP47" s="65"/>
      <c r="BQ47" s="65"/>
      <c r="BR47" s="65"/>
      <c r="BS47" s="65"/>
      <c r="BT47" s="65"/>
      <c r="BU47" s="65"/>
      <c r="BV47" s="65"/>
      <c r="BW47" s="65"/>
      <c r="BX47" s="65"/>
      <c r="BY47" s="65"/>
      <c r="BZ47" s="65"/>
      <c r="CA47" s="65"/>
      <c r="CB47" s="65"/>
      <c r="CC47" s="65"/>
      <c r="CD47" s="65"/>
      <c r="CE47" s="65"/>
      <c r="CF47" s="65"/>
      <c r="CG47" s="65"/>
      <c r="CH47" s="65"/>
      <c r="CI47" s="65"/>
      <c r="CJ47" s="65"/>
      <c r="CK47" s="65"/>
      <c r="CL47" s="65"/>
      <c r="CM47" s="65"/>
      <c r="CN47" s="65"/>
      <c r="CO47" s="65"/>
      <c r="CP47" s="65"/>
      <c r="CQ47" s="65"/>
      <c r="CR47" s="65"/>
    </row>
    <row r="48" spans="1:96" s="66" customFormat="1" ht="16.5" x14ac:dyDescent="0.2">
      <c r="A48" s="207" t="s">
        <v>33</v>
      </c>
      <c r="B48" s="56" t="s">
        <v>43</v>
      </c>
      <c r="C48" s="56" t="s">
        <v>43</v>
      </c>
      <c r="D48" s="56" t="s">
        <v>43</v>
      </c>
      <c r="E48" s="57" t="s">
        <v>58</v>
      </c>
      <c r="F48" s="57"/>
      <c r="G48" s="57"/>
      <c r="H48" s="58">
        <v>10</v>
      </c>
      <c r="I48" s="59" t="s">
        <v>40</v>
      </c>
      <c r="J48" s="60" t="s">
        <v>41</v>
      </c>
      <c r="K48" s="61" t="s">
        <v>83</v>
      </c>
      <c r="L48" s="62">
        <v>4552240000</v>
      </c>
      <c r="M48" s="62">
        <f>44200000+150000000</f>
        <v>194200000</v>
      </c>
      <c r="N48" s="62">
        <f>14200000+450000000</f>
        <v>464200000</v>
      </c>
      <c r="O48" s="62"/>
      <c r="P48" s="62"/>
      <c r="Q48" s="62">
        <f t="shared" si="13"/>
        <v>4822240000</v>
      </c>
      <c r="R48" s="62"/>
      <c r="S48" s="62">
        <v>4640751136.1499996</v>
      </c>
      <c r="T48" s="62">
        <v>3431968851.2399998</v>
      </c>
      <c r="U48" s="62">
        <v>1515531693.24</v>
      </c>
      <c r="V48" s="62">
        <v>1515531693.24</v>
      </c>
      <c r="W48" s="62">
        <v>1515531693.24</v>
      </c>
      <c r="X48" s="208">
        <f>T48/Q48</f>
        <v>0.71169598594014394</v>
      </c>
      <c r="Y48" s="81"/>
      <c r="Z48" s="82"/>
    </row>
    <row r="49" spans="1:96" s="66" customFormat="1" ht="16.5" x14ac:dyDescent="0.2">
      <c r="A49" s="207" t="s">
        <v>33</v>
      </c>
      <c r="B49" s="56" t="s">
        <v>43</v>
      </c>
      <c r="C49" s="56" t="s">
        <v>43</v>
      </c>
      <c r="D49" s="56" t="s">
        <v>43</v>
      </c>
      <c r="E49" s="57" t="s">
        <v>60</v>
      </c>
      <c r="F49" s="57"/>
      <c r="G49" s="57"/>
      <c r="H49" s="58">
        <v>10</v>
      </c>
      <c r="I49" s="59" t="s">
        <v>40</v>
      </c>
      <c r="J49" s="60" t="s">
        <v>41</v>
      </c>
      <c r="K49" s="61" t="s">
        <v>84</v>
      </c>
      <c r="L49" s="62">
        <v>555000000</v>
      </c>
      <c r="M49" s="62">
        <v>6700000</v>
      </c>
      <c r="N49" s="212"/>
      <c r="O49" s="62"/>
      <c r="P49" s="62"/>
      <c r="Q49" s="62">
        <f t="shared" si="13"/>
        <v>548300000</v>
      </c>
      <c r="R49" s="62"/>
      <c r="S49" s="62">
        <v>481600000</v>
      </c>
      <c r="T49" s="62">
        <v>153727326</v>
      </c>
      <c r="U49" s="62">
        <v>88985659.329999998</v>
      </c>
      <c r="V49" s="62">
        <v>88985659.329999998</v>
      </c>
      <c r="W49" s="62">
        <v>88985659.329999998</v>
      </c>
      <c r="X49" s="208">
        <f>T49/Q49</f>
        <v>0.28037082983768008</v>
      </c>
      <c r="Y49" s="63"/>
      <c r="Z49" s="64"/>
      <c r="AA49" s="65"/>
      <c r="AB49" s="65"/>
      <c r="AC49" s="65"/>
      <c r="AD49" s="65"/>
      <c r="AE49" s="65"/>
      <c r="AF49" s="65"/>
      <c r="AG49" s="65"/>
      <c r="AH49" s="65"/>
      <c r="AI49" s="65"/>
      <c r="AJ49" s="65"/>
      <c r="AK49" s="65"/>
      <c r="AL49" s="65"/>
      <c r="AM49" s="65"/>
      <c r="AN49" s="65"/>
      <c r="AO49" s="65"/>
      <c r="AP49" s="65"/>
      <c r="AQ49" s="65"/>
      <c r="AR49" s="65"/>
      <c r="AS49" s="65"/>
      <c r="AT49" s="65"/>
      <c r="AU49" s="65"/>
      <c r="AV49" s="65"/>
      <c r="AW49" s="65"/>
      <c r="AX49" s="65"/>
      <c r="AY49" s="65"/>
      <c r="AZ49" s="65"/>
      <c r="BA49" s="65"/>
      <c r="BB49" s="65"/>
      <c r="BC49" s="65"/>
      <c r="BD49" s="65"/>
      <c r="BE49" s="65"/>
      <c r="BF49" s="65"/>
      <c r="BG49" s="65"/>
      <c r="BH49" s="65"/>
      <c r="BI49" s="65"/>
      <c r="BJ49" s="65"/>
      <c r="BK49" s="65"/>
      <c r="BL49" s="65"/>
      <c r="BM49" s="65"/>
      <c r="BN49" s="65"/>
      <c r="BO49" s="65"/>
      <c r="BP49" s="65"/>
      <c r="BQ49" s="65"/>
      <c r="BR49" s="65"/>
      <c r="BS49" s="65"/>
      <c r="BT49" s="65"/>
      <c r="BU49" s="65"/>
      <c r="BV49" s="65"/>
      <c r="BW49" s="65"/>
      <c r="BX49" s="65"/>
      <c r="BY49" s="65"/>
      <c r="BZ49" s="65"/>
      <c r="CA49" s="65"/>
      <c r="CB49" s="65"/>
      <c r="CC49" s="65"/>
      <c r="CD49" s="65"/>
      <c r="CE49" s="65"/>
      <c r="CF49" s="65"/>
      <c r="CG49" s="65"/>
      <c r="CH49" s="65"/>
      <c r="CI49" s="65"/>
      <c r="CJ49" s="65"/>
      <c r="CK49" s="65"/>
      <c r="CL49" s="65"/>
      <c r="CM49" s="65"/>
      <c r="CN49" s="65"/>
      <c r="CO49" s="65"/>
      <c r="CP49" s="65"/>
      <c r="CQ49" s="65"/>
      <c r="CR49" s="65"/>
    </row>
    <row r="50" spans="1:96" s="66" customFormat="1" ht="16.5" x14ac:dyDescent="0.2">
      <c r="A50" s="207" t="s">
        <v>33</v>
      </c>
      <c r="B50" s="56" t="s">
        <v>43</v>
      </c>
      <c r="C50" s="56" t="s">
        <v>43</v>
      </c>
      <c r="D50" s="56" t="s">
        <v>43</v>
      </c>
      <c r="E50" s="57" t="s">
        <v>85</v>
      </c>
      <c r="F50" s="57"/>
      <c r="G50" s="57"/>
      <c r="H50" s="58">
        <v>10</v>
      </c>
      <c r="I50" s="59" t="s">
        <v>40</v>
      </c>
      <c r="J50" s="60" t="s">
        <v>41</v>
      </c>
      <c r="K50" s="61" t="s">
        <v>86</v>
      </c>
      <c r="L50" s="62">
        <v>200000000</v>
      </c>
      <c r="M50" s="62"/>
      <c r="N50" s="62"/>
      <c r="O50" s="62"/>
      <c r="P50" s="62"/>
      <c r="Q50" s="62">
        <f t="shared" si="13"/>
        <v>200000000</v>
      </c>
      <c r="R50" s="62"/>
      <c r="S50" s="62">
        <v>200000000</v>
      </c>
      <c r="T50" s="62">
        <v>117000934</v>
      </c>
      <c r="U50" s="62">
        <v>95007933</v>
      </c>
      <c r="V50" s="62">
        <v>95007933</v>
      </c>
      <c r="W50" s="62">
        <v>95007933</v>
      </c>
      <c r="X50" s="208">
        <f t="shared" si="2"/>
        <v>0.58500467</v>
      </c>
      <c r="Y50" s="63"/>
      <c r="Z50" s="64"/>
      <c r="AA50" s="65"/>
      <c r="AB50" s="65"/>
      <c r="AC50" s="65"/>
      <c r="AD50" s="65"/>
      <c r="AE50" s="65"/>
      <c r="AF50" s="65"/>
      <c r="AG50" s="65"/>
      <c r="AH50" s="65"/>
      <c r="AI50" s="65"/>
      <c r="AJ50" s="65"/>
      <c r="AK50" s="65"/>
      <c r="AL50" s="65"/>
      <c r="AM50" s="65"/>
      <c r="AN50" s="65"/>
      <c r="AO50" s="65"/>
      <c r="AP50" s="65"/>
      <c r="AQ50" s="65"/>
      <c r="AR50" s="65"/>
      <c r="AS50" s="65"/>
      <c r="AT50" s="65"/>
      <c r="AU50" s="65"/>
      <c r="AV50" s="65"/>
      <c r="AW50" s="65"/>
      <c r="AX50" s="65"/>
      <c r="AY50" s="65"/>
      <c r="AZ50" s="65"/>
      <c r="BA50" s="65"/>
      <c r="BB50" s="65"/>
      <c r="BC50" s="65"/>
      <c r="BD50" s="65"/>
      <c r="BE50" s="65"/>
      <c r="BF50" s="65"/>
      <c r="BG50" s="65"/>
      <c r="BH50" s="65"/>
      <c r="BI50" s="65"/>
      <c r="BJ50" s="65"/>
      <c r="BK50" s="65"/>
      <c r="BL50" s="65"/>
      <c r="BM50" s="65"/>
      <c r="BN50" s="65"/>
      <c r="BO50" s="65"/>
      <c r="BP50" s="65"/>
      <c r="BQ50" s="65"/>
      <c r="BR50" s="65"/>
      <c r="BS50" s="65"/>
      <c r="BT50" s="65"/>
      <c r="BU50" s="65"/>
      <c r="BV50" s="65"/>
      <c r="BW50" s="65"/>
      <c r="BX50" s="65"/>
      <c r="BY50" s="65"/>
      <c r="BZ50" s="65"/>
      <c r="CA50" s="65"/>
      <c r="CB50" s="65"/>
      <c r="CC50" s="65"/>
      <c r="CD50" s="65"/>
      <c r="CE50" s="65"/>
      <c r="CF50" s="65"/>
      <c r="CG50" s="65"/>
      <c r="CH50" s="65"/>
      <c r="CI50" s="65"/>
      <c r="CJ50" s="65"/>
      <c r="CK50" s="65"/>
      <c r="CL50" s="65"/>
      <c r="CM50" s="65"/>
      <c r="CN50" s="65"/>
      <c r="CO50" s="65"/>
      <c r="CP50" s="65"/>
      <c r="CQ50" s="65"/>
      <c r="CR50" s="65"/>
    </row>
    <row r="51" spans="1:96" s="47" customFormat="1" x14ac:dyDescent="0.2">
      <c r="A51" s="76" t="s">
        <v>33</v>
      </c>
      <c r="B51" s="74" t="s">
        <v>62</v>
      </c>
      <c r="C51" s="74"/>
      <c r="D51" s="74"/>
      <c r="E51" s="74"/>
      <c r="F51" s="74"/>
      <c r="G51" s="74"/>
      <c r="H51" s="74"/>
      <c r="I51" s="75"/>
      <c r="J51" s="76"/>
      <c r="K51" s="77" t="s">
        <v>87</v>
      </c>
      <c r="L51" s="78">
        <f>L52+L55+L59</f>
        <v>22677703243</v>
      </c>
      <c r="M51" s="78">
        <f>M52+M55+M59</f>
        <v>0</v>
      </c>
      <c r="N51" s="78">
        <f>N52+N55+N59</f>
        <v>0</v>
      </c>
      <c r="O51" s="78">
        <f>O52+O55+O59</f>
        <v>0</v>
      </c>
      <c r="P51" s="78">
        <f>P52+P55+P59</f>
        <v>0</v>
      </c>
      <c r="Q51" s="78">
        <f>+Q52+Q55+Q59</f>
        <v>22677703243</v>
      </c>
      <c r="R51" s="78">
        <f t="shared" ref="R51:W51" si="14">R52+R55+R59</f>
        <v>0</v>
      </c>
      <c r="S51" s="78">
        <f t="shared" si="14"/>
        <v>22635703243</v>
      </c>
      <c r="T51" s="78">
        <f t="shared" si="14"/>
        <v>21646396419</v>
      </c>
      <c r="U51" s="78">
        <f t="shared" si="14"/>
        <v>21458406291</v>
      </c>
      <c r="V51" s="78">
        <f t="shared" si="14"/>
        <v>21458406291</v>
      </c>
      <c r="W51" s="78">
        <f t="shared" si="14"/>
        <v>21458406291</v>
      </c>
      <c r="X51" s="201">
        <f t="shared" si="2"/>
        <v>0.95452331248234601</v>
      </c>
      <c r="Y51" s="36"/>
      <c r="Z51" s="37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</row>
    <row r="52" spans="1:96" s="47" customFormat="1" x14ac:dyDescent="0.2">
      <c r="A52" s="41" t="s">
        <v>33</v>
      </c>
      <c r="B52" s="39" t="s">
        <v>62</v>
      </c>
      <c r="C52" s="83" t="s">
        <v>62</v>
      </c>
      <c r="D52" s="39"/>
      <c r="E52" s="39"/>
      <c r="F52" s="39"/>
      <c r="G52" s="39"/>
      <c r="H52" s="39"/>
      <c r="I52" s="40"/>
      <c r="J52" s="41"/>
      <c r="K52" s="42" t="s">
        <v>88</v>
      </c>
      <c r="L52" s="43">
        <f>L53</f>
        <v>21220985786</v>
      </c>
      <c r="M52" s="43">
        <f t="shared" ref="M52:W52" si="15">M53</f>
        <v>0</v>
      </c>
      <c r="N52" s="43">
        <f t="shared" si="15"/>
        <v>0</v>
      </c>
      <c r="O52" s="43">
        <f t="shared" si="15"/>
        <v>0</v>
      </c>
      <c r="P52" s="43">
        <f t="shared" si="15"/>
        <v>0</v>
      </c>
      <c r="Q52" s="43">
        <f>Q53</f>
        <v>21220985786</v>
      </c>
      <c r="R52" s="43">
        <f t="shared" si="15"/>
        <v>0</v>
      </c>
      <c r="S52" s="43">
        <f t="shared" si="15"/>
        <v>21220985786</v>
      </c>
      <c r="T52" s="43">
        <f t="shared" si="15"/>
        <v>21220985786</v>
      </c>
      <c r="U52" s="43">
        <f t="shared" si="15"/>
        <v>21220985786</v>
      </c>
      <c r="V52" s="43">
        <f t="shared" si="15"/>
        <v>21220985786</v>
      </c>
      <c r="W52" s="43">
        <f t="shared" si="15"/>
        <v>21220985786</v>
      </c>
      <c r="X52" s="213">
        <f>T52/Q52</f>
        <v>1</v>
      </c>
      <c r="Y52" s="36"/>
      <c r="Z52" s="37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</row>
    <row r="53" spans="1:96" s="94" customFormat="1" ht="16.5" x14ac:dyDescent="0.2">
      <c r="A53" s="214" t="s">
        <v>33</v>
      </c>
      <c r="B53" s="84" t="s">
        <v>62</v>
      </c>
      <c r="C53" s="84" t="s">
        <v>62</v>
      </c>
      <c r="D53" s="84" t="s">
        <v>89</v>
      </c>
      <c r="E53" s="85"/>
      <c r="F53" s="86"/>
      <c r="G53" s="86"/>
      <c r="H53" s="87"/>
      <c r="I53" s="88"/>
      <c r="J53" s="89"/>
      <c r="K53" s="55" t="s">
        <v>90</v>
      </c>
      <c r="L53" s="90">
        <f>SUM(L54)</f>
        <v>21220985786</v>
      </c>
      <c r="M53" s="90">
        <f t="shared" ref="M53:W53" si="16">SUM(M54)</f>
        <v>0</v>
      </c>
      <c r="N53" s="90">
        <f t="shared" si="16"/>
        <v>0</v>
      </c>
      <c r="O53" s="90">
        <f t="shared" si="16"/>
        <v>0</v>
      </c>
      <c r="P53" s="90">
        <f t="shared" si="16"/>
        <v>0</v>
      </c>
      <c r="Q53" s="90">
        <f t="shared" si="16"/>
        <v>21220985786</v>
      </c>
      <c r="R53" s="90">
        <f>SUM(R54)</f>
        <v>0</v>
      </c>
      <c r="S53" s="90">
        <f t="shared" si="16"/>
        <v>21220985786</v>
      </c>
      <c r="T53" s="90">
        <f t="shared" si="16"/>
        <v>21220985786</v>
      </c>
      <c r="U53" s="90">
        <f t="shared" si="16"/>
        <v>21220985786</v>
      </c>
      <c r="V53" s="90">
        <f t="shared" si="16"/>
        <v>21220985786</v>
      </c>
      <c r="W53" s="90">
        <f t="shared" si="16"/>
        <v>21220985786</v>
      </c>
      <c r="X53" s="215">
        <f t="shared" si="2"/>
        <v>1</v>
      </c>
      <c r="Y53" s="91"/>
      <c r="Z53" s="92"/>
      <c r="AA53" s="93"/>
      <c r="AB53" s="93"/>
      <c r="AC53" s="93"/>
      <c r="AD53" s="93"/>
      <c r="AE53" s="93"/>
      <c r="AF53" s="93"/>
      <c r="AG53" s="93"/>
      <c r="AH53" s="93"/>
      <c r="AI53" s="93"/>
      <c r="AJ53" s="93"/>
      <c r="AK53" s="93"/>
      <c r="AL53" s="93"/>
      <c r="AM53" s="93"/>
      <c r="AN53" s="93"/>
      <c r="AO53" s="93"/>
      <c r="AP53" s="93"/>
      <c r="AQ53" s="93"/>
      <c r="AR53" s="93"/>
      <c r="AS53" s="93"/>
      <c r="AT53" s="93"/>
      <c r="AU53" s="93"/>
      <c r="AV53" s="93"/>
      <c r="AW53" s="93"/>
      <c r="AX53" s="93"/>
      <c r="AY53" s="93"/>
      <c r="AZ53" s="93"/>
      <c r="BA53" s="93"/>
      <c r="BB53" s="93"/>
      <c r="BC53" s="93"/>
      <c r="BD53" s="93"/>
      <c r="BE53" s="93"/>
      <c r="BF53" s="93"/>
      <c r="BG53" s="93"/>
      <c r="BH53" s="93"/>
      <c r="BI53" s="93"/>
      <c r="BJ53" s="93"/>
      <c r="BK53" s="93"/>
      <c r="BL53" s="93"/>
      <c r="BM53" s="93"/>
      <c r="BN53" s="93"/>
      <c r="BO53" s="93"/>
      <c r="BP53" s="93"/>
      <c r="BQ53" s="93"/>
      <c r="BR53" s="93"/>
      <c r="BS53" s="93"/>
      <c r="BT53" s="93"/>
      <c r="BU53" s="93"/>
      <c r="BV53" s="93"/>
      <c r="BW53" s="93"/>
      <c r="BX53" s="93"/>
      <c r="BY53" s="93"/>
      <c r="BZ53" s="93"/>
      <c r="CA53" s="93"/>
      <c r="CB53" s="93"/>
      <c r="CC53" s="93"/>
      <c r="CD53" s="93"/>
      <c r="CE53" s="93"/>
      <c r="CF53" s="93"/>
      <c r="CG53" s="93"/>
      <c r="CH53" s="93"/>
      <c r="CI53" s="93"/>
      <c r="CJ53" s="93"/>
      <c r="CK53" s="93"/>
      <c r="CL53" s="93"/>
      <c r="CM53" s="93"/>
      <c r="CN53" s="93"/>
      <c r="CO53" s="93"/>
      <c r="CP53" s="93"/>
      <c r="CQ53" s="93"/>
      <c r="CR53" s="93"/>
    </row>
    <row r="54" spans="1:96" s="66" customFormat="1" ht="16.5" x14ac:dyDescent="0.2">
      <c r="A54" s="207" t="s">
        <v>33</v>
      </c>
      <c r="B54" s="56" t="s">
        <v>62</v>
      </c>
      <c r="C54" s="56" t="s">
        <v>62</v>
      </c>
      <c r="D54" s="56" t="s">
        <v>89</v>
      </c>
      <c r="E54" s="57" t="s">
        <v>91</v>
      </c>
      <c r="F54" s="57"/>
      <c r="G54" s="57"/>
      <c r="H54" s="58">
        <v>10</v>
      </c>
      <c r="I54" s="59" t="s">
        <v>40</v>
      </c>
      <c r="J54" s="60" t="s">
        <v>41</v>
      </c>
      <c r="K54" s="61" t="s">
        <v>92</v>
      </c>
      <c r="L54" s="62">
        <v>21220985786</v>
      </c>
      <c r="M54" s="62"/>
      <c r="N54" s="62"/>
      <c r="O54" s="62"/>
      <c r="P54" s="62"/>
      <c r="Q54" s="62">
        <f>L54-M54+N54-O54+P54</f>
        <v>21220985786</v>
      </c>
      <c r="R54" s="62"/>
      <c r="S54" s="62">
        <v>21220985786</v>
      </c>
      <c r="T54" s="62">
        <v>21220985786</v>
      </c>
      <c r="U54" s="62">
        <v>21220985786</v>
      </c>
      <c r="V54" s="62">
        <v>21220985786</v>
      </c>
      <c r="W54" s="62">
        <v>21220985786</v>
      </c>
      <c r="X54" s="208">
        <f t="shared" si="2"/>
        <v>1</v>
      </c>
      <c r="Y54" s="63"/>
      <c r="Z54" s="64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5"/>
      <c r="AN54" s="65"/>
      <c r="AO54" s="65"/>
      <c r="AP54" s="65"/>
      <c r="AQ54" s="65"/>
      <c r="AR54" s="65"/>
      <c r="AS54" s="65"/>
      <c r="AT54" s="65"/>
      <c r="AU54" s="65"/>
      <c r="AV54" s="65"/>
      <c r="AW54" s="65"/>
      <c r="AX54" s="65"/>
      <c r="AY54" s="65"/>
      <c r="AZ54" s="65"/>
      <c r="BA54" s="65"/>
      <c r="BB54" s="65"/>
      <c r="BC54" s="65"/>
      <c r="BD54" s="65"/>
      <c r="BE54" s="65"/>
      <c r="BF54" s="65"/>
      <c r="BG54" s="65"/>
      <c r="BH54" s="65"/>
      <c r="BI54" s="65"/>
      <c r="BJ54" s="65"/>
      <c r="BK54" s="65"/>
      <c r="BL54" s="65"/>
      <c r="BM54" s="65"/>
      <c r="BN54" s="65"/>
      <c r="BO54" s="65"/>
      <c r="BP54" s="65"/>
      <c r="BQ54" s="65"/>
      <c r="BR54" s="65"/>
      <c r="BS54" s="65"/>
      <c r="BT54" s="65"/>
      <c r="BU54" s="65"/>
      <c r="BV54" s="65"/>
      <c r="BW54" s="65"/>
      <c r="BX54" s="65"/>
      <c r="BY54" s="65"/>
      <c r="BZ54" s="65"/>
      <c r="CA54" s="65"/>
      <c r="CB54" s="65"/>
      <c r="CC54" s="65"/>
      <c r="CD54" s="65"/>
      <c r="CE54" s="65"/>
      <c r="CF54" s="65"/>
      <c r="CG54" s="65"/>
      <c r="CH54" s="65"/>
      <c r="CI54" s="65"/>
      <c r="CJ54" s="65"/>
      <c r="CK54" s="65"/>
      <c r="CL54" s="65"/>
      <c r="CM54" s="65"/>
      <c r="CN54" s="65"/>
      <c r="CO54" s="65"/>
      <c r="CP54" s="65"/>
      <c r="CQ54" s="65"/>
      <c r="CR54" s="65"/>
    </row>
    <row r="55" spans="1:96" s="94" customFormat="1" x14ac:dyDescent="0.2">
      <c r="A55" s="214" t="s">
        <v>33</v>
      </c>
      <c r="B55" s="84" t="s">
        <v>62</v>
      </c>
      <c r="C55" s="84" t="s">
        <v>89</v>
      </c>
      <c r="D55" s="84"/>
      <c r="E55" s="86"/>
      <c r="F55" s="86"/>
      <c r="G55" s="86"/>
      <c r="H55" s="87"/>
      <c r="I55" s="88"/>
      <c r="J55" s="89"/>
      <c r="K55" s="55" t="s">
        <v>93</v>
      </c>
      <c r="L55" s="95">
        <f>L56</f>
        <v>1414717457</v>
      </c>
      <c r="M55" s="95">
        <f t="shared" ref="M55:W55" si="17">M56</f>
        <v>0</v>
      </c>
      <c r="N55" s="95">
        <f t="shared" si="17"/>
        <v>0</v>
      </c>
      <c r="O55" s="95">
        <f t="shared" si="17"/>
        <v>0</v>
      </c>
      <c r="P55" s="95">
        <f t="shared" si="17"/>
        <v>0</v>
      </c>
      <c r="Q55" s="95">
        <f t="shared" si="17"/>
        <v>1414717457</v>
      </c>
      <c r="R55" s="95">
        <f>R56</f>
        <v>0</v>
      </c>
      <c r="S55" s="95">
        <f t="shared" si="17"/>
        <v>1414717457</v>
      </c>
      <c r="T55" s="95">
        <f t="shared" si="17"/>
        <v>425410633</v>
      </c>
      <c r="U55" s="95">
        <f t="shared" si="17"/>
        <v>237420505</v>
      </c>
      <c r="V55" s="95">
        <f t="shared" si="17"/>
        <v>237420505</v>
      </c>
      <c r="W55" s="95">
        <f t="shared" si="17"/>
        <v>237420505</v>
      </c>
      <c r="X55" s="216">
        <f t="shared" si="2"/>
        <v>0.30070360049285799</v>
      </c>
      <c r="Y55" s="91"/>
      <c r="Z55" s="92"/>
      <c r="AA55" s="93"/>
      <c r="AB55" s="93"/>
      <c r="AC55" s="93"/>
      <c r="AD55" s="93"/>
      <c r="AE55" s="93"/>
      <c r="AF55" s="93"/>
      <c r="AG55" s="93"/>
      <c r="AH55" s="93"/>
      <c r="AI55" s="93"/>
      <c r="AJ55" s="93"/>
      <c r="AK55" s="93"/>
      <c r="AL55" s="93"/>
      <c r="AM55" s="93"/>
      <c r="AN55" s="93"/>
      <c r="AO55" s="93"/>
      <c r="AP55" s="93"/>
      <c r="AQ55" s="93"/>
      <c r="AR55" s="93"/>
      <c r="AS55" s="93"/>
      <c r="AT55" s="93"/>
      <c r="AU55" s="93"/>
      <c r="AV55" s="93"/>
      <c r="AW55" s="93"/>
      <c r="AX55" s="93"/>
      <c r="AY55" s="93"/>
      <c r="AZ55" s="93"/>
      <c r="BA55" s="93"/>
      <c r="BB55" s="93"/>
      <c r="BC55" s="93"/>
      <c r="BD55" s="93"/>
      <c r="BE55" s="93"/>
      <c r="BF55" s="93"/>
      <c r="BG55" s="93"/>
      <c r="BH55" s="93"/>
      <c r="BI55" s="93"/>
      <c r="BJ55" s="93"/>
      <c r="BK55" s="93"/>
      <c r="BL55" s="93"/>
      <c r="BM55" s="93"/>
      <c r="BN55" s="93"/>
      <c r="BO55" s="93"/>
      <c r="BP55" s="93"/>
      <c r="BQ55" s="93"/>
      <c r="BR55" s="93"/>
      <c r="BS55" s="93"/>
      <c r="BT55" s="93"/>
      <c r="BU55" s="93"/>
      <c r="BV55" s="93"/>
      <c r="BW55" s="93"/>
      <c r="BX55" s="93"/>
      <c r="BY55" s="93"/>
      <c r="BZ55" s="93"/>
      <c r="CA55" s="93"/>
      <c r="CB55" s="93"/>
      <c r="CC55" s="93"/>
      <c r="CD55" s="93"/>
      <c r="CE55" s="93"/>
      <c r="CF55" s="93"/>
      <c r="CG55" s="93"/>
      <c r="CH55" s="93"/>
      <c r="CI55" s="93"/>
      <c r="CJ55" s="93"/>
      <c r="CK55" s="93"/>
      <c r="CL55" s="93"/>
      <c r="CM55" s="93"/>
      <c r="CN55" s="93"/>
      <c r="CO55" s="93"/>
      <c r="CP55" s="93"/>
      <c r="CQ55" s="93"/>
      <c r="CR55" s="93"/>
    </row>
    <row r="56" spans="1:96" s="94" customFormat="1" ht="16.5" x14ac:dyDescent="0.2">
      <c r="A56" s="214" t="s">
        <v>33</v>
      </c>
      <c r="B56" s="84" t="s">
        <v>62</v>
      </c>
      <c r="C56" s="84" t="s">
        <v>89</v>
      </c>
      <c r="D56" s="84" t="s">
        <v>43</v>
      </c>
      <c r="E56" s="86"/>
      <c r="F56" s="86"/>
      <c r="G56" s="86"/>
      <c r="H56" s="87"/>
      <c r="I56" s="88"/>
      <c r="J56" s="89"/>
      <c r="K56" s="55" t="s">
        <v>94</v>
      </c>
      <c r="L56" s="95">
        <f>SUM(L57:L58)</f>
        <v>1414717457</v>
      </c>
      <c r="M56" s="95">
        <f t="shared" ref="M56:W56" si="18">SUM(M57:M58)</f>
        <v>0</v>
      </c>
      <c r="N56" s="95">
        <f t="shared" si="18"/>
        <v>0</v>
      </c>
      <c r="O56" s="95">
        <f t="shared" si="18"/>
        <v>0</v>
      </c>
      <c r="P56" s="95">
        <f t="shared" si="18"/>
        <v>0</v>
      </c>
      <c r="Q56" s="95">
        <f t="shared" si="18"/>
        <v>1414717457</v>
      </c>
      <c r="R56" s="95">
        <f>SUM(R57:R58)</f>
        <v>0</v>
      </c>
      <c r="S56" s="95">
        <f t="shared" si="18"/>
        <v>1414717457</v>
      </c>
      <c r="T56" s="95">
        <f t="shared" si="18"/>
        <v>425410633</v>
      </c>
      <c r="U56" s="95">
        <f t="shared" si="18"/>
        <v>237420505</v>
      </c>
      <c r="V56" s="95">
        <f t="shared" si="18"/>
        <v>237420505</v>
      </c>
      <c r="W56" s="95">
        <f t="shared" si="18"/>
        <v>237420505</v>
      </c>
      <c r="X56" s="216">
        <f t="shared" si="2"/>
        <v>0.30070360049285799</v>
      </c>
      <c r="Y56" s="91"/>
      <c r="Z56" s="92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  <c r="AO56" s="93"/>
      <c r="AP56" s="93"/>
      <c r="AQ56" s="93"/>
      <c r="AR56" s="93"/>
      <c r="AS56" s="93"/>
      <c r="AT56" s="93"/>
      <c r="AU56" s="93"/>
      <c r="AV56" s="93"/>
      <c r="AW56" s="93"/>
      <c r="AX56" s="93"/>
      <c r="AY56" s="93"/>
      <c r="AZ56" s="93"/>
      <c r="BA56" s="93"/>
      <c r="BB56" s="93"/>
      <c r="BC56" s="93"/>
      <c r="BD56" s="93"/>
      <c r="BE56" s="93"/>
      <c r="BF56" s="93"/>
      <c r="BG56" s="93"/>
      <c r="BH56" s="93"/>
      <c r="BI56" s="93"/>
      <c r="BJ56" s="93"/>
      <c r="BK56" s="93"/>
      <c r="BL56" s="93"/>
      <c r="BM56" s="93"/>
      <c r="BN56" s="93"/>
      <c r="BO56" s="93"/>
      <c r="BP56" s="93"/>
      <c r="BQ56" s="93"/>
      <c r="BR56" s="93"/>
      <c r="BS56" s="93"/>
      <c r="BT56" s="93"/>
      <c r="BU56" s="93"/>
      <c r="BV56" s="93"/>
      <c r="BW56" s="93"/>
      <c r="BX56" s="93"/>
      <c r="BY56" s="93"/>
      <c r="BZ56" s="93"/>
      <c r="CA56" s="93"/>
      <c r="CB56" s="93"/>
      <c r="CC56" s="93"/>
      <c r="CD56" s="93"/>
      <c r="CE56" s="93"/>
      <c r="CF56" s="93"/>
      <c r="CG56" s="93"/>
      <c r="CH56" s="93"/>
      <c r="CI56" s="93"/>
      <c r="CJ56" s="93"/>
      <c r="CK56" s="93"/>
      <c r="CL56" s="93"/>
      <c r="CM56" s="93"/>
      <c r="CN56" s="93"/>
      <c r="CO56" s="93"/>
      <c r="CP56" s="93"/>
      <c r="CQ56" s="93"/>
      <c r="CR56" s="93"/>
    </row>
    <row r="57" spans="1:96" s="105" customFormat="1" x14ac:dyDescent="0.2">
      <c r="A57" s="217" t="s">
        <v>33</v>
      </c>
      <c r="B57" s="96" t="s">
        <v>62</v>
      </c>
      <c r="C57" s="96" t="s">
        <v>89</v>
      </c>
      <c r="D57" s="96" t="s">
        <v>43</v>
      </c>
      <c r="E57" s="97" t="s">
        <v>39</v>
      </c>
      <c r="F57" s="97"/>
      <c r="G57" s="97"/>
      <c r="H57" s="98">
        <v>10</v>
      </c>
      <c r="I57" s="99" t="s">
        <v>40</v>
      </c>
      <c r="J57" s="100" t="s">
        <v>41</v>
      </c>
      <c r="K57" s="61" t="s">
        <v>95</v>
      </c>
      <c r="L57" s="101">
        <v>1354977457</v>
      </c>
      <c r="M57" s="101"/>
      <c r="N57" s="101"/>
      <c r="O57" s="101"/>
      <c r="P57" s="101"/>
      <c r="Q57" s="101">
        <f>L57-M57+N57-O57+P57</f>
        <v>1354977457</v>
      </c>
      <c r="R57" s="101"/>
      <c r="S57" s="101">
        <v>1354977457</v>
      </c>
      <c r="T57" s="101">
        <v>404329677</v>
      </c>
      <c r="U57" s="101">
        <v>231180635</v>
      </c>
      <c r="V57" s="101">
        <v>231180635</v>
      </c>
      <c r="W57" s="101">
        <v>231180635</v>
      </c>
      <c r="X57" s="218">
        <f t="shared" si="2"/>
        <v>0.29840325011399804</v>
      </c>
      <c r="Y57" s="102"/>
      <c r="Z57" s="103"/>
      <c r="AA57" s="104"/>
      <c r="AB57" s="104"/>
      <c r="AC57" s="104"/>
      <c r="AD57" s="104"/>
      <c r="AE57" s="104"/>
      <c r="AF57" s="104"/>
      <c r="AG57" s="104"/>
      <c r="AH57" s="104"/>
      <c r="AI57" s="104"/>
      <c r="AJ57" s="104"/>
      <c r="AK57" s="104"/>
      <c r="AL57" s="104"/>
      <c r="AM57" s="104"/>
      <c r="AN57" s="104"/>
      <c r="AO57" s="104"/>
      <c r="AP57" s="104"/>
      <c r="AQ57" s="104"/>
      <c r="AR57" s="104"/>
      <c r="AS57" s="104"/>
      <c r="AT57" s="104"/>
      <c r="AU57" s="104"/>
      <c r="AV57" s="104"/>
      <c r="AW57" s="104"/>
      <c r="AX57" s="104"/>
      <c r="AY57" s="104"/>
      <c r="AZ57" s="104"/>
      <c r="BA57" s="104"/>
      <c r="BB57" s="104"/>
      <c r="BC57" s="104"/>
      <c r="BD57" s="104"/>
      <c r="BE57" s="104"/>
      <c r="BF57" s="104"/>
      <c r="BG57" s="104"/>
      <c r="BH57" s="104"/>
      <c r="BI57" s="104"/>
      <c r="BJ57" s="104"/>
      <c r="BK57" s="104"/>
      <c r="BL57" s="104"/>
      <c r="BM57" s="104"/>
      <c r="BN57" s="104"/>
      <c r="BO57" s="104"/>
      <c r="BP57" s="104"/>
      <c r="BQ57" s="104"/>
      <c r="BR57" s="104"/>
      <c r="BS57" s="104"/>
      <c r="BT57" s="104"/>
      <c r="BU57" s="104"/>
      <c r="BV57" s="104"/>
      <c r="BW57" s="104"/>
      <c r="BX57" s="104"/>
      <c r="BY57" s="104"/>
      <c r="BZ57" s="104"/>
      <c r="CA57" s="104"/>
      <c r="CB57" s="104"/>
      <c r="CC57" s="104"/>
      <c r="CD57" s="104"/>
      <c r="CE57" s="104"/>
      <c r="CF57" s="104"/>
      <c r="CG57" s="104"/>
      <c r="CH57" s="104"/>
      <c r="CI57" s="104"/>
      <c r="CJ57" s="104"/>
      <c r="CK57" s="104"/>
      <c r="CL57" s="104"/>
      <c r="CM57" s="104"/>
      <c r="CN57" s="104"/>
      <c r="CO57" s="104"/>
      <c r="CP57" s="104"/>
      <c r="CQ57" s="104"/>
      <c r="CR57" s="104"/>
    </row>
    <row r="58" spans="1:96" s="105" customFormat="1" ht="24.75" x14ac:dyDescent="0.2">
      <c r="A58" s="217" t="s">
        <v>33</v>
      </c>
      <c r="B58" s="96" t="s">
        <v>62</v>
      </c>
      <c r="C58" s="96" t="s">
        <v>89</v>
      </c>
      <c r="D58" s="96" t="s">
        <v>43</v>
      </c>
      <c r="E58" s="99" t="s">
        <v>96</v>
      </c>
      <c r="F58" s="97"/>
      <c r="G58" s="97"/>
      <c r="H58" s="98">
        <v>10</v>
      </c>
      <c r="I58" s="99" t="s">
        <v>40</v>
      </c>
      <c r="J58" s="100" t="s">
        <v>41</v>
      </c>
      <c r="K58" s="61" t="s">
        <v>97</v>
      </c>
      <c r="L58" s="101">
        <v>59740000</v>
      </c>
      <c r="M58" s="101"/>
      <c r="N58" s="101"/>
      <c r="O58" s="101"/>
      <c r="P58" s="101"/>
      <c r="Q58" s="101">
        <f>L58-M58+N58-O58+P58</f>
        <v>59740000</v>
      </c>
      <c r="R58" s="101"/>
      <c r="S58" s="101">
        <v>59740000</v>
      </c>
      <c r="T58" s="101">
        <v>21080956</v>
      </c>
      <c r="U58" s="101">
        <v>6239870</v>
      </c>
      <c r="V58" s="101">
        <v>6239870</v>
      </c>
      <c r="W58" s="101">
        <v>6239870</v>
      </c>
      <c r="X58" s="218">
        <f>T58/Q58</f>
        <v>0.35287840642785401</v>
      </c>
      <c r="Y58" s="102"/>
      <c r="Z58" s="103"/>
      <c r="AA58" s="104"/>
      <c r="AB58" s="104"/>
      <c r="AC58" s="104"/>
      <c r="AD58" s="104"/>
      <c r="AE58" s="104"/>
      <c r="AF58" s="104"/>
      <c r="AG58" s="104"/>
      <c r="AH58" s="104"/>
      <c r="AI58" s="104"/>
      <c r="AJ58" s="104"/>
      <c r="AK58" s="104"/>
      <c r="AL58" s="104"/>
      <c r="AM58" s="104"/>
      <c r="AN58" s="104"/>
      <c r="AO58" s="104"/>
      <c r="AP58" s="104"/>
      <c r="AQ58" s="104"/>
      <c r="AR58" s="104"/>
      <c r="AS58" s="104"/>
      <c r="AT58" s="104"/>
      <c r="AU58" s="104"/>
      <c r="AV58" s="104"/>
      <c r="AW58" s="104"/>
      <c r="AX58" s="104"/>
      <c r="AY58" s="104"/>
      <c r="AZ58" s="104"/>
      <c r="BA58" s="104"/>
      <c r="BB58" s="104"/>
      <c r="BC58" s="104"/>
      <c r="BD58" s="104"/>
      <c r="BE58" s="104"/>
      <c r="BF58" s="104"/>
      <c r="BG58" s="104"/>
      <c r="BH58" s="104"/>
      <c r="BI58" s="104"/>
      <c r="BJ58" s="104"/>
      <c r="BK58" s="104"/>
      <c r="BL58" s="104"/>
      <c r="BM58" s="104"/>
      <c r="BN58" s="104"/>
      <c r="BO58" s="104"/>
      <c r="BP58" s="104"/>
      <c r="BQ58" s="104"/>
      <c r="BR58" s="104"/>
      <c r="BS58" s="104"/>
      <c r="BT58" s="104"/>
      <c r="BU58" s="104"/>
      <c r="BV58" s="104"/>
      <c r="BW58" s="104"/>
      <c r="BX58" s="104"/>
      <c r="BY58" s="104"/>
      <c r="BZ58" s="104"/>
      <c r="CA58" s="104"/>
      <c r="CB58" s="104"/>
      <c r="CC58" s="104"/>
      <c r="CD58" s="104"/>
      <c r="CE58" s="104"/>
      <c r="CF58" s="104"/>
      <c r="CG58" s="104"/>
      <c r="CH58" s="104"/>
      <c r="CI58" s="104"/>
      <c r="CJ58" s="104"/>
      <c r="CK58" s="104"/>
      <c r="CL58" s="104"/>
      <c r="CM58" s="104"/>
      <c r="CN58" s="104"/>
      <c r="CO58" s="104"/>
      <c r="CP58" s="104"/>
      <c r="CQ58" s="104"/>
      <c r="CR58" s="104"/>
    </row>
    <row r="59" spans="1:96" s="94" customFormat="1" ht="16.899999999999999" customHeight="1" x14ac:dyDescent="0.2">
      <c r="A59" s="214" t="s">
        <v>33</v>
      </c>
      <c r="B59" s="84" t="s">
        <v>62</v>
      </c>
      <c r="C59" s="84">
        <v>10</v>
      </c>
      <c r="D59" s="84"/>
      <c r="E59" s="86"/>
      <c r="F59" s="86"/>
      <c r="G59" s="86"/>
      <c r="H59" s="87"/>
      <c r="I59" s="88"/>
      <c r="J59" s="89"/>
      <c r="K59" s="55" t="s">
        <v>98</v>
      </c>
      <c r="L59" s="95">
        <f>+L60</f>
        <v>42000000</v>
      </c>
      <c r="M59" s="95">
        <f t="shared" ref="M59:W59" si="19">+M60</f>
        <v>0</v>
      </c>
      <c r="N59" s="95">
        <f t="shared" si="19"/>
        <v>0</v>
      </c>
      <c r="O59" s="95">
        <f t="shared" si="19"/>
        <v>0</v>
      </c>
      <c r="P59" s="95">
        <f t="shared" si="19"/>
        <v>0</v>
      </c>
      <c r="Q59" s="95">
        <f t="shared" si="19"/>
        <v>42000000</v>
      </c>
      <c r="R59" s="95">
        <f t="shared" si="19"/>
        <v>0</v>
      </c>
      <c r="S59" s="95">
        <f t="shared" si="19"/>
        <v>0</v>
      </c>
      <c r="T59" s="95">
        <f t="shared" si="19"/>
        <v>0</v>
      </c>
      <c r="U59" s="95">
        <f t="shared" si="19"/>
        <v>0</v>
      </c>
      <c r="V59" s="95">
        <f t="shared" si="19"/>
        <v>0</v>
      </c>
      <c r="W59" s="95">
        <f t="shared" si="19"/>
        <v>0</v>
      </c>
      <c r="X59" s="216">
        <f t="shared" si="2"/>
        <v>0</v>
      </c>
      <c r="Y59" s="91"/>
      <c r="Z59" s="92"/>
      <c r="AA59" s="93"/>
      <c r="AB59" s="93"/>
      <c r="AC59" s="93"/>
      <c r="AD59" s="93"/>
      <c r="AE59" s="93"/>
      <c r="AF59" s="93"/>
      <c r="AG59" s="93"/>
      <c r="AH59" s="93"/>
      <c r="AI59" s="93"/>
      <c r="AJ59" s="93"/>
      <c r="AK59" s="93"/>
      <c r="AL59" s="93"/>
      <c r="AM59" s="93"/>
      <c r="AN59" s="93"/>
      <c r="AO59" s="93"/>
      <c r="AP59" s="93"/>
      <c r="AQ59" s="93"/>
      <c r="AR59" s="93"/>
      <c r="AS59" s="93"/>
      <c r="AT59" s="93"/>
      <c r="AU59" s="93"/>
      <c r="AV59" s="93"/>
      <c r="AW59" s="93"/>
      <c r="AX59" s="93"/>
      <c r="AY59" s="93"/>
      <c r="AZ59" s="93"/>
      <c r="BA59" s="93"/>
      <c r="BB59" s="93"/>
      <c r="BC59" s="93"/>
      <c r="BD59" s="93"/>
      <c r="BE59" s="93"/>
      <c r="BF59" s="93"/>
      <c r="BG59" s="93"/>
      <c r="BH59" s="93"/>
      <c r="BI59" s="93"/>
      <c r="BJ59" s="93"/>
      <c r="BK59" s="93"/>
      <c r="BL59" s="93"/>
      <c r="BM59" s="93"/>
      <c r="BN59" s="93"/>
      <c r="BO59" s="93"/>
      <c r="BP59" s="93"/>
      <c r="BQ59" s="93"/>
      <c r="BR59" s="93"/>
      <c r="BS59" s="93"/>
      <c r="BT59" s="93"/>
      <c r="BU59" s="93"/>
      <c r="BV59" s="93"/>
      <c r="BW59" s="93"/>
      <c r="BX59" s="93"/>
      <c r="BY59" s="93"/>
      <c r="BZ59" s="93"/>
      <c r="CA59" s="93"/>
      <c r="CB59" s="93"/>
      <c r="CC59" s="93"/>
      <c r="CD59" s="93"/>
      <c r="CE59" s="93"/>
      <c r="CF59" s="93"/>
      <c r="CG59" s="93"/>
      <c r="CH59" s="93"/>
      <c r="CI59" s="93"/>
      <c r="CJ59" s="93"/>
      <c r="CK59" s="93"/>
      <c r="CL59" s="93"/>
      <c r="CM59" s="93"/>
      <c r="CN59" s="93"/>
      <c r="CO59" s="93"/>
      <c r="CP59" s="93"/>
      <c r="CQ59" s="93"/>
      <c r="CR59" s="93"/>
    </row>
    <row r="60" spans="1:96" s="105" customFormat="1" x14ac:dyDescent="0.2">
      <c r="A60" s="217" t="s">
        <v>33</v>
      </c>
      <c r="B60" s="96">
        <v>3</v>
      </c>
      <c r="C60" s="96">
        <v>10</v>
      </c>
      <c r="D60" s="56" t="s">
        <v>35</v>
      </c>
      <c r="E60" s="59" t="s">
        <v>39</v>
      </c>
      <c r="F60" s="97"/>
      <c r="G60" s="97"/>
      <c r="H60" s="98"/>
      <c r="I60" s="99"/>
      <c r="J60" s="100"/>
      <c r="K60" s="61" t="s">
        <v>99</v>
      </c>
      <c r="L60" s="101">
        <v>42000000</v>
      </c>
      <c r="M60" s="101"/>
      <c r="N60" s="101"/>
      <c r="O60" s="101"/>
      <c r="P60" s="101"/>
      <c r="Q60" s="101">
        <v>42000000</v>
      </c>
      <c r="R60" s="101"/>
      <c r="S60" s="101">
        <v>0</v>
      </c>
      <c r="T60" s="101">
        <v>0</v>
      </c>
      <c r="U60" s="101">
        <v>0</v>
      </c>
      <c r="V60" s="101">
        <v>0</v>
      </c>
      <c r="W60" s="101">
        <v>0</v>
      </c>
      <c r="X60" s="218">
        <f>T60/Q60</f>
        <v>0</v>
      </c>
      <c r="Y60" s="102"/>
      <c r="Z60" s="103"/>
      <c r="AA60" s="104"/>
      <c r="AB60" s="104"/>
      <c r="AC60" s="104"/>
      <c r="AD60" s="104"/>
      <c r="AE60" s="104"/>
      <c r="AF60" s="104"/>
      <c r="AG60" s="104"/>
      <c r="AH60" s="104"/>
      <c r="AI60" s="104"/>
      <c r="AJ60" s="104"/>
      <c r="AK60" s="104"/>
      <c r="AL60" s="104"/>
      <c r="AM60" s="104"/>
      <c r="AN60" s="104"/>
      <c r="AO60" s="104"/>
      <c r="AP60" s="104"/>
      <c r="AQ60" s="104"/>
      <c r="AR60" s="104"/>
      <c r="AS60" s="104"/>
      <c r="AT60" s="104"/>
      <c r="AU60" s="104"/>
      <c r="AV60" s="104"/>
      <c r="AW60" s="104"/>
      <c r="AX60" s="104"/>
      <c r="AY60" s="104"/>
      <c r="AZ60" s="104"/>
      <c r="BA60" s="104"/>
      <c r="BB60" s="104"/>
      <c r="BC60" s="104"/>
      <c r="BD60" s="104"/>
      <c r="BE60" s="104"/>
      <c r="BF60" s="104"/>
      <c r="BG60" s="104"/>
      <c r="BH60" s="104"/>
      <c r="BI60" s="104"/>
      <c r="BJ60" s="104"/>
      <c r="BK60" s="104"/>
      <c r="BL60" s="104"/>
      <c r="BM60" s="104"/>
      <c r="BN60" s="104"/>
      <c r="BO60" s="104"/>
      <c r="BP60" s="104"/>
      <c r="BQ60" s="104"/>
      <c r="BR60" s="104"/>
      <c r="BS60" s="104"/>
      <c r="BT60" s="104"/>
      <c r="BU60" s="104"/>
      <c r="BV60" s="104"/>
      <c r="BW60" s="104"/>
      <c r="BX60" s="104"/>
      <c r="BY60" s="104"/>
      <c r="BZ60" s="104"/>
      <c r="CA60" s="104"/>
      <c r="CB60" s="104"/>
      <c r="CC60" s="104"/>
      <c r="CD60" s="104"/>
      <c r="CE60" s="104"/>
      <c r="CF60" s="104"/>
      <c r="CG60" s="104"/>
      <c r="CH60" s="104"/>
      <c r="CI60" s="104"/>
      <c r="CJ60" s="104"/>
      <c r="CK60" s="104"/>
      <c r="CL60" s="104"/>
      <c r="CM60" s="104"/>
      <c r="CN60" s="104"/>
      <c r="CO60" s="104"/>
      <c r="CP60" s="104"/>
      <c r="CQ60" s="104"/>
      <c r="CR60" s="104"/>
    </row>
    <row r="61" spans="1:96" s="47" customFormat="1" ht="21" customHeight="1" x14ac:dyDescent="0.2">
      <c r="A61" s="76" t="s">
        <v>33</v>
      </c>
      <c r="B61" s="74" t="s">
        <v>100</v>
      </c>
      <c r="C61" s="74"/>
      <c r="D61" s="74"/>
      <c r="E61" s="74"/>
      <c r="F61" s="74"/>
      <c r="G61" s="74"/>
      <c r="H61" s="74"/>
      <c r="I61" s="75"/>
      <c r="J61" s="76"/>
      <c r="K61" s="77" t="s">
        <v>101</v>
      </c>
      <c r="L61" s="78">
        <f>L62+L65+L66+L69</f>
        <v>2589674605</v>
      </c>
      <c r="M61" s="78">
        <f t="shared" ref="M61:P61" si="20">M62+M65+M66+M69</f>
        <v>0</v>
      </c>
      <c r="N61" s="78">
        <v>0</v>
      </c>
      <c r="O61" s="78">
        <f t="shared" si="20"/>
        <v>0</v>
      </c>
      <c r="P61" s="78">
        <f t="shared" si="20"/>
        <v>0</v>
      </c>
      <c r="Q61" s="78">
        <f>Q62+Q65+Q66+Q69</f>
        <v>2589674605</v>
      </c>
      <c r="R61" s="78">
        <f t="shared" ref="R61:W61" si="21">R62+R65+R66+R69</f>
        <v>0</v>
      </c>
      <c r="S61" s="78">
        <f>S62+S65+S66+S69</f>
        <v>108113861</v>
      </c>
      <c r="T61" s="78">
        <f>T62+T65+T66+T69</f>
        <v>106479861</v>
      </c>
      <c r="U61" s="78">
        <f t="shared" si="21"/>
        <v>106479861</v>
      </c>
      <c r="V61" s="78">
        <f t="shared" si="21"/>
        <v>106479861</v>
      </c>
      <c r="W61" s="78">
        <f t="shared" si="21"/>
        <v>106479861</v>
      </c>
      <c r="X61" s="201">
        <f t="shared" si="2"/>
        <v>4.1117081194067623E-2</v>
      </c>
      <c r="Y61" s="36"/>
      <c r="Z61" s="37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</row>
    <row r="62" spans="1:96" s="47" customFormat="1" x14ac:dyDescent="0.2">
      <c r="A62" s="202" t="s">
        <v>33</v>
      </c>
      <c r="B62" s="48" t="s">
        <v>100</v>
      </c>
      <c r="C62" s="48" t="s">
        <v>35</v>
      </c>
      <c r="D62" s="48"/>
      <c r="E62" s="49"/>
      <c r="F62" s="49"/>
      <c r="G62" s="49"/>
      <c r="H62" s="50"/>
      <c r="I62" s="51"/>
      <c r="J62" s="52"/>
      <c r="K62" s="55" t="s">
        <v>102</v>
      </c>
      <c r="L62" s="54">
        <f>L63</f>
        <v>21176800</v>
      </c>
      <c r="M62" s="54">
        <f t="shared" ref="M62:W63" si="22">M63</f>
        <v>0</v>
      </c>
      <c r="N62" s="54">
        <f t="shared" si="22"/>
        <v>0</v>
      </c>
      <c r="O62" s="54">
        <f t="shared" si="22"/>
        <v>0</v>
      </c>
      <c r="P62" s="54">
        <f t="shared" si="22"/>
        <v>0</v>
      </c>
      <c r="Q62" s="54">
        <f t="shared" si="22"/>
        <v>21176800</v>
      </c>
      <c r="R62" s="54">
        <f>R63</f>
        <v>0</v>
      </c>
      <c r="S62" s="54">
        <f t="shared" si="22"/>
        <v>3000000</v>
      </c>
      <c r="T62" s="54">
        <f t="shared" si="22"/>
        <v>1366000</v>
      </c>
      <c r="U62" s="54">
        <f t="shared" si="22"/>
        <v>1366000</v>
      </c>
      <c r="V62" s="54">
        <f t="shared" si="22"/>
        <v>1366000</v>
      </c>
      <c r="W62" s="54">
        <f t="shared" si="22"/>
        <v>1366000</v>
      </c>
      <c r="X62" s="204">
        <f t="shared" si="2"/>
        <v>6.4504552151410974E-2</v>
      </c>
      <c r="Y62" s="36"/>
      <c r="Z62" s="37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</row>
    <row r="63" spans="1:96" s="47" customFormat="1" x14ac:dyDescent="0.2">
      <c r="A63" s="202" t="s">
        <v>33</v>
      </c>
      <c r="B63" s="48" t="s">
        <v>100</v>
      </c>
      <c r="C63" s="48" t="s">
        <v>35</v>
      </c>
      <c r="D63" s="48" t="s">
        <v>43</v>
      </c>
      <c r="E63" s="49"/>
      <c r="F63" s="49"/>
      <c r="G63" s="49"/>
      <c r="H63" s="50"/>
      <c r="I63" s="51"/>
      <c r="J63" s="52"/>
      <c r="K63" s="55" t="s">
        <v>103</v>
      </c>
      <c r="L63" s="54">
        <f>L64</f>
        <v>21176800</v>
      </c>
      <c r="M63" s="54">
        <f t="shared" si="22"/>
        <v>0</v>
      </c>
      <c r="N63" s="54">
        <f t="shared" si="22"/>
        <v>0</v>
      </c>
      <c r="O63" s="54">
        <f t="shared" si="22"/>
        <v>0</v>
      </c>
      <c r="P63" s="54">
        <f t="shared" si="22"/>
        <v>0</v>
      </c>
      <c r="Q63" s="54">
        <f t="shared" si="22"/>
        <v>21176800</v>
      </c>
      <c r="R63" s="54">
        <f>R64</f>
        <v>0</v>
      </c>
      <c r="S63" s="54">
        <f t="shared" si="22"/>
        <v>3000000</v>
      </c>
      <c r="T63" s="54">
        <f t="shared" si="22"/>
        <v>1366000</v>
      </c>
      <c r="U63" s="54">
        <f t="shared" si="22"/>
        <v>1366000</v>
      </c>
      <c r="V63" s="54">
        <f t="shared" si="22"/>
        <v>1366000</v>
      </c>
      <c r="W63" s="54">
        <f t="shared" si="22"/>
        <v>1366000</v>
      </c>
      <c r="X63" s="204">
        <f t="shared" si="2"/>
        <v>6.4504552151410974E-2</v>
      </c>
      <c r="Y63" s="36"/>
      <c r="Z63" s="37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</row>
    <row r="64" spans="1:96" s="66" customFormat="1" ht="16.899999999999999" customHeight="1" x14ac:dyDescent="0.2">
      <c r="A64" s="207" t="s">
        <v>33</v>
      </c>
      <c r="B64" s="56" t="s">
        <v>100</v>
      </c>
      <c r="C64" s="56" t="s">
        <v>35</v>
      </c>
      <c r="D64" s="56" t="s">
        <v>43</v>
      </c>
      <c r="E64" s="57" t="s">
        <v>54</v>
      </c>
      <c r="F64" s="57"/>
      <c r="G64" s="57"/>
      <c r="H64" s="58">
        <v>10</v>
      </c>
      <c r="I64" s="59" t="s">
        <v>40</v>
      </c>
      <c r="J64" s="60" t="s">
        <v>41</v>
      </c>
      <c r="K64" s="61" t="s">
        <v>104</v>
      </c>
      <c r="L64" s="62">
        <v>21176800</v>
      </c>
      <c r="M64" s="62"/>
      <c r="N64" s="62"/>
      <c r="O64" s="62"/>
      <c r="P64" s="62"/>
      <c r="Q64" s="62">
        <f>L64-M64+N64-O64+P64</f>
        <v>21176800</v>
      </c>
      <c r="R64" s="62"/>
      <c r="S64" s="62">
        <v>3000000</v>
      </c>
      <c r="T64" s="62">
        <v>1366000</v>
      </c>
      <c r="U64" s="62">
        <v>1366000</v>
      </c>
      <c r="V64" s="62">
        <v>1366000</v>
      </c>
      <c r="W64" s="62">
        <v>1366000</v>
      </c>
      <c r="X64" s="219">
        <f>T64/Q64</f>
        <v>6.4504552151410974E-2</v>
      </c>
      <c r="Y64" s="63"/>
      <c r="Z64" s="64"/>
      <c r="AA64" s="65"/>
      <c r="AB64" s="65"/>
      <c r="AC64" s="65"/>
      <c r="AD64" s="65"/>
      <c r="AE64" s="65"/>
      <c r="AF64" s="65"/>
      <c r="AG64" s="65"/>
      <c r="AH64" s="65"/>
      <c r="AI64" s="65"/>
      <c r="AJ64" s="65"/>
      <c r="AK64" s="65"/>
      <c r="AL64" s="65"/>
      <c r="AM64" s="65"/>
      <c r="AN64" s="65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  <c r="BB64" s="65"/>
      <c r="BC64" s="65"/>
      <c r="BD64" s="65"/>
      <c r="BE64" s="65"/>
      <c r="BF64" s="65"/>
      <c r="BG64" s="65"/>
      <c r="BH64" s="65"/>
      <c r="BI64" s="65"/>
      <c r="BJ64" s="65"/>
      <c r="BK64" s="65"/>
      <c r="BL64" s="65"/>
      <c r="BM64" s="65"/>
      <c r="BN64" s="65"/>
      <c r="BO64" s="65"/>
      <c r="BP64" s="65"/>
      <c r="BQ64" s="65"/>
      <c r="BR64" s="65"/>
      <c r="BS64" s="65"/>
      <c r="BT64" s="65"/>
      <c r="BU64" s="65"/>
      <c r="BV64" s="65"/>
      <c r="BW64" s="65"/>
      <c r="BX64" s="65"/>
      <c r="BY64" s="65"/>
      <c r="BZ64" s="65"/>
      <c r="CA64" s="65"/>
      <c r="CB64" s="65"/>
      <c r="CC64" s="65"/>
      <c r="CD64" s="65"/>
      <c r="CE64" s="65"/>
      <c r="CF64" s="65"/>
      <c r="CG64" s="65"/>
      <c r="CH64" s="65"/>
      <c r="CI64" s="65"/>
      <c r="CJ64" s="65"/>
      <c r="CK64" s="65"/>
      <c r="CL64" s="65"/>
      <c r="CM64" s="65"/>
      <c r="CN64" s="65"/>
      <c r="CO64" s="65"/>
      <c r="CP64" s="65"/>
      <c r="CQ64" s="65"/>
      <c r="CR64" s="65"/>
    </row>
    <row r="65" spans="1:96" s="47" customFormat="1" ht="16.5" x14ac:dyDescent="0.2">
      <c r="A65" s="202" t="s">
        <v>33</v>
      </c>
      <c r="B65" s="48" t="s">
        <v>100</v>
      </c>
      <c r="C65" s="48" t="s">
        <v>62</v>
      </c>
      <c r="D65" s="48"/>
      <c r="E65" s="49"/>
      <c r="F65" s="49"/>
      <c r="G65" s="49"/>
      <c r="H65" s="50"/>
      <c r="I65" s="51"/>
      <c r="J65" s="52"/>
      <c r="K65" s="55" t="s">
        <v>105</v>
      </c>
      <c r="L65" s="54">
        <v>11647240</v>
      </c>
      <c r="M65" s="54"/>
      <c r="N65" s="54"/>
      <c r="O65" s="54"/>
      <c r="P65" s="54"/>
      <c r="Q65" s="54">
        <f>L65-M65+N65-O65+P65</f>
        <v>11647240</v>
      </c>
      <c r="R65" s="54">
        <v>0</v>
      </c>
      <c r="S65" s="54">
        <v>0</v>
      </c>
      <c r="T65" s="54">
        <v>0</v>
      </c>
      <c r="U65" s="54">
        <v>0</v>
      </c>
      <c r="V65" s="54">
        <v>0</v>
      </c>
      <c r="W65" s="54">
        <v>0</v>
      </c>
      <c r="X65" s="204">
        <f t="shared" si="2"/>
        <v>0</v>
      </c>
      <c r="Y65" s="36"/>
      <c r="Z65" s="37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</row>
    <row r="66" spans="1:96" s="47" customFormat="1" x14ac:dyDescent="0.2">
      <c r="A66" s="202" t="s">
        <v>33</v>
      </c>
      <c r="B66" s="48" t="s">
        <v>100</v>
      </c>
      <c r="C66" s="48" t="s">
        <v>89</v>
      </c>
      <c r="D66" s="48"/>
      <c r="E66" s="49"/>
      <c r="F66" s="49"/>
      <c r="G66" s="49"/>
      <c r="H66" s="50"/>
      <c r="I66" s="51"/>
      <c r="J66" s="52"/>
      <c r="K66" s="55" t="s">
        <v>106</v>
      </c>
      <c r="L66" s="54">
        <f>L68+L67</f>
        <v>2554732885</v>
      </c>
      <c r="M66" s="54">
        <f t="shared" ref="M66:W66" si="23">M68+M67</f>
        <v>0</v>
      </c>
      <c r="N66" s="54">
        <f t="shared" si="23"/>
        <v>0</v>
      </c>
      <c r="O66" s="54">
        <f t="shared" si="23"/>
        <v>0</v>
      </c>
      <c r="P66" s="54">
        <f t="shared" si="23"/>
        <v>0</v>
      </c>
      <c r="Q66" s="54">
        <f t="shared" si="23"/>
        <v>2554732885</v>
      </c>
      <c r="R66" s="54">
        <f t="shared" si="23"/>
        <v>0</v>
      </c>
      <c r="S66" s="54">
        <f>S68+S67</f>
        <v>105113861</v>
      </c>
      <c r="T66" s="54">
        <f t="shared" si="23"/>
        <v>105113861</v>
      </c>
      <c r="U66" s="54">
        <f t="shared" si="23"/>
        <v>105113861</v>
      </c>
      <c r="V66" s="54">
        <f t="shared" si="23"/>
        <v>105113861</v>
      </c>
      <c r="W66" s="54">
        <f t="shared" si="23"/>
        <v>105113861</v>
      </c>
      <c r="X66" s="204">
        <f t="shared" si="2"/>
        <v>4.1144755922300658E-2</v>
      </c>
      <c r="Y66" s="36"/>
      <c r="Z66" s="37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</row>
    <row r="67" spans="1:96" s="47" customFormat="1" ht="18" customHeight="1" x14ac:dyDescent="0.2">
      <c r="A67" s="202" t="s">
        <v>33</v>
      </c>
      <c r="B67" s="48" t="s">
        <v>100</v>
      </c>
      <c r="C67" s="48" t="s">
        <v>89</v>
      </c>
      <c r="D67" s="48" t="s">
        <v>35</v>
      </c>
      <c r="E67" s="106"/>
      <c r="F67" s="49"/>
      <c r="G67" s="49"/>
      <c r="H67" s="50">
        <v>10</v>
      </c>
      <c r="I67" s="51" t="s">
        <v>40</v>
      </c>
      <c r="J67" s="52" t="s">
        <v>107</v>
      </c>
      <c r="K67" s="55" t="s">
        <v>108</v>
      </c>
      <c r="L67" s="54">
        <v>0</v>
      </c>
      <c r="M67" s="54"/>
      <c r="N67" s="54">
        <v>0</v>
      </c>
      <c r="O67" s="54"/>
      <c r="P67" s="54"/>
      <c r="Q67" s="54">
        <f>L67-M67+N67-O67+P67</f>
        <v>0</v>
      </c>
      <c r="R67" s="54"/>
      <c r="S67" s="54">
        <v>0</v>
      </c>
      <c r="T67" s="54">
        <v>0</v>
      </c>
      <c r="U67" s="54">
        <v>0</v>
      </c>
      <c r="V67" s="54">
        <v>0</v>
      </c>
      <c r="W67" s="54">
        <v>0</v>
      </c>
      <c r="X67" s="204">
        <v>0</v>
      </c>
      <c r="Y67" s="36"/>
      <c r="Z67" s="37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</row>
    <row r="68" spans="1:96" s="47" customFormat="1" ht="19.149999999999999" customHeight="1" x14ac:dyDescent="0.2">
      <c r="A68" s="202" t="s">
        <v>33</v>
      </c>
      <c r="B68" s="48" t="s">
        <v>100</v>
      </c>
      <c r="C68" s="48" t="s">
        <v>89</v>
      </c>
      <c r="D68" s="48" t="s">
        <v>35</v>
      </c>
      <c r="E68" s="106"/>
      <c r="F68" s="49"/>
      <c r="G68" s="49"/>
      <c r="H68" s="50">
        <v>11</v>
      </c>
      <c r="I68" s="51" t="s">
        <v>40</v>
      </c>
      <c r="J68" s="52" t="s">
        <v>107</v>
      </c>
      <c r="K68" s="55" t="s">
        <v>108</v>
      </c>
      <c r="L68" s="54">
        <v>2554732885</v>
      </c>
      <c r="M68" s="54"/>
      <c r="N68" s="54">
        <v>0</v>
      </c>
      <c r="O68" s="54"/>
      <c r="P68" s="54"/>
      <c r="Q68" s="54">
        <f>L68-M68+N68-O68+P68</f>
        <v>2554732885</v>
      </c>
      <c r="R68" s="54"/>
      <c r="S68" s="54">
        <v>105113861</v>
      </c>
      <c r="T68" s="54">
        <v>105113861</v>
      </c>
      <c r="U68" s="54">
        <v>105113861</v>
      </c>
      <c r="V68" s="54">
        <v>105113861</v>
      </c>
      <c r="W68" s="54">
        <v>105113861</v>
      </c>
      <c r="X68" s="203">
        <f t="shared" si="2"/>
        <v>4.1144755922300658E-2</v>
      </c>
      <c r="Y68" s="36"/>
      <c r="Z68" s="37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</row>
    <row r="69" spans="1:96" s="47" customFormat="1" ht="16.5" x14ac:dyDescent="0.2">
      <c r="A69" s="202" t="s">
        <v>33</v>
      </c>
      <c r="B69" s="48" t="s">
        <v>100</v>
      </c>
      <c r="C69" s="48" t="s">
        <v>109</v>
      </c>
      <c r="D69" s="48"/>
      <c r="E69" s="106"/>
      <c r="F69" s="49"/>
      <c r="G69" s="49"/>
      <c r="H69" s="50"/>
      <c r="I69" s="51"/>
      <c r="J69" s="52"/>
      <c r="K69" s="55" t="s">
        <v>110</v>
      </c>
      <c r="L69" s="54">
        <f>L70</f>
        <v>2117680</v>
      </c>
      <c r="M69" s="54">
        <f t="shared" ref="M69:W69" si="24">M70</f>
        <v>0</v>
      </c>
      <c r="N69" s="54">
        <f t="shared" si="24"/>
        <v>0</v>
      </c>
      <c r="O69" s="54">
        <f t="shared" si="24"/>
        <v>0</v>
      </c>
      <c r="P69" s="54">
        <f t="shared" si="24"/>
        <v>0</v>
      </c>
      <c r="Q69" s="54">
        <f>Q70</f>
        <v>2117680</v>
      </c>
      <c r="R69" s="54">
        <f>R70</f>
        <v>0</v>
      </c>
      <c r="S69" s="54">
        <f t="shared" si="24"/>
        <v>0</v>
      </c>
      <c r="T69" s="54">
        <f t="shared" si="24"/>
        <v>0</v>
      </c>
      <c r="U69" s="54">
        <f t="shared" si="24"/>
        <v>0</v>
      </c>
      <c r="V69" s="54">
        <f t="shared" si="24"/>
        <v>0</v>
      </c>
      <c r="W69" s="54">
        <f t="shared" si="24"/>
        <v>0</v>
      </c>
      <c r="X69" s="203">
        <f t="shared" si="2"/>
        <v>0</v>
      </c>
      <c r="Y69" s="36"/>
      <c r="Z69" s="37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</row>
    <row r="70" spans="1:96" s="47" customFormat="1" x14ac:dyDescent="0.2">
      <c r="A70" s="202" t="s">
        <v>33</v>
      </c>
      <c r="B70" s="48" t="s">
        <v>100</v>
      </c>
      <c r="C70" s="48" t="s">
        <v>109</v>
      </c>
      <c r="D70" s="48" t="s">
        <v>43</v>
      </c>
      <c r="E70" s="106"/>
      <c r="F70" s="49"/>
      <c r="G70" s="49"/>
      <c r="H70" s="50"/>
      <c r="I70" s="51"/>
      <c r="J70" s="52"/>
      <c r="K70" s="55" t="s">
        <v>111</v>
      </c>
      <c r="L70" s="79">
        <f>L71+L72</f>
        <v>2117680</v>
      </c>
      <c r="M70" s="79">
        <f t="shared" ref="M70:W70" si="25">M71+M72</f>
        <v>0</v>
      </c>
      <c r="N70" s="79">
        <f t="shared" si="25"/>
        <v>0</v>
      </c>
      <c r="O70" s="79">
        <f t="shared" si="25"/>
        <v>0</v>
      </c>
      <c r="P70" s="79">
        <f t="shared" si="25"/>
        <v>0</v>
      </c>
      <c r="Q70" s="79">
        <f>Q71+Q72</f>
        <v>2117680</v>
      </c>
      <c r="R70" s="79">
        <f t="shared" si="25"/>
        <v>0</v>
      </c>
      <c r="S70" s="79">
        <f t="shared" si="25"/>
        <v>0</v>
      </c>
      <c r="T70" s="79">
        <f t="shared" si="25"/>
        <v>0</v>
      </c>
      <c r="U70" s="79">
        <f t="shared" si="25"/>
        <v>0</v>
      </c>
      <c r="V70" s="79">
        <f t="shared" si="25"/>
        <v>0</v>
      </c>
      <c r="W70" s="79">
        <f t="shared" si="25"/>
        <v>0</v>
      </c>
      <c r="X70" s="203">
        <f t="shared" si="2"/>
        <v>0</v>
      </c>
      <c r="Y70" s="36"/>
      <c r="Z70" s="37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</row>
    <row r="71" spans="1:96" s="66" customFormat="1" x14ac:dyDescent="0.2">
      <c r="A71" s="207" t="s">
        <v>33</v>
      </c>
      <c r="B71" s="56" t="s">
        <v>100</v>
      </c>
      <c r="C71" s="56" t="s">
        <v>109</v>
      </c>
      <c r="D71" s="56" t="s">
        <v>43</v>
      </c>
      <c r="E71" s="59" t="s">
        <v>39</v>
      </c>
      <c r="F71" s="57"/>
      <c r="G71" s="57"/>
      <c r="H71" s="58">
        <v>10</v>
      </c>
      <c r="I71" s="59" t="s">
        <v>40</v>
      </c>
      <c r="J71" s="60" t="s">
        <v>41</v>
      </c>
      <c r="K71" s="61" t="s">
        <v>112</v>
      </c>
      <c r="L71" s="62">
        <v>1017680</v>
      </c>
      <c r="M71" s="62"/>
      <c r="N71" s="62"/>
      <c r="O71" s="62"/>
      <c r="P71" s="62"/>
      <c r="Q71" s="62">
        <f>L71-M71+N71-O71+P71</f>
        <v>1017680</v>
      </c>
      <c r="R71" s="62"/>
      <c r="S71" s="62">
        <v>0</v>
      </c>
      <c r="T71" s="62">
        <v>0</v>
      </c>
      <c r="U71" s="62">
        <v>0</v>
      </c>
      <c r="V71" s="62">
        <v>0</v>
      </c>
      <c r="W71" s="62">
        <v>0</v>
      </c>
      <c r="X71" s="208">
        <f t="shared" si="2"/>
        <v>0</v>
      </c>
      <c r="Y71" s="63"/>
      <c r="Z71" s="64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5"/>
      <c r="CO71" s="65"/>
      <c r="CP71" s="65"/>
      <c r="CQ71" s="65"/>
      <c r="CR71" s="65"/>
    </row>
    <row r="72" spans="1:96" s="66" customFormat="1" ht="13.5" thickBot="1" x14ac:dyDescent="0.25">
      <c r="A72" s="207" t="s">
        <v>33</v>
      </c>
      <c r="B72" s="56" t="s">
        <v>100</v>
      </c>
      <c r="C72" s="56" t="s">
        <v>109</v>
      </c>
      <c r="D72" s="56" t="s">
        <v>43</v>
      </c>
      <c r="E72" s="57" t="s">
        <v>46</v>
      </c>
      <c r="F72" s="57"/>
      <c r="G72" s="57"/>
      <c r="H72" s="58">
        <v>10</v>
      </c>
      <c r="I72" s="59" t="s">
        <v>40</v>
      </c>
      <c r="J72" s="60" t="s">
        <v>41</v>
      </c>
      <c r="K72" s="61" t="s">
        <v>113</v>
      </c>
      <c r="L72" s="62">
        <v>1100000</v>
      </c>
      <c r="M72" s="62"/>
      <c r="N72" s="62"/>
      <c r="O72" s="62"/>
      <c r="P72" s="62"/>
      <c r="Q72" s="62">
        <f>L72-M72+N72-O72+P72</f>
        <v>1100000</v>
      </c>
      <c r="R72" s="62"/>
      <c r="S72" s="62">
        <v>0</v>
      </c>
      <c r="T72" s="62">
        <v>0</v>
      </c>
      <c r="U72" s="62">
        <v>0</v>
      </c>
      <c r="V72" s="62">
        <v>0</v>
      </c>
      <c r="W72" s="62">
        <v>0</v>
      </c>
      <c r="X72" s="208">
        <f t="shared" si="2"/>
        <v>0</v>
      </c>
      <c r="Y72" s="63"/>
      <c r="Z72" s="64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</row>
    <row r="73" spans="1:96" s="38" customFormat="1" ht="18" thickTop="1" thickBot="1" x14ac:dyDescent="0.25">
      <c r="A73" s="109" t="s">
        <v>114</v>
      </c>
      <c r="B73" s="107"/>
      <c r="C73" s="107"/>
      <c r="D73" s="107"/>
      <c r="E73" s="107"/>
      <c r="F73" s="107"/>
      <c r="G73" s="107"/>
      <c r="H73" s="107"/>
      <c r="I73" s="108"/>
      <c r="J73" s="109"/>
      <c r="K73" s="110" t="s">
        <v>115</v>
      </c>
      <c r="L73" s="111">
        <f>+L74</f>
        <v>92488165</v>
      </c>
      <c r="M73" s="111">
        <f t="shared" ref="M73:W74" si="26">+M74</f>
        <v>0</v>
      </c>
      <c r="N73" s="111">
        <f t="shared" si="26"/>
        <v>0</v>
      </c>
      <c r="O73" s="111">
        <f t="shared" si="26"/>
        <v>0</v>
      </c>
      <c r="P73" s="111">
        <f t="shared" si="26"/>
        <v>0</v>
      </c>
      <c r="Q73" s="111">
        <f>+Q74</f>
        <v>92488165</v>
      </c>
      <c r="R73" s="111">
        <f t="shared" si="26"/>
        <v>0</v>
      </c>
      <c r="S73" s="111">
        <f t="shared" si="26"/>
        <v>0</v>
      </c>
      <c r="T73" s="111">
        <f t="shared" si="26"/>
        <v>0</v>
      </c>
      <c r="U73" s="112">
        <f>+U74</f>
        <v>0</v>
      </c>
      <c r="V73" s="112">
        <f t="shared" si="26"/>
        <v>0</v>
      </c>
      <c r="W73" s="112">
        <f t="shared" si="26"/>
        <v>0</v>
      </c>
      <c r="X73" s="220">
        <f t="shared" si="2"/>
        <v>0</v>
      </c>
      <c r="Y73" s="36"/>
      <c r="Z73" s="37"/>
    </row>
    <row r="74" spans="1:96" s="47" customFormat="1" ht="21.6" customHeight="1" thickTop="1" x14ac:dyDescent="0.2">
      <c r="A74" s="41" t="s">
        <v>114</v>
      </c>
      <c r="B74" s="39">
        <v>10</v>
      </c>
      <c r="C74" s="39"/>
      <c r="D74" s="39"/>
      <c r="E74" s="113"/>
      <c r="F74" s="113"/>
      <c r="G74" s="113"/>
      <c r="H74" s="114"/>
      <c r="I74" s="115"/>
      <c r="J74" s="116"/>
      <c r="K74" s="117" t="s">
        <v>116</v>
      </c>
      <c r="L74" s="43">
        <f>+L75</f>
        <v>92488165</v>
      </c>
      <c r="M74" s="43">
        <f t="shared" si="26"/>
        <v>0</v>
      </c>
      <c r="N74" s="43">
        <f t="shared" si="26"/>
        <v>0</v>
      </c>
      <c r="O74" s="43">
        <f t="shared" si="26"/>
        <v>0</v>
      </c>
      <c r="P74" s="43">
        <f t="shared" si="26"/>
        <v>0</v>
      </c>
      <c r="Q74" s="43">
        <f t="shared" si="26"/>
        <v>92488165</v>
      </c>
      <c r="R74" s="43">
        <f t="shared" si="26"/>
        <v>0</v>
      </c>
      <c r="S74" s="43">
        <f t="shared" si="26"/>
        <v>0</v>
      </c>
      <c r="T74" s="43">
        <f t="shared" si="26"/>
        <v>0</v>
      </c>
      <c r="U74" s="43">
        <f t="shared" si="26"/>
        <v>0</v>
      </c>
      <c r="V74" s="43">
        <f t="shared" si="26"/>
        <v>0</v>
      </c>
      <c r="W74" s="43">
        <f t="shared" si="26"/>
        <v>0</v>
      </c>
      <c r="X74" s="203">
        <f t="shared" si="2"/>
        <v>0</v>
      </c>
      <c r="Y74" s="36"/>
      <c r="Z74" s="37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</row>
    <row r="75" spans="1:96" s="66" customFormat="1" ht="13.5" thickBot="1" x14ac:dyDescent="0.25">
      <c r="A75" s="221" t="s">
        <v>114</v>
      </c>
      <c r="B75" s="118">
        <v>10</v>
      </c>
      <c r="C75" s="118" t="s">
        <v>89</v>
      </c>
      <c r="D75" s="118" t="s">
        <v>35</v>
      </c>
      <c r="E75" s="119"/>
      <c r="F75" s="119"/>
      <c r="G75" s="119"/>
      <c r="H75" s="120">
        <v>11</v>
      </c>
      <c r="I75" s="121" t="s">
        <v>40</v>
      </c>
      <c r="J75" s="122" t="s">
        <v>41</v>
      </c>
      <c r="K75" s="123" t="s">
        <v>117</v>
      </c>
      <c r="L75" s="124">
        <v>92488165</v>
      </c>
      <c r="M75" s="124"/>
      <c r="N75" s="124"/>
      <c r="O75" s="124"/>
      <c r="P75" s="124"/>
      <c r="Q75" s="124">
        <v>92488165</v>
      </c>
      <c r="R75" s="124">
        <v>0</v>
      </c>
      <c r="S75" s="124">
        <v>0</v>
      </c>
      <c r="T75" s="124">
        <v>0</v>
      </c>
      <c r="U75" s="124">
        <v>0</v>
      </c>
      <c r="V75" s="124">
        <v>0</v>
      </c>
      <c r="W75" s="124">
        <v>0</v>
      </c>
      <c r="X75" s="208">
        <f t="shared" si="2"/>
        <v>0</v>
      </c>
      <c r="Y75" s="63"/>
      <c r="Z75" s="64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65"/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5"/>
      <c r="CO75" s="65"/>
      <c r="CP75" s="65"/>
      <c r="CQ75" s="65"/>
      <c r="CR75" s="65"/>
    </row>
    <row r="76" spans="1:96" s="38" customFormat="1" ht="14.25" thickTop="1" thickBot="1" x14ac:dyDescent="0.25">
      <c r="A76" s="109" t="s">
        <v>118</v>
      </c>
      <c r="B76" s="107"/>
      <c r="C76" s="107"/>
      <c r="D76" s="107"/>
      <c r="E76" s="107"/>
      <c r="F76" s="107"/>
      <c r="G76" s="107"/>
      <c r="H76" s="107"/>
      <c r="I76" s="108"/>
      <c r="J76" s="109"/>
      <c r="K76" s="110" t="s">
        <v>119</v>
      </c>
      <c r="L76" s="111">
        <f>L77+L98+L144</f>
        <v>830298752890</v>
      </c>
      <c r="M76" s="111">
        <f t="shared" ref="M76:W76" si="27">M77+M98+M144</f>
        <v>76781704428</v>
      </c>
      <c r="N76" s="111">
        <f t="shared" si="27"/>
        <v>76781704428</v>
      </c>
      <c r="O76" s="111">
        <f t="shared" si="27"/>
        <v>0</v>
      </c>
      <c r="P76" s="111">
        <f t="shared" si="27"/>
        <v>15000000000</v>
      </c>
      <c r="Q76" s="111">
        <f>Q77+Q98+Q144</f>
        <v>845298752890</v>
      </c>
      <c r="R76" s="111">
        <f>R77+R98+R144</f>
        <v>0</v>
      </c>
      <c r="S76" s="111">
        <f t="shared" si="27"/>
        <v>791412947776.96997</v>
      </c>
      <c r="T76" s="111">
        <f>T77+T98+T144</f>
        <v>694446519735.07996</v>
      </c>
      <c r="U76" s="112">
        <f t="shared" si="27"/>
        <v>328970393917.97998</v>
      </c>
      <c r="V76" s="112">
        <f t="shared" si="27"/>
        <v>328790294342.97998</v>
      </c>
      <c r="W76" s="112">
        <f t="shared" si="27"/>
        <v>328788294342.97998</v>
      </c>
      <c r="X76" s="220">
        <f t="shared" si="2"/>
        <v>0.8215397424411548</v>
      </c>
      <c r="Y76" s="36"/>
      <c r="Z76" s="37"/>
    </row>
    <row r="77" spans="1:96" s="133" customFormat="1" ht="33.75" thickTop="1" x14ac:dyDescent="0.2">
      <c r="A77" s="127" t="s">
        <v>118</v>
      </c>
      <c r="B77" s="188">
        <v>4301</v>
      </c>
      <c r="C77" s="125"/>
      <c r="D77" s="125"/>
      <c r="E77" s="125"/>
      <c r="F77" s="125"/>
      <c r="G77" s="125"/>
      <c r="H77" s="125"/>
      <c r="I77" s="126"/>
      <c r="J77" s="127"/>
      <c r="K77" s="128" t="s">
        <v>120</v>
      </c>
      <c r="L77" s="129">
        <f>L78</f>
        <v>86700752890</v>
      </c>
      <c r="M77" s="129">
        <f t="shared" ref="M77:W77" si="28">M78</f>
        <v>3577104000</v>
      </c>
      <c r="N77" s="129">
        <f t="shared" si="28"/>
        <v>3577104000</v>
      </c>
      <c r="O77" s="129">
        <f t="shared" si="28"/>
        <v>0</v>
      </c>
      <c r="P77" s="129">
        <f t="shared" si="28"/>
        <v>0</v>
      </c>
      <c r="Q77" s="129">
        <f t="shared" si="28"/>
        <v>86700752890</v>
      </c>
      <c r="R77" s="129">
        <f>R78</f>
        <v>0</v>
      </c>
      <c r="S77" s="129">
        <f>S78</f>
        <v>86064395892.880005</v>
      </c>
      <c r="T77" s="129">
        <f>T78</f>
        <v>81649766161.330002</v>
      </c>
      <c r="U77" s="129">
        <f t="shared" si="28"/>
        <v>38146488916</v>
      </c>
      <c r="V77" s="129">
        <f t="shared" si="28"/>
        <v>38132800016</v>
      </c>
      <c r="W77" s="129">
        <f t="shared" si="28"/>
        <v>38132800016</v>
      </c>
      <c r="X77" s="222">
        <f t="shared" si="2"/>
        <v>0.94174229680475385</v>
      </c>
      <c r="Y77" s="130"/>
      <c r="Z77" s="131"/>
      <c r="AA77" s="132"/>
      <c r="AB77" s="132"/>
      <c r="AC77" s="132"/>
      <c r="AD77" s="132"/>
      <c r="AE77" s="132"/>
      <c r="AF77" s="132"/>
      <c r="AG77" s="132"/>
      <c r="AH77" s="132"/>
      <c r="AI77" s="132"/>
      <c r="AJ77" s="132"/>
      <c r="AK77" s="132"/>
      <c r="AL77" s="132"/>
      <c r="AM77" s="132"/>
      <c r="AN77" s="132"/>
      <c r="AO77" s="132"/>
      <c r="AP77" s="132"/>
      <c r="AQ77" s="132"/>
      <c r="AR77" s="132"/>
      <c r="AS77" s="132"/>
      <c r="AT77" s="132"/>
      <c r="AU77" s="132"/>
      <c r="AV77" s="132"/>
      <c r="AW77" s="132"/>
      <c r="AX77" s="132"/>
      <c r="AY77" s="132"/>
      <c r="AZ77" s="132"/>
      <c r="BA77" s="132"/>
      <c r="BB77" s="132"/>
      <c r="BC77" s="132"/>
      <c r="BD77" s="132"/>
      <c r="BE77" s="132"/>
      <c r="BF77" s="132"/>
      <c r="BG77" s="132"/>
      <c r="BH77" s="132"/>
      <c r="BI77" s="132"/>
      <c r="BJ77" s="132"/>
      <c r="BK77" s="132"/>
      <c r="BL77" s="132"/>
      <c r="BM77" s="132"/>
      <c r="BN77" s="132"/>
      <c r="BO77" s="132"/>
      <c r="BP77" s="132"/>
      <c r="BQ77" s="132"/>
      <c r="BR77" s="132"/>
      <c r="BS77" s="132"/>
      <c r="BT77" s="132"/>
      <c r="BU77" s="132"/>
      <c r="BV77" s="132"/>
      <c r="BW77" s="132"/>
      <c r="BX77" s="132"/>
      <c r="BY77" s="132"/>
      <c r="BZ77" s="132"/>
      <c r="CA77" s="132"/>
      <c r="CB77" s="132"/>
      <c r="CC77" s="132"/>
      <c r="CD77" s="132"/>
      <c r="CE77" s="132"/>
      <c r="CF77" s="132"/>
      <c r="CG77" s="132"/>
      <c r="CH77" s="132"/>
      <c r="CI77" s="132"/>
      <c r="CJ77" s="132"/>
      <c r="CK77" s="132"/>
      <c r="CL77" s="132"/>
      <c r="CM77" s="132"/>
      <c r="CN77" s="132"/>
      <c r="CO77" s="132"/>
      <c r="CP77" s="132"/>
      <c r="CQ77" s="132"/>
      <c r="CR77" s="132"/>
    </row>
    <row r="78" spans="1:96" s="47" customFormat="1" x14ac:dyDescent="0.2">
      <c r="A78" s="202" t="s">
        <v>118</v>
      </c>
      <c r="B78" s="187">
        <v>4301</v>
      </c>
      <c r="C78" s="48" t="s">
        <v>121</v>
      </c>
      <c r="D78" s="48"/>
      <c r="E78" s="49"/>
      <c r="F78" s="49"/>
      <c r="G78" s="49"/>
      <c r="H78" s="50"/>
      <c r="I78" s="51"/>
      <c r="J78" s="52"/>
      <c r="K78" s="134" t="s">
        <v>122</v>
      </c>
      <c r="L78" s="54">
        <f t="shared" ref="L78:W78" si="29">L79+L81+L85+L90+L96</f>
        <v>86700752890</v>
      </c>
      <c r="M78" s="54">
        <f t="shared" si="29"/>
        <v>3577104000</v>
      </c>
      <c r="N78" s="54">
        <f t="shared" si="29"/>
        <v>3577104000</v>
      </c>
      <c r="O78" s="54">
        <f t="shared" si="29"/>
        <v>0</v>
      </c>
      <c r="P78" s="54">
        <f t="shared" si="29"/>
        <v>0</v>
      </c>
      <c r="Q78" s="54">
        <f t="shared" si="29"/>
        <v>86700752890</v>
      </c>
      <c r="R78" s="54">
        <f t="shared" si="29"/>
        <v>0</v>
      </c>
      <c r="S78" s="54">
        <f t="shared" si="29"/>
        <v>86064395892.880005</v>
      </c>
      <c r="T78" s="54">
        <f t="shared" si="29"/>
        <v>81649766161.330002</v>
      </c>
      <c r="U78" s="54">
        <f t="shared" si="29"/>
        <v>38146488916</v>
      </c>
      <c r="V78" s="54">
        <f t="shared" si="29"/>
        <v>38132800016</v>
      </c>
      <c r="W78" s="54">
        <f t="shared" si="29"/>
        <v>38132800016</v>
      </c>
      <c r="X78" s="203">
        <f t="shared" si="2"/>
        <v>0.94174229680475385</v>
      </c>
      <c r="Y78" s="36"/>
      <c r="Z78" s="37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</row>
    <row r="79" spans="1:96" s="47" customFormat="1" ht="41.25" x14ac:dyDescent="0.2">
      <c r="A79" s="202" t="s">
        <v>118</v>
      </c>
      <c r="B79" s="187">
        <v>4301</v>
      </c>
      <c r="C79" s="48" t="s">
        <v>121</v>
      </c>
      <c r="D79" s="48" t="s">
        <v>123</v>
      </c>
      <c r="E79" s="49"/>
      <c r="F79" s="49"/>
      <c r="G79" s="49"/>
      <c r="H79" s="50">
        <v>10</v>
      </c>
      <c r="I79" s="51" t="s">
        <v>40</v>
      </c>
      <c r="J79" s="52" t="s">
        <v>41</v>
      </c>
      <c r="K79" s="55" t="s">
        <v>124</v>
      </c>
      <c r="L79" s="54">
        <f>SUM(L80)</f>
        <v>33200000000</v>
      </c>
      <c r="M79" s="54">
        <f t="shared" ref="M79:W79" si="30">SUM(M80)</f>
        <v>150000000</v>
      </c>
      <c r="N79" s="54">
        <f t="shared" si="30"/>
        <v>0</v>
      </c>
      <c r="O79" s="54">
        <f t="shared" si="30"/>
        <v>0</v>
      </c>
      <c r="P79" s="54">
        <f t="shared" si="30"/>
        <v>0</v>
      </c>
      <c r="Q79" s="54">
        <f t="shared" si="30"/>
        <v>33050000000</v>
      </c>
      <c r="R79" s="54">
        <f>SUM(R80)</f>
        <v>0</v>
      </c>
      <c r="S79" s="54">
        <f t="shared" si="30"/>
        <v>33031000000.330002</v>
      </c>
      <c r="T79" s="54">
        <f>SUM(T80)</f>
        <v>32834758060.330002</v>
      </c>
      <c r="U79" s="54">
        <f t="shared" si="30"/>
        <v>7089815544</v>
      </c>
      <c r="V79" s="54">
        <f t="shared" si="30"/>
        <v>7089815544</v>
      </c>
      <c r="W79" s="54">
        <f t="shared" si="30"/>
        <v>7089815544</v>
      </c>
      <c r="X79" s="223">
        <f t="shared" ref="X79:X152" si="31">T79/Q79</f>
        <v>0.99348738457882002</v>
      </c>
      <c r="Y79" s="36"/>
      <c r="Z79" s="37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</row>
    <row r="80" spans="1:96" s="66" customFormat="1" ht="24.75" x14ac:dyDescent="0.2">
      <c r="A80" s="207" t="s">
        <v>118</v>
      </c>
      <c r="B80" s="189">
        <v>4301</v>
      </c>
      <c r="C80" s="56" t="s">
        <v>121</v>
      </c>
      <c r="D80" s="56" t="s">
        <v>123</v>
      </c>
      <c r="E80" s="57" t="s">
        <v>125</v>
      </c>
      <c r="F80" s="57" t="s">
        <v>126</v>
      </c>
      <c r="G80" s="57"/>
      <c r="H80" s="58">
        <v>10</v>
      </c>
      <c r="I80" s="59"/>
      <c r="J80" s="60"/>
      <c r="K80" s="135" t="s">
        <v>127</v>
      </c>
      <c r="L80" s="62">
        <v>33200000000</v>
      </c>
      <c r="M80" s="62">
        <v>150000000</v>
      </c>
      <c r="N80" s="62"/>
      <c r="O80" s="62"/>
      <c r="P80" s="62"/>
      <c r="Q80" s="62">
        <f>L80-M80+N80-O80+P80</f>
        <v>33050000000</v>
      </c>
      <c r="R80" s="62"/>
      <c r="S80" s="62">
        <v>33031000000.330002</v>
      </c>
      <c r="T80" s="62">
        <v>32834758060.330002</v>
      </c>
      <c r="U80" s="62">
        <v>7089815544</v>
      </c>
      <c r="V80" s="62">
        <v>7089815544</v>
      </c>
      <c r="W80" s="62">
        <v>7089815544</v>
      </c>
      <c r="X80" s="208">
        <f t="shared" si="31"/>
        <v>0.99348738457882002</v>
      </c>
      <c r="Y80" s="81"/>
      <c r="Z80" s="82"/>
    </row>
    <row r="81" spans="1:96" s="47" customFormat="1" ht="36" customHeight="1" x14ac:dyDescent="0.2">
      <c r="A81" s="202" t="s">
        <v>118</v>
      </c>
      <c r="B81" s="187">
        <v>4301</v>
      </c>
      <c r="C81" s="48" t="s">
        <v>121</v>
      </c>
      <c r="D81" s="48" t="s">
        <v>128</v>
      </c>
      <c r="E81" s="49"/>
      <c r="F81" s="49"/>
      <c r="G81" s="49"/>
      <c r="H81" s="50"/>
      <c r="I81" s="51"/>
      <c r="J81" s="52"/>
      <c r="K81" s="55" t="s">
        <v>129</v>
      </c>
      <c r="L81" s="54">
        <f>SUM(L82:L84)</f>
        <v>7000000000</v>
      </c>
      <c r="M81" s="54">
        <f t="shared" ref="M81:W81" si="32">SUM(M82:M84)</f>
        <v>97104000</v>
      </c>
      <c r="N81" s="54">
        <f t="shared" si="32"/>
        <v>347104000</v>
      </c>
      <c r="O81" s="54">
        <f t="shared" si="32"/>
        <v>0</v>
      </c>
      <c r="P81" s="54">
        <f t="shared" si="32"/>
        <v>0</v>
      </c>
      <c r="Q81" s="54">
        <f t="shared" si="32"/>
        <v>7250000000</v>
      </c>
      <c r="R81" s="54">
        <f>SUM(R82:R84)</f>
        <v>0</v>
      </c>
      <c r="S81" s="54">
        <f t="shared" si="32"/>
        <v>6922523230.5500002</v>
      </c>
      <c r="T81" s="54">
        <f t="shared" si="32"/>
        <v>6836366075</v>
      </c>
      <c r="U81" s="54">
        <f t="shared" si="32"/>
        <v>1858264615</v>
      </c>
      <c r="V81" s="54">
        <f t="shared" si="32"/>
        <v>1850264615</v>
      </c>
      <c r="W81" s="54">
        <f t="shared" si="32"/>
        <v>1850264615</v>
      </c>
      <c r="X81" s="203">
        <f t="shared" si="31"/>
        <v>0.94294704482758618</v>
      </c>
      <c r="Y81" s="36"/>
      <c r="Z81" s="37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</row>
    <row r="82" spans="1:96" s="66" customFormat="1" ht="16.5" x14ac:dyDescent="0.2">
      <c r="A82" s="207" t="s">
        <v>118</v>
      </c>
      <c r="B82" s="189">
        <v>4301</v>
      </c>
      <c r="C82" s="56" t="s">
        <v>121</v>
      </c>
      <c r="D82" s="56" t="s">
        <v>128</v>
      </c>
      <c r="E82" s="57" t="s">
        <v>125</v>
      </c>
      <c r="F82" s="57" t="s">
        <v>130</v>
      </c>
      <c r="G82" s="57"/>
      <c r="H82" s="58">
        <v>11</v>
      </c>
      <c r="I82" s="59" t="s">
        <v>40</v>
      </c>
      <c r="J82" s="60" t="s">
        <v>41</v>
      </c>
      <c r="K82" s="136" t="s">
        <v>131</v>
      </c>
      <c r="L82" s="62">
        <v>6761896000</v>
      </c>
      <c r="M82" s="62"/>
      <c r="N82" s="62">
        <f>53604000+250000000</f>
        <v>303604000</v>
      </c>
      <c r="O82" s="62"/>
      <c r="P82" s="62"/>
      <c r="Q82" s="62">
        <f>L82-M82+N82-O82+P82</f>
        <v>7065500000</v>
      </c>
      <c r="R82" s="62"/>
      <c r="S82" s="62">
        <v>6764793731.5500002</v>
      </c>
      <c r="T82" s="62">
        <v>6712136576</v>
      </c>
      <c r="U82" s="62">
        <v>1800147949</v>
      </c>
      <c r="V82" s="62">
        <v>1792147949</v>
      </c>
      <c r="W82" s="62">
        <v>1792147949</v>
      </c>
      <c r="X82" s="210">
        <f t="shared" si="31"/>
        <v>0.94998748510367281</v>
      </c>
      <c r="Y82" s="63"/>
      <c r="Z82" s="64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5"/>
      <c r="BO82" s="65"/>
      <c r="BP82" s="65"/>
      <c r="BQ82" s="65"/>
      <c r="BR82" s="65"/>
      <c r="BS82" s="65"/>
      <c r="BT82" s="65"/>
      <c r="BU82" s="65"/>
      <c r="BV82" s="65"/>
      <c r="BW82" s="65"/>
      <c r="BX82" s="65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5"/>
      <c r="CO82" s="65"/>
      <c r="CP82" s="65"/>
      <c r="CQ82" s="65"/>
      <c r="CR82" s="65"/>
    </row>
    <row r="83" spans="1:96" s="66" customFormat="1" ht="16.5" x14ac:dyDescent="0.2">
      <c r="A83" s="207" t="s">
        <v>118</v>
      </c>
      <c r="B83" s="189">
        <v>4301</v>
      </c>
      <c r="C83" s="56" t="s">
        <v>121</v>
      </c>
      <c r="D83" s="56" t="s">
        <v>128</v>
      </c>
      <c r="E83" s="57" t="s">
        <v>125</v>
      </c>
      <c r="F83" s="57" t="s">
        <v>132</v>
      </c>
      <c r="G83" s="57"/>
      <c r="H83" s="58">
        <v>11</v>
      </c>
      <c r="I83" s="59" t="s">
        <v>40</v>
      </c>
      <c r="J83" s="60" t="s">
        <v>41</v>
      </c>
      <c r="K83" s="136" t="s">
        <v>133</v>
      </c>
      <c r="L83" s="62">
        <v>218104000</v>
      </c>
      <c r="M83" s="62">
        <v>97104000</v>
      </c>
      <c r="N83" s="62"/>
      <c r="O83" s="62"/>
      <c r="P83" s="62"/>
      <c r="Q83" s="62">
        <f>L83-M83+N83-O83+P83</f>
        <v>121000000</v>
      </c>
      <c r="R83" s="62"/>
      <c r="S83" s="62">
        <v>121000000</v>
      </c>
      <c r="T83" s="62">
        <v>121000000</v>
      </c>
      <c r="U83" s="62">
        <v>58116666</v>
      </c>
      <c r="V83" s="62">
        <v>58116666</v>
      </c>
      <c r="W83" s="62">
        <v>58116666</v>
      </c>
      <c r="X83" s="210">
        <f t="shared" si="31"/>
        <v>1</v>
      </c>
      <c r="Y83" s="63"/>
      <c r="Z83" s="64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5"/>
      <c r="BO83" s="65"/>
      <c r="BP83" s="65"/>
      <c r="BQ83" s="65"/>
      <c r="BR83" s="65"/>
      <c r="BS83" s="65"/>
      <c r="BT83" s="65"/>
      <c r="BU83" s="65"/>
      <c r="BV83" s="65"/>
      <c r="BW83" s="65"/>
      <c r="BX83" s="65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5"/>
      <c r="CO83" s="65"/>
      <c r="CP83" s="65"/>
      <c r="CQ83" s="65"/>
      <c r="CR83" s="65"/>
    </row>
    <row r="84" spans="1:96" s="66" customFormat="1" ht="24.75" x14ac:dyDescent="0.2">
      <c r="A84" s="207" t="s">
        <v>118</v>
      </c>
      <c r="B84" s="189">
        <v>4301</v>
      </c>
      <c r="C84" s="56" t="s">
        <v>121</v>
      </c>
      <c r="D84" s="56" t="s">
        <v>128</v>
      </c>
      <c r="E84" s="57" t="s">
        <v>125</v>
      </c>
      <c r="F84" s="57" t="s">
        <v>126</v>
      </c>
      <c r="G84" s="57"/>
      <c r="H84" s="58">
        <v>11</v>
      </c>
      <c r="I84" s="59" t="s">
        <v>40</v>
      </c>
      <c r="J84" s="60" t="s">
        <v>41</v>
      </c>
      <c r="K84" s="136" t="s">
        <v>127</v>
      </c>
      <c r="L84" s="62">
        <v>20000000</v>
      </c>
      <c r="M84" s="62"/>
      <c r="N84" s="62">
        <v>43500000</v>
      </c>
      <c r="O84" s="62"/>
      <c r="P84" s="62"/>
      <c r="Q84" s="62">
        <f>L84-M84+N84-O84+P84</f>
        <v>63500000</v>
      </c>
      <c r="R84" s="62"/>
      <c r="S84" s="62">
        <v>36729499</v>
      </c>
      <c r="T84" s="62">
        <v>3229499</v>
      </c>
      <c r="U84" s="62">
        <v>0</v>
      </c>
      <c r="V84" s="62">
        <v>0</v>
      </c>
      <c r="W84" s="62">
        <v>0</v>
      </c>
      <c r="X84" s="210">
        <f>T84/Q84</f>
        <v>5.0858251968503937E-2</v>
      </c>
      <c r="Y84" s="63"/>
      <c r="Z84" s="64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5"/>
      <c r="CO84" s="65"/>
      <c r="CP84" s="65"/>
      <c r="CQ84" s="65"/>
      <c r="CR84" s="65"/>
    </row>
    <row r="85" spans="1:96" s="47" customFormat="1" ht="16.5" x14ac:dyDescent="0.2">
      <c r="A85" s="202" t="s">
        <v>118</v>
      </c>
      <c r="B85" s="187">
        <v>4301</v>
      </c>
      <c r="C85" s="48" t="s">
        <v>121</v>
      </c>
      <c r="D85" s="48" t="s">
        <v>134</v>
      </c>
      <c r="E85" s="49"/>
      <c r="F85" s="49"/>
      <c r="G85" s="49"/>
      <c r="H85" s="50"/>
      <c r="I85" s="51"/>
      <c r="J85" s="52"/>
      <c r="K85" s="55" t="s">
        <v>135</v>
      </c>
      <c r="L85" s="54">
        <f>SUM(L86:L89)</f>
        <v>7500000000</v>
      </c>
      <c r="M85" s="54">
        <f t="shared" ref="M85:W85" si="33">SUM(M86:M89)</f>
        <v>3230000000</v>
      </c>
      <c r="N85" s="54">
        <f t="shared" si="33"/>
        <v>3230000000</v>
      </c>
      <c r="O85" s="54">
        <f t="shared" si="33"/>
        <v>0</v>
      </c>
      <c r="P85" s="54">
        <f t="shared" si="33"/>
        <v>0</v>
      </c>
      <c r="Q85" s="54">
        <f t="shared" si="33"/>
        <v>7500000000</v>
      </c>
      <c r="R85" s="54">
        <f t="shared" si="33"/>
        <v>0</v>
      </c>
      <c r="S85" s="54">
        <f>SUM(S86:S89)</f>
        <v>7376093427</v>
      </c>
      <c r="T85" s="54">
        <f t="shared" si="33"/>
        <v>7125281445</v>
      </c>
      <c r="U85" s="54">
        <f t="shared" si="33"/>
        <v>1837295222</v>
      </c>
      <c r="V85" s="54">
        <f t="shared" si="33"/>
        <v>1837295222</v>
      </c>
      <c r="W85" s="54">
        <f t="shared" si="33"/>
        <v>1837295222</v>
      </c>
      <c r="X85" s="203">
        <f t="shared" si="31"/>
        <v>0.95003752600000002</v>
      </c>
      <c r="Y85" s="36"/>
      <c r="Z85" s="37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</row>
    <row r="86" spans="1:96" s="66" customFormat="1" ht="16.5" x14ac:dyDescent="0.2">
      <c r="A86" s="207" t="s">
        <v>118</v>
      </c>
      <c r="B86" s="189">
        <v>4301</v>
      </c>
      <c r="C86" s="56" t="s">
        <v>121</v>
      </c>
      <c r="D86" s="56" t="s">
        <v>134</v>
      </c>
      <c r="E86" s="57" t="s">
        <v>125</v>
      </c>
      <c r="F86" s="57" t="s">
        <v>136</v>
      </c>
      <c r="G86" s="57"/>
      <c r="H86" s="58">
        <v>11</v>
      </c>
      <c r="I86" s="59" t="s">
        <v>40</v>
      </c>
      <c r="J86" s="60" t="s">
        <v>41</v>
      </c>
      <c r="K86" s="136" t="s">
        <v>137</v>
      </c>
      <c r="L86" s="62">
        <v>1600000000</v>
      </c>
      <c r="M86" s="62"/>
      <c r="N86" s="62">
        <v>3230000000</v>
      </c>
      <c r="O86" s="62"/>
      <c r="P86" s="62"/>
      <c r="Q86" s="62">
        <f>L86-M86+N86-O86+P86</f>
        <v>4830000000</v>
      </c>
      <c r="R86" s="62"/>
      <c r="S86" s="62">
        <v>4830000000</v>
      </c>
      <c r="T86" s="62">
        <v>4830000000</v>
      </c>
      <c r="U86" s="62">
        <v>1146000000</v>
      </c>
      <c r="V86" s="62">
        <v>1146000000</v>
      </c>
      <c r="W86" s="62">
        <v>1146000000</v>
      </c>
      <c r="X86" s="210">
        <f>T86/Q86</f>
        <v>1</v>
      </c>
      <c r="Y86" s="63"/>
      <c r="Z86" s="64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5"/>
      <c r="BO86" s="65"/>
      <c r="BP86" s="65"/>
      <c r="BQ86" s="65"/>
      <c r="BR86" s="65"/>
      <c r="BS86" s="65"/>
      <c r="BT86" s="65"/>
      <c r="BU86" s="65"/>
      <c r="BV86" s="65"/>
      <c r="BW86" s="65"/>
      <c r="BX86" s="65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5"/>
      <c r="CO86" s="65"/>
      <c r="CP86" s="65"/>
      <c r="CQ86" s="65"/>
      <c r="CR86" s="65"/>
    </row>
    <row r="87" spans="1:96" s="66" customFormat="1" ht="16.5" x14ac:dyDescent="0.2">
      <c r="A87" s="207" t="s">
        <v>118</v>
      </c>
      <c r="B87" s="189">
        <v>4301</v>
      </c>
      <c r="C87" s="56" t="s">
        <v>121</v>
      </c>
      <c r="D87" s="56" t="s">
        <v>134</v>
      </c>
      <c r="E87" s="57" t="s">
        <v>125</v>
      </c>
      <c r="F87" s="57" t="s">
        <v>130</v>
      </c>
      <c r="G87" s="57"/>
      <c r="H87" s="58">
        <v>11</v>
      </c>
      <c r="I87" s="59" t="s">
        <v>40</v>
      </c>
      <c r="J87" s="60" t="s">
        <v>41</v>
      </c>
      <c r="K87" s="136" t="s">
        <v>131</v>
      </c>
      <c r="L87" s="62">
        <v>3230000000</v>
      </c>
      <c r="M87" s="62">
        <v>3230000000</v>
      </c>
      <c r="N87" s="62"/>
      <c r="O87" s="62"/>
      <c r="P87" s="62"/>
      <c r="Q87" s="62">
        <f>L87-M87+N87-O87+P87</f>
        <v>0</v>
      </c>
      <c r="R87" s="62"/>
      <c r="S87" s="62">
        <v>0</v>
      </c>
      <c r="T87" s="62">
        <v>0</v>
      </c>
      <c r="U87" s="62">
        <v>0</v>
      </c>
      <c r="V87" s="62">
        <v>0</v>
      </c>
      <c r="W87" s="62">
        <v>0</v>
      </c>
      <c r="X87" s="210">
        <v>0</v>
      </c>
      <c r="Y87" s="63"/>
      <c r="Z87" s="64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5"/>
      <c r="BO87" s="65"/>
      <c r="BP87" s="65"/>
      <c r="BQ87" s="65"/>
      <c r="BR87" s="65"/>
      <c r="BS87" s="65"/>
      <c r="BT87" s="65"/>
      <c r="BU87" s="65"/>
      <c r="BV87" s="65"/>
      <c r="BW87" s="65"/>
      <c r="BX87" s="65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5"/>
      <c r="CO87" s="65"/>
      <c r="CP87" s="65"/>
      <c r="CQ87" s="65"/>
      <c r="CR87" s="65"/>
    </row>
    <row r="88" spans="1:96" s="66" customFormat="1" ht="16.5" x14ac:dyDescent="0.2">
      <c r="A88" s="207" t="s">
        <v>118</v>
      </c>
      <c r="B88" s="189">
        <v>4301</v>
      </c>
      <c r="C88" s="56" t="s">
        <v>121</v>
      </c>
      <c r="D88" s="56" t="s">
        <v>134</v>
      </c>
      <c r="E88" s="57" t="s">
        <v>125</v>
      </c>
      <c r="F88" s="57" t="s">
        <v>132</v>
      </c>
      <c r="G88" s="57"/>
      <c r="H88" s="58">
        <v>11</v>
      </c>
      <c r="I88" s="59" t="s">
        <v>40</v>
      </c>
      <c r="J88" s="60" t="s">
        <v>41</v>
      </c>
      <c r="K88" s="136" t="s">
        <v>133</v>
      </c>
      <c r="L88" s="62">
        <v>900000000</v>
      </c>
      <c r="M88" s="62"/>
      <c r="N88" s="62"/>
      <c r="O88" s="62"/>
      <c r="P88" s="62"/>
      <c r="Q88" s="62">
        <f>L88-M88+N88-O88+P88</f>
        <v>900000000</v>
      </c>
      <c r="R88" s="62"/>
      <c r="S88" s="62">
        <v>900000000</v>
      </c>
      <c r="T88" s="62">
        <v>900000000</v>
      </c>
      <c r="U88" s="62">
        <v>0</v>
      </c>
      <c r="V88" s="62">
        <v>0</v>
      </c>
      <c r="W88" s="62">
        <v>0</v>
      </c>
      <c r="X88" s="210">
        <f t="shared" si="31"/>
        <v>1</v>
      </c>
      <c r="Y88" s="63"/>
      <c r="Z88" s="64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5"/>
      <c r="BO88" s="65"/>
      <c r="BP88" s="65"/>
      <c r="BQ88" s="65"/>
      <c r="BR88" s="65"/>
      <c r="BS88" s="65"/>
      <c r="BT88" s="65"/>
      <c r="BU88" s="65"/>
      <c r="BV88" s="65"/>
      <c r="BW88" s="65"/>
      <c r="BX88" s="65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5"/>
      <c r="CO88" s="65"/>
      <c r="CP88" s="65"/>
      <c r="CQ88" s="65"/>
      <c r="CR88" s="65"/>
    </row>
    <row r="89" spans="1:96" s="66" customFormat="1" ht="24.75" x14ac:dyDescent="0.2">
      <c r="A89" s="207" t="s">
        <v>118</v>
      </c>
      <c r="B89" s="189">
        <v>4301</v>
      </c>
      <c r="C89" s="56" t="s">
        <v>121</v>
      </c>
      <c r="D89" s="56" t="s">
        <v>134</v>
      </c>
      <c r="E89" s="57" t="s">
        <v>125</v>
      </c>
      <c r="F89" s="57" t="s">
        <v>126</v>
      </c>
      <c r="G89" s="57"/>
      <c r="H89" s="58">
        <v>11</v>
      </c>
      <c r="I89" s="59" t="s">
        <v>40</v>
      </c>
      <c r="J89" s="60" t="s">
        <v>41</v>
      </c>
      <c r="K89" s="136" t="s">
        <v>127</v>
      </c>
      <c r="L89" s="62">
        <v>1770000000</v>
      </c>
      <c r="M89" s="62"/>
      <c r="N89" s="62"/>
      <c r="O89" s="62"/>
      <c r="P89" s="62"/>
      <c r="Q89" s="62">
        <f>L89-M89+N89-O89+P89</f>
        <v>1770000000</v>
      </c>
      <c r="R89" s="62"/>
      <c r="S89" s="62">
        <v>1646093427</v>
      </c>
      <c r="T89" s="62">
        <v>1395281445</v>
      </c>
      <c r="U89" s="62">
        <v>691295222</v>
      </c>
      <c r="V89" s="62">
        <v>691295222</v>
      </c>
      <c r="W89" s="62">
        <v>691295222</v>
      </c>
      <c r="X89" s="210">
        <f t="shared" si="31"/>
        <v>0.78829460169491528</v>
      </c>
      <c r="Y89" s="63"/>
      <c r="Z89" s="64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5"/>
      <c r="BO89" s="65"/>
      <c r="BP89" s="65"/>
      <c r="BQ89" s="65"/>
      <c r="BR89" s="65"/>
      <c r="BS89" s="65"/>
      <c r="BT89" s="65"/>
      <c r="BU89" s="65"/>
      <c r="BV89" s="65"/>
      <c r="BW89" s="65"/>
      <c r="BX89" s="65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5"/>
      <c r="CO89" s="65"/>
      <c r="CP89" s="65"/>
      <c r="CQ89" s="65"/>
      <c r="CR89" s="65"/>
    </row>
    <row r="90" spans="1:96" s="47" customFormat="1" ht="16.5" x14ac:dyDescent="0.2">
      <c r="A90" s="202" t="s">
        <v>118</v>
      </c>
      <c r="B90" s="187">
        <v>4301</v>
      </c>
      <c r="C90" s="48" t="s">
        <v>121</v>
      </c>
      <c r="D90" s="48" t="s">
        <v>138</v>
      </c>
      <c r="E90" s="49"/>
      <c r="F90" s="49"/>
      <c r="G90" s="49"/>
      <c r="H90" s="50"/>
      <c r="I90" s="51"/>
      <c r="J90" s="52"/>
      <c r="K90" s="55" t="s">
        <v>139</v>
      </c>
      <c r="L90" s="54">
        <f>SUM(L91:L95)</f>
        <v>10000752890</v>
      </c>
      <c r="M90" s="54">
        <f t="shared" ref="M90:W90" si="34">SUM(M91:M95)</f>
        <v>0</v>
      </c>
      <c r="N90" s="54">
        <f t="shared" si="34"/>
        <v>0</v>
      </c>
      <c r="O90" s="54">
        <f t="shared" si="34"/>
        <v>0</v>
      </c>
      <c r="P90" s="54">
        <f t="shared" si="34"/>
        <v>0</v>
      </c>
      <c r="Q90" s="54">
        <f t="shared" si="34"/>
        <v>10000752890</v>
      </c>
      <c r="R90" s="54">
        <f t="shared" si="34"/>
        <v>0</v>
      </c>
      <c r="S90" s="54">
        <f t="shared" si="34"/>
        <v>9892779235</v>
      </c>
      <c r="T90" s="54">
        <f t="shared" si="34"/>
        <v>7025856051</v>
      </c>
      <c r="U90" s="54">
        <f t="shared" si="34"/>
        <v>1735557084</v>
      </c>
      <c r="V90" s="54">
        <f t="shared" si="34"/>
        <v>1735557084</v>
      </c>
      <c r="W90" s="54">
        <f t="shared" si="34"/>
        <v>1735557084</v>
      </c>
      <c r="X90" s="203">
        <f t="shared" si="31"/>
        <v>0.70253271211463764</v>
      </c>
      <c r="Y90" s="36"/>
      <c r="Z90" s="37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</row>
    <row r="91" spans="1:96" s="66" customFormat="1" ht="16.5" x14ac:dyDescent="0.2">
      <c r="A91" s="207" t="s">
        <v>118</v>
      </c>
      <c r="B91" s="189">
        <v>4301</v>
      </c>
      <c r="C91" s="56" t="s">
        <v>121</v>
      </c>
      <c r="D91" s="56" t="s">
        <v>138</v>
      </c>
      <c r="E91" s="57" t="s">
        <v>125</v>
      </c>
      <c r="F91" s="57" t="s">
        <v>140</v>
      </c>
      <c r="G91" s="57"/>
      <c r="H91" s="58">
        <v>10</v>
      </c>
      <c r="I91" s="59" t="s">
        <v>40</v>
      </c>
      <c r="J91" s="60" t="s">
        <v>41</v>
      </c>
      <c r="K91" s="136" t="s">
        <v>141</v>
      </c>
      <c r="L91" s="62">
        <v>300000000</v>
      </c>
      <c r="M91" s="62"/>
      <c r="N91" s="62"/>
      <c r="O91" s="62"/>
      <c r="P91" s="62"/>
      <c r="Q91" s="62">
        <f>L91-M91+N91-O91+P91</f>
        <v>300000000</v>
      </c>
      <c r="R91" s="62"/>
      <c r="S91" s="62">
        <v>240000000</v>
      </c>
      <c r="T91" s="62">
        <v>138847922</v>
      </c>
      <c r="U91" s="62">
        <v>42089521</v>
      </c>
      <c r="V91" s="62">
        <v>42089521</v>
      </c>
      <c r="W91" s="62">
        <v>42089521</v>
      </c>
      <c r="X91" s="210">
        <f t="shared" si="31"/>
        <v>0.46282640666666669</v>
      </c>
      <c r="Y91" s="63"/>
      <c r="Z91" s="64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5"/>
      <c r="BN91" s="65"/>
      <c r="BO91" s="65"/>
      <c r="BP91" s="65"/>
      <c r="BQ91" s="65"/>
      <c r="BR91" s="65"/>
      <c r="BS91" s="65"/>
      <c r="BT91" s="65"/>
      <c r="BU91" s="65"/>
      <c r="BV91" s="65"/>
      <c r="BW91" s="65"/>
      <c r="BX91" s="65"/>
      <c r="BY91" s="65"/>
      <c r="BZ91" s="65"/>
      <c r="CA91" s="65"/>
      <c r="CB91" s="65"/>
      <c r="CC91" s="65"/>
      <c r="CD91" s="65"/>
      <c r="CE91" s="65"/>
      <c r="CF91" s="65"/>
      <c r="CG91" s="65"/>
      <c r="CH91" s="65"/>
      <c r="CI91" s="65"/>
      <c r="CJ91" s="65"/>
      <c r="CK91" s="65"/>
      <c r="CL91" s="65"/>
      <c r="CM91" s="65"/>
      <c r="CN91" s="65"/>
      <c r="CO91" s="65"/>
      <c r="CP91" s="65"/>
      <c r="CQ91" s="65"/>
      <c r="CR91" s="65"/>
    </row>
    <row r="92" spans="1:96" s="66" customFormat="1" ht="16.5" x14ac:dyDescent="0.2">
      <c r="A92" s="207" t="s">
        <v>118</v>
      </c>
      <c r="B92" s="189">
        <v>4301</v>
      </c>
      <c r="C92" s="56" t="s">
        <v>121</v>
      </c>
      <c r="D92" s="56" t="s">
        <v>138</v>
      </c>
      <c r="E92" s="57" t="s">
        <v>125</v>
      </c>
      <c r="F92" s="57" t="s">
        <v>136</v>
      </c>
      <c r="G92" s="57"/>
      <c r="H92" s="58">
        <v>10</v>
      </c>
      <c r="I92" s="59" t="s">
        <v>40</v>
      </c>
      <c r="J92" s="60" t="s">
        <v>41</v>
      </c>
      <c r="K92" s="136" t="s">
        <v>142</v>
      </c>
      <c r="L92" s="62">
        <v>2450000000</v>
      </c>
      <c r="M92" s="62"/>
      <c r="N92" s="62"/>
      <c r="O92" s="62"/>
      <c r="P92" s="62"/>
      <c r="Q92" s="62">
        <f>L92-M92+N92-O92+P92</f>
        <v>2450000000</v>
      </c>
      <c r="R92" s="62"/>
      <c r="S92" s="62">
        <v>2450000000</v>
      </c>
      <c r="T92" s="62">
        <v>2450000000</v>
      </c>
      <c r="U92" s="62">
        <v>0</v>
      </c>
      <c r="V92" s="62">
        <v>0</v>
      </c>
      <c r="W92" s="62">
        <v>0</v>
      </c>
      <c r="X92" s="210">
        <f t="shared" si="31"/>
        <v>1</v>
      </c>
      <c r="Y92" s="63"/>
      <c r="Z92" s="64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5"/>
      <c r="BN92" s="65"/>
      <c r="BO92" s="65"/>
      <c r="BP92" s="65"/>
      <c r="BQ92" s="65"/>
      <c r="BR92" s="65"/>
      <c r="BS92" s="65"/>
      <c r="BT92" s="65"/>
      <c r="BU92" s="65"/>
      <c r="BV92" s="65"/>
      <c r="BW92" s="65"/>
      <c r="BX92" s="65"/>
      <c r="BY92" s="65"/>
      <c r="BZ92" s="65"/>
      <c r="CA92" s="65"/>
      <c r="CB92" s="65"/>
      <c r="CC92" s="65"/>
      <c r="CD92" s="65"/>
      <c r="CE92" s="65"/>
      <c r="CF92" s="65"/>
      <c r="CG92" s="65"/>
      <c r="CH92" s="65"/>
      <c r="CI92" s="65"/>
      <c r="CJ92" s="65"/>
      <c r="CK92" s="65"/>
      <c r="CL92" s="65"/>
      <c r="CM92" s="65"/>
      <c r="CN92" s="65"/>
      <c r="CO92" s="65"/>
      <c r="CP92" s="65"/>
      <c r="CQ92" s="65"/>
      <c r="CR92" s="65"/>
    </row>
    <row r="93" spans="1:96" s="66" customFormat="1" ht="16.5" x14ac:dyDescent="0.2">
      <c r="A93" s="207" t="s">
        <v>118</v>
      </c>
      <c r="B93" s="189">
        <v>4301</v>
      </c>
      <c r="C93" s="56" t="s">
        <v>121</v>
      </c>
      <c r="D93" s="56" t="s">
        <v>138</v>
      </c>
      <c r="E93" s="57" t="s">
        <v>125</v>
      </c>
      <c r="F93" s="57" t="s">
        <v>130</v>
      </c>
      <c r="G93" s="57"/>
      <c r="H93" s="58">
        <v>10</v>
      </c>
      <c r="I93" s="59" t="s">
        <v>40</v>
      </c>
      <c r="J93" s="60" t="s">
        <v>41</v>
      </c>
      <c r="K93" s="137" t="s">
        <v>143</v>
      </c>
      <c r="L93" s="62">
        <v>4451752890</v>
      </c>
      <c r="M93" s="62"/>
      <c r="N93" s="62"/>
      <c r="O93" s="62"/>
      <c r="P93" s="62"/>
      <c r="Q93" s="62">
        <f>L93-M93+N93-O93+P93</f>
        <v>4451752890</v>
      </c>
      <c r="R93" s="62"/>
      <c r="S93" s="62">
        <v>4442779235</v>
      </c>
      <c r="T93" s="62">
        <v>4377008129</v>
      </c>
      <c r="U93" s="62">
        <v>1669467563</v>
      </c>
      <c r="V93" s="62">
        <v>1669467563</v>
      </c>
      <c r="W93" s="62">
        <v>1669467563</v>
      </c>
      <c r="X93" s="210">
        <f t="shared" si="31"/>
        <v>0.98321003819239394</v>
      </c>
      <c r="Y93" s="63"/>
      <c r="Z93" s="64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5"/>
      <c r="BN93" s="65"/>
      <c r="BO93" s="65"/>
      <c r="BP93" s="65"/>
      <c r="BQ93" s="65"/>
      <c r="BR93" s="65"/>
      <c r="BS93" s="65"/>
      <c r="BT93" s="65"/>
      <c r="BU93" s="65"/>
      <c r="BV93" s="65"/>
      <c r="BW93" s="65"/>
      <c r="BX93" s="65"/>
      <c r="BY93" s="65"/>
      <c r="BZ93" s="65"/>
      <c r="CA93" s="65"/>
      <c r="CB93" s="65"/>
      <c r="CC93" s="65"/>
      <c r="CD93" s="65"/>
      <c r="CE93" s="65"/>
      <c r="CF93" s="65"/>
      <c r="CG93" s="65"/>
      <c r="CH93" s="65"/>
      <c r="CI93" s="65"/>
      <c r="CJ93" s="65"/>
      <c r="CK93" s="65"/>
      <c r="CL93" s="65"/>
      <c r="CM93" s="65"/>
      <c r="CN93" s="65"/>
      <c r="CO93" s="65"/>
      <c r="CP93" s="65"/>
      <c r="CQ93" s="65"/>
      <c r="CR93" s="65"/>
    </row>
    <row r="94" spans="1:96" s="66" customFormat="1" ht="24.75" x14ac:dyDescent="0.2">
      <c r="A94" s="207" t="s">
        <v>118</v>
      </c>
      <c r="B94" s="189">
        <v>4301</v>
      </c>
      <c r="C94" s="56" t="s">
        <v>121</v>
      </c>
      <c r="D94" s="56" t="s">
        <v>138</v>
      </c>
      <c r="E94" s="57" t="s">
        <v>125</v>
      </c>
      <c r="F94" s="57" t="s">
        <v>126</v>
      </c>
      <c r="G94" s="57"/>
      <c r="H94" s="58">
        <v>10</v>
      </c>
      <c r="I94" s="59" t="s">
        <v>40</v>
      </c>
      <c r="J94" s="60" t="s">
        <v>41</v>
      </c>
      <c r="K94" s="136" t="s">
        <v>144</v>
      </c>
      <c r="L94" s="62">
        <v>596067058</v>
      </c>
      <c r="M94" s="62"/>
      <c r="N94" s="62"/>
      <c r="O94" s="62"/>
      <c r="P94" s="62"/>
      <c r="Q94" s="62">
        <f>L94-M94+N94-O94+P94</f>
        <v>596067058</v>
      </c>
      <c r="R94" s="62"/>
      <c r="S94" s="62">
        <v>560000000</v>
      </c>
      <c r="T94" s="62">
        <v>60000000</v>
      </c>
      <c r="U94" s="62">
        <v>24000000</v>
      </c>
      <c r="V94" s="62">
        <v>24000000</v>
      </c>
      <c r="W94" s="62">
        <v>24000000</v>
      </c>
      <c r="X94" s="210">
        <f t="shared" si="31"/>
        <v>0.10065981535923094</v>
      </c>
      <c r="Y94" s="63"/>
      <c r="Z94" s="64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65"/>
      <c r="BN94" s="65"/>
      <c r="BO94" s="65"/>
      <c r="BP94" s="65"/>
      <c r="BQ94" s="65"/>
      <c r="BR94" s="65"/>
      <c r="BS94" s="65"/>
      <c r="BT94" s="65"/>
      <c r="BU94" s="65"/>
      <c r="BV94" s="65"/>
      <c r="BW94" s="65"/>
      <c r="BX94" s="65"/>
      <c r="BY94" s="65"/>
      <c r="BZ94" s="65"/>
      <c r="CA94" s="65"/>
      <c r="CB94" s="65"/>
      <c r="CC94" s="65"/>
      <c r="CD94" s="65"/>
      <c r="CE94" s="65"/>
      <c r="CF94" s="65"/>
      <c r="CG94" s="65"/>
      <c r="CH94" s="65"/>
      <c r="CI94" s="65"/>
      <c r="CJ94" s="65"/>
      <c r="CK94" s="65"/>
      <c r="CL94" s="65"/>
      <c r="CM94" s="65"/>
      <c r="CN94" s="65"/>
      <c r="CO94" s="65"/>
      <c r="CP94" s="65"/>
      <c r="CQ94" s="65"/>
      <c r="CR94" s="65"/>
    </row>
    <row r="95" spans="1:96" s="66" customFormat="1" ht="24.75" x14ac:dyDescent="0.2">
      <c r="A95" s="207" t="s">
        <v>118</v>
      </c>
      <c r="B95" s="189">
        <v>4301</v>
      </c>
      <c r="C95" s="56" t="s">
        <v>121</v>
      </c>
      <c r="D95" s="56" t="s">
        <v>138</v>
      </c>
      <c r="E95" s="57" t="s">
        <v>125</v>
      </c>
      <c r="F95" s="57" t="s">
        <v>126</v>
      </c>
      <c r="G95" s="57"/>
      <c r="H95" s="58">
        <v>11</v>
      </c>
      <c r="I95" s="59" t="s">
        <v>40</v>
      </c>
      <c r="J95" s="60" t="s">
        <v>41</v>
      </c>
      <c r="K95" s="136" t="s">
        <v>144</v>
      </c>
      <c r="L95" s="62">
        <v>2202932942</v>
      </c>
      <c r="M95" s="62"/>
      <c r="N95" s="62"/>
      <c r="O95" s="62"/>
      <c r="P95" s="62"/>
      <c r="Q95" s="62">
        <f>L95-M95+N95-O95+P95</f>
        <v>2202932942</v>
      </c>
      <c r="R95" s="62"/>
      <c r="S95" s="62">
        <v>2200000000</v>
      </c>
      <c r="T95" s="62">
        <v>0</v>
      </c>
      <c r="U95" s="62">
        <v>0</v>
      </c>
      <c r="V95" s="62">
        <v>0</v>
      </c>
      <c r="W95" s="62">
        <v>0</v>
      </c>
      <c r="X95" s="210">
        <f t="shared" si="31"/>
        <v>0</v>
      </c>
      <c r="Y95" s="63"/>
      <c r="Z95" s="64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  <c r="BJ95" s="65"/>
      <c r="BK95" s="65"/>
      <c r="BL95" s="65"/>
      <c r="BM95" s="65"/>
      <c r="BN95" s="65"/>
      <c r="BO95" s="65"/>
      <c r="BP95" s="65"/>
      <c r="BQ95" s="65"/>
      <c r="BR95" s="65"/>
      <c r="BS95" s="65"/>
      <c r="BT95" s="65"/>
      <c r="BU95" s="65"/>
      <c r="BV95" s="65"/>
      <c r="BW95" s="65"/>
      <c r="BX95" s="65"/>
      <c r="BY95" s="65"/>
      <c r="BZ95" s="65"/>
      <c r="CA95" s="65"/>
      <c r="CB95" s="65"/>
      <c r="CC95" s="65"/>
      <c r="CD95" s="65"/>
      <c r="CE95" s="65"/>
      <c r="CF95" s="65"/>
      <c r="CG95" s="65"/>
      <c r="CH95" s="65"/>
      <c r="CI95" s="65"/>
      <c r="CJ95" s="65"/>
      <c r="CK95" s="65"/>
      <c r="CL95" s="65"/>
      <c r="CM95" s="65"/>
      <c r="CN95" s="65"/>
      <c r="CO95" s="65"/>
      <c r="CP95" s="65"/>
      <c r="CQ95" s="65"/>
      <c r="CR95" s="65"/>
    </row>
    <row r="96" spans="1:96" s="47" customFormat="1" ht="24.75" x14ac:dyDescent="0.2">
      <c r="A96" s="202" t="s">
        <v>118</v>
      </c>
      <c r="B96" s="187">
        <v>4301</v>
      </c>
      <c r="C96" s="48" t="s">
        <v>121</v>
      </c>
      <c r="D96" s="48" t="s">
        <v>145</v>
      </c>
      <c r="E96" s="49"/>
      <c r="F96" s="49"/>
      <c r="G96" s="49"/>
      <c r="H96" s="50">
        <v>11</v>
      </c>
      <c r="I96" s="51" t="s">
        <v>40</v>
      </c>
      <c r="J96" s="52" t="s">
        <v>41</v>
      </c>
      <c r="K96" s="55" t="s">
        <v>146</v>
      </c>
      <c r="L96" s="54">
        <f>SUM(L97)</f>
        <v>29000000000</v>
      </c>
      <c r="M96" s="54">
        <f t="shared" ref="M96:W96" si="35">SUM(M97)</f>
        <v>100000000</v>
      </c>
      <c r="N96" s="54">
        <f t="shared" si="35"/>
        <v>0</v>
      </c>
      <c r="O96" s="54">
        <f t="shared" si="35"/>
        <v>0</v>
      </c>
      <c r="P96" s="54">
        <f t="shared" si="35"/>
        <v>0</v>
      </c>
      <c r="Q96" s="54">
        <f t="shared" si="35"/>
        <v>28900000000</v>
      </c>
      <c r="R96" s="54">
        <f>SUM(R97)</f>
        <v>0</v>
      </c>
      <c r="S96" s="54">
        <f>SUM(S97)</f>
        <v>28842000000</v>
      </c>
      <c r="T96" s="54">
        <f t="shared" si="35"/>
        <v>27827504530</v>
      </c>
      <c r="U96" s="54">
        <f t="shared" si="35"/>
        <v>25625556451</v>
      </c>
      <c r="V96" s="54">
        <f t="shared" si="35"/>
        <v>25619867551</v>
      </c>
      <c r="W96" s="54">
        <f t="shared" si="35"/>
        <v>25619867551</v>
      </c>
      <c r="X96" s="203">
        <f t="shared" si="31"/>
        <v>0.96288943010380623</v>
      </c>
      <c r="Y96" s="36"/>
      <c r="Z96" s="37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</row>
    <row r="97" spans="1:96" s="66" customFormat="1" x14ac:dyDescent="0.2">
      <c r="A97" s="209" t="s">
        <v>118</v>
      </c>
      <c r="B97" s="190">
        <v>4301</v>
      </c>
      <c r="C97" s="67" t="s">
        <v>121</v>
      </c>
      <c r="D97" s="67" t="s">
        <v>145</v>
      </c>
      <c r="E97" s="68" t="s">
        <v>125</v>
      </c>
      <c r="F97" s="68" t="s">
        <v>147</v>
      </c>
      <c r="G97" s="68"/>
      <c r="H97" s="69">
        <v>11</v>
      </c>
      <c r="I97" s="70" t="s">
        <v>40</v>
      </c>
      <c r="J97" s="71" t="s">
        <v>41</v>
      </c>
      <c r="K97" s="138" t="s">
        <v>148</v>
      </c>
      <c r="L97" s="73">
        <v>29000000000</v>
      </c>
      <c r="M97" s="73">
        <v>100000000</v>
      </c>
      <c r="N97" s="73"/>
      <c r="O97" s="73"/>
      <c r="P97" s="73"/>
      <c r="Q97" s="62">
        <f>L97-M97+N97-O97+P97</f>
        <v>28900000000</v>
      </c>
      <c r="R97" s="73"/>
      <c r="S97" s="73">
        <v>28842000000</v>
      </c>
      <c r="T97" s="73">
        <v>27827504530</v>
      </c>
      <c r="U97" s="73">
        <v>25625556451</v>
      </c>
      <c r="V97" s="73">
        <v>25619867551</v>
      </c>
      <c r="W97" s="73">
        <v>25619867551</v>
      </c>
      <c r="X97" s="210">
        <f t="shared" si="31"/>
        <v>0.96288943010380623</v>
      </c>
      <c r="Y97" s="63"/>
      <c r="Z97" s="64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5"/>
      <c r="BN97" s="65"/>
      <c r="BO97" s="65"/>
      <c r="BP97" s="65"/>
      <c r="BQ97" s="65"/>
      <c r="BR97" s="65"/>
      <c r="BS97" s="65"/>
      <c r="BT97" s="65"/>
      <c r="BU97" s="65"/>
      <c r="BV97" s="65"/>
      <c r="BW97" s="65"/>
      <c r="BX97" s="65"/>
      <c r="BY97" s="65"/>
      <c r="BZ97" s="65"/>
      <c r="CA97" s="65"/>
      <c r="CB97" s="65"/>
      <c r="CC97" s="65"/>
      <c r="CD97" s="65"/>
      <c r="CE97" s="65"/>
      <c r="CF97" s="65"/>
      <c r="CG97" s="65"/>
      <c r="CH97" s="65"/>
      <c r="CI97" s="65"/>
      <c r="CJ97" s="65"/>
      <c r="CK97" s="65"/>
      <c r="CL97" s="65"/>
      <c r="CM97" s="65"/>
      <c r="CN97" s="65"/>
      <c r="CO97" s="65"/>
      <c r="CP97" s="65"/>
      <c r="CQ97" s="65"/>
      <c r="CR97" s="65"/>
    </row>
    <row r="98" spans="1:96" s="133" customFormat="1" ht="16.5" x14ac:dyDescent="0.2">
      <c r="A98" s="141" t="s">
        <v>118</v>
      </c>
      <c r="B98" s="191">
        <v>4302</v>
      </c>
      <c r="C98" s="139"/>
      <c r="D98" s="139"/>
      <c r="E98" s="139"/>
      <c r="F98" s="139"/>
      <c r="G98" s="139"/>
      <c r="H98" s="139"/>
      <c r="I98" s="140"/>
      <c r="J98" s="141"/>
      <c r="K98" s="77" t="s">
        <v>149</v>
      </c>
      <c r="L98" s="142">
        <f>L99</f>
        <v>729998000000</v>
      </c>
      <c r="M98" s="142">
        <f>M99</f>
        <v>73174600428</v>
      </c>
      <c r="N98" s="142">
        <f t="shared" ref="N98:W98" si="36">N99</f>
        <v>73174600428</v>
      </c>
      <c r="O98" s="142">
        <f t="shared" si="36"/>
        <v>0</v>
      </c>
      <c r="P98" s="142">
        <f t="shared" si="36"/>
        <v>15000000000</v>
      </c>
      <c r="Q98" s="142">
        <f t="shared" si="36"/>
        <v>744998000000</v>
      </c>
      <c r="R98" s="142">
        <f>R99</f>
        <v>0</v>
      </c>
      <c r="S98" s="142">
        <f>S99</f>
        <v>693793884113.56995</v>
      </c>
      <c r="T98" s="142">
        <f t="shared" si="36"/>
        <v>602816454345.22998</v>
      </c>
      <c r="U98" s="142">
        <f t="shared" si="36"/>
        <v>287045922423.09998</v>
      </c>
      <c r="V98" s="142">
        <f t="shared" si="36"/>
        <v>286911811748.09998</v>
      </c>
      <c r="W98" s="142">
        <f t="shared" si="36"/>
        <v>286909811748.09998</v>
      </c>
      <c r="X98" s="224">
        <f t="shared" si="31"/>
        <v>0.80915177536749094</v>
      </c>
      <c r="Y98" s="130"/>
      <c r="Z98" s="131"/>
      <c r="AA98" s="132"/>
      <c r="AB98" s="132"/>
      <c r="AC98" s="132"/>
      <c r="AD98" s="132"/>
      <c r="AE98" s="132"/>
      <c r="AF98" s="132"/>
      <c r="AG98" s="132"/>
      <c r="AH98" s="132"/>
      <c r="AI98" s="132"/>
      <c r="AJ98" s="132"/>
      <c r="AK98" s="132"/>
      <c r="AL98" s="132"/>
      <c r="AM98" s="132"/>
      <c r="AN98" s="132"/>
      <c r="AO98" s="132"/>
      <c r="AP98" s="132"/>
      <c r="AQ98" s="132"/>
      <c r="AR98" s="132"/>
      <c r="AS98" s="132"/>
      <c r="AT98" s="132"/>
      <c r="AU98" s="132"/>
      <c r="AV98" s="132"/>
      <c r="AW98" s="132"/>
      <c r="AX98" s="132"/>
      <c r="AY98" s="132"/>
      <c r="AZ98" s="132"/>
      <c r="BA98" s="132"/>
      <c r="BB98" s="132"/>
      <c r="BC98" s="132"/>
      <c r="BD98" s="132"/>
      <c r="BE98" s="132"/>
      <c r="BF98" s="132"/>
      <c r="BG98" s="132"/>
      <c r="BH98" s="132"/>
      <c r="BI98" s="132"/>
      <c r="BJ98" s="132"/>
      <c r="BK98" s="132"/>
      <c r="BL98" s="132"/>
      <c r="BM98" s="132"/>
      <c r="BN98" s="132"/>
      <c r="BO98" s="132"/>
      <c r="BP98" s="132"/>
      <c r="BQ98" s="132"/>
      <c r="BR98" s="132"/>
      <c r="BS98" s="132"/>
      <c r="BT98" s="132"/>
      <c r="BU98" s="132"/>
      <c r="BV98" s="132"/>
      <c r="BW98" s="132"/>
      <c r="BX98" s="132"/>
      <c r="BY98" s="132"/>
      <c r="BZ98" s="132"/>
      <c r="CA98" s="132"/>
      <c r="CB98" s="132"/>
      <c r="CC98" s="132"/>
      <c r="CD98" s="132"/>
      <c r="CE98" s="132"/>
      <c r="CF98" s="132"/>
      <c r="CG98" s="132"/>
      <c r="CH98" s="132"/>
      <c r="CI98" s="132"/>
      <c r="CJ98" s="132"/>
      <c r="CK98" s="132"/>
      <c r="CL98" s="132"/>
      <c r="CM98" s="132"/>
      <c r="CN98" s="132"/>
      <c r="CO98" s="132"/>
      <c r="CP98" s="132"/>
      <c r="CQ98" s="132"/>
      <c r="CR98" s="132"/>
    </row>
    <row r="99" spans="1:96" s="47" customFormat="1" x14ac:dyDescent="0.2">
      <c r="A99" s="202" t="s">
        <v>118</v>
      </c>
      <c r="B99" s="187">
        <v>4302</v>
      </c>
      <c r="C99" s="48" t="s">
        <v>121</v>
      </c>
      <c r="D99" s="48"/>
      <c r="E99" s="49"/>
      <c r="F99" s="49"/>
      <c r="G99" s="49"/>
      <c r="H99" s="50"/>
      <c r="I99" s="51"/>
      <c r="J99" s="52"/>
      <c r="K99" s="143" t="s">
        <v>122</v>
      </c>
      <c r="L99" s="54">
        <f>L100+L103+L106+L113+L122+L124+L127+L132+L138+L142</f>
        <v>729998000000</v>
      </c>
      <c r="M99" s="54">
        <f>M100+M103+M106+M113+M122+M124+M127+M132+M138+M142</f>
        <v>73174600428</v>
      </c>
      <c r="N99" s="54">
        <f t="shared" ref="N99:W99" si="37">N100+N103+N106+N113+N122+N124+N127+N132+N138+N142</f>
        <v>73174600428</v>
      </c>
      <c r="O99" s="54">
        <f t="shared" si="37"/>
        <v>0</v>
      </c>
      <c r="P99" s="54">
        <f t="shared" si="37"/>
        <v>15000000000</v>
      </c>
      <c r="Q99" s="54">
        <f t="shared" si="37"/>
        <v>744998000000</v>
      </c>
      <c r="R99" s="54">
        <f t="shared" si="37"/>
        <v>0</v>
      </c>
      <c r="S99" s="54">
        <f t="shared" si="37"/>
        <v>693793884113.56995</v>
      </c>
      <c r="T99" s="54">
        <f t="shared" si="37"/>
        <v>602816454345.22998</v>
      </c>
      <c r="U99" s="54">
        <f t="shared" si="37"/>
        <v>287045922423.09998</v>
      </c>
      <c r="V99" s="54">
        <f t="shared" si="37"/>
        <v>286911811748.09998</v>
      </c>
      <c r="W99" s="54">
        <f t="shared" si="37"/>
        <v>286909811748.09998</v>
      </c>
      <c r="X99" s="203">
        <f t="shared" si="31"/>
        <v>0.80915177536749094</v>
      </c>
      <c r="Y99" s="36"/>
      <c r="Z99" s="37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</row>
    <row r="100" spans="1:96" s="47" customFormat="1" ht="33" x14ac:dyDescent="0.2">
      <c r="A100" s="202" t="s">
        <v>118</v>
      </c>
      <c r="B100" s="187">
        <v>4302</v>
      </c>
      <c r="C100" s="48" t="s">
        <v>121</v>
      </c>
      <c r="D100" s="48" t="s">
        <v>150</v>
      </c>
      <c r="E100" s="49"/>
      <c r="F100" s="49"/>
      <c r="G100" s="49"/>
      <c r="H100" s="50"/>
      <c r="I100" s="51"/>
      <c r="J100" s="52"/>
      <c r="K100" s="143" t="s">
        <v>151</v>
      </c>
      <c r="L100" s="54">
        <f>SUM(L101:L102)</f>
        <v>300765410148</v>
      </c>
      <c r="M100" s="54">
        <f t="shared" ref="M100:W100" si="38">SUM(M101:M102)</f>
        <v>34500000000</v>
      </c>
      <c r="N100" s="54">
        <f>SUM(N101:N102)</f>
        <v>0</v>
      </c>
      <c r="O100" s="54">
        <f t="shared" si="38"/>
        <v>0</v>
      </c>
      <c r="P100" s="54">
        <f>+P102</f>
        <v>0</v>
      </c>
      <c r="Q100" s="54">
        <f>SUM(Q101:Q102)</f>
        <v>266265410148</v>
      </c>
      <c r="R100" s="54">
        <f>SUM(R101:R102)</f>
        <v>0</v>
      </c>
      <c r="S100" s="54">
        <f t="shared" si="38"/>
        <v>236532980990.66</v>
      </c>
      <c r="T100" s="54">
        <f t="shared" si="38"/>
        <v>234964163377.91998</v>
      </c>
      <c r="U100" s="54">
        <f t="shared" si="38"/>
        <v>88805401822.729996</v>
      </c>
      <c r="V100" s="54">
        <f t="shared" si="38"/>
        <v>88736358747.729996</v>
      </c>
      <c r="W100" s="54">
        <f t="shared" si="38"/>
        <v>88736358747.729996</v>
      </c>
      <c r="X100" s="203">
        <f t="shared" si="31"/>
        <v>0.88244343584590412</v>
      </c>
      <c r="Y100" s="36"/>
      <c r="Z100" s="37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</row>
    <row r="101" spans="1:96" s="66" customFormat="1" ht="24.75" x14ac:dyDescent="0.2">
      <c r="A101" s="207" t="s">
        <v>118</v>
      </c>
      <c r="B101" s="189">
        <v>4302</v>
      </c>
      <c r="C101" s="56" t="s">
        <v>121</v>
      </c>
      <c r="D101" s="56" t="s">
        <v>150</v>
      </c>
      <c r="E101" s="57" t="s">
        <v>125</v>
      </c>
      <c r="F101" s="57" t="s">
        <v>152</v>
      </c>
      <c r="G101" s="57"/>
      <c r="H101" s="58">
        <v>13</v>
      </c>
      <c r="I101" s="59" t="s">
        <v>40</v>
      </c>
      <c r="J101" s="60" t="s">
        <v>41</v>
      </c>
      <c r="K101" s="144" t="s">
        <v>153</v>
      </c>
      <c r="L101" s="62">
        <v>200000000000</v>
      </c>
      <c r="M101" s="62">
        <f>25000000000+9500000000</f>
        <v>34500000000</v>
      </c>
      <c r="N101" s="62"/>
      <c r="O101" s="62"/>
      <c r="P101" s="62"/>
      <c r="Q101" s="62">
        <f>L101-M101+N101-O101+P101</f>
        <v>165500000000</v>
      </c>
      <c r="R101" s="62"/>
      <c r="S101" s="62">
        <v>146298348923</v>
      </c>
      <c r="T101" s="62">
        <v>146298348923</v>
      </c>
      <c r="U101" s="62">
        <v>71822778425</v>
      </c>
      <c r="V101" s="62">
        <v>71822778425</v>
      </c>
      <c r="W101" s="62">
        <v>71822778425</v>
      </c>
      <c r="X101" s="210">
        <f t="shared" si="31"/>
        <v>0.88397793911178246</v>
      </c>
      <c r="Y101" s="81"/>
      <c r="Z101" s="82"/>
    </row>
    <row r="102" spans="1:96" s="66" customFormat="1" ht="24.75" x14ac:dyDescent="0.2">
      <c r="A102" s="207" t="s">
        <v>118</v>
      </c>
      <c r="B102" s="189">
        <v>4302</v>
      </c>
      <c r="C102" s="56" t="s">
        <v>121</v>
      </c>
      <c r="D102" s="56" t="s">
        <v>150</v>
      </c>
      <c r="E102" s="57" t="s">
        <v>125</v>
      </c>
      <c r="F102" s="57" t="s">
        <v>152</v>
      </c>
      <c r="G102" s="57"/>
      <c r="H102" s="58">
        <v>11</v>
      </c>
      <c r="I102" s="59" t="s">
        <v>40</v>
      </c>
      <c r="J102" s="60" t="s">
        <v>41</v>
      </c>
      <c r="K102" s="144" t="s">
        <v>153</v>
      </c>
      <c r="L102" s="62">
        <v>100765410148</v>
      </c>
      <c r="M102" s="62"/>
      <c r="N102" s="62"/>
      <c r="O102" s="62"/>
      <c r="P102" s="62"/>
      <c r="Q102" s="62">
        <f>L102-M102+N102-O102+P102</f>
        <v>100765410148</v>
      </c>
      <c r="R102" s="62"/>
      <c r="S102" s="62">
        <v>90234632067.660004</v>
      </c>
      <c r="T102" s="62">
        <v>88665814454.919998</v>
      </c>
      <c r="U102" s="62">
        <v>16982623397.73</v>
      </c>
      <c r="V102" s="62">
        <v>16913580322.73</v>
      </c>
      <c r="W102" s="62">
        <v>16913580322.73</v>
      </c>
      <c r="X102" s="210">
        <f t="shared" si="31"/>
        <v>0.8799231236660614</v>
      </c>
      <c r="Y102" s="81"/>
      <c r="Z102" s="82"/>
    </row>
    <row r="103" spans="1:96" s="185" customFormat="1" ht="24.75" x14ac:dyDescent="0.2">
      <c r="A103" s="225" t="s">
        <v>118</v>
      </c>
      <c r="B103" s="192">
        <v>4302</v>
      </c>
      <c r="C103" s="180" t="s">
        <v>121</v>
      </c>
      <c r="D103" s="180" t="s">
        <v>154</v>
      </c>
      <c r="E103" s="49"/>
      <c r="F103" s="49"/>
      <c r="G103" s="49"/>
      <c r="H103" s="50"/>
      <c r="I103" s="51"/>
      <c r="J103" s="52"/>
      <c r="K103" s="181" t="s">
        <v>155</v>
      </c>
      <c r="L103" s="182">
        <f>SUM(L104:L105)</f>
        <v>214732589852</v>
      </c>
      <c r="M103" s="182">
        <f t="shared" ref="M103:W103" si="39">SUM(M104:M105)</f>
        <v>22793000000</v>
      </c>
      <c r="N103" s="182">
        <f>SUM(N104:N105)</f>
        <v>9500000000</v>
      </c>
      <c r="O103" s="182">
        <f t="shared" si="39"/>
        <v>0</v>
      </c>
      <c r="P103" s="182">
        <f t="shared" si="39"/>
        <v>0</v>
      </c>
      <c r="Q103" s="182">
        <f>SUM(Q104:Q105)</f>
        <v>201439589852</v>
      </c>
      <c r="R103" s="182">
        <f t="shared" si="39"/>
        <v>0</v>
      </c>
      <c r="S103" s="182">
        <f>SUM(S104:S105)</f>
        <v>201265803274.26001</v>
      </c>
      <c r="T103" s="182">
        <f t="shared" si="39"/>
        <v>154117573867.26001</v>
      </c>
      <c r="U103" s="182">
        <f t="shared" si="39"/>
        <v>52339370298</v>
      </c>
      <c r="V103" s="182">
        <f t="shared" si="39"/>
        <v>52326370298</v>
      </c>
      <c r="W103" s="182">
        <f t="shared" si="39"/>
        <v>52326370298</v>
      </c>
      <c r="X103" s="203">
        <f t="shared" si="31"/>
        <v>0.76508085615390686</v>
      </c>
      <c r="Y103" s="183"/>
      <c r="Z103" s="184"/>
    </row>
    <row r="104" spans="1:96" s="66" customFormat="1" ht="24.75" x14ac:dyDescent="0.2">
      <c r="A104" s="207" t="s">
        <v>118</v>
      </c>
      <c r="B104" s="189">
        <v>4302</v>
      </c>
      <c r="C104" s="56" t="s">
        <v>121</v>
      </c>
      <c r="D104" s="56" t="s">
        <v>154</v>
      </c>
      <c r="E104" s="57" t="s">
        <v>125</v>
      </c>
      <c r="F104" s="57" t="s">
        <v>152</v>
      </c>
      <c r="G104" s="57"/>
      <c r="H104" s="58">
        <v>11</v>
      </c>
      <c r="I104" s="59" t="s">
        <v>40</v>
      </c>
      <c r="J104" s="60" t="s">
        <v>41</v>
      </c>
      <c r="K104" s="144" t="s">
        <v>153</v>
      </c>
      <c r="L104" s="62">
        <v>102314382380</v>
      </c>
      <c r="M104" s="62">
        <v>5000000000</v>
      </c>
      <c r="N104" s="62"/>
      <c r="O104" s="62"/>
      <c r="P104" s="62"/>
      <c r="Q104" s="62">
        <f>L104-M104+N104-O104+P104</f>
        <v>97314382380</v>
      </c>
      <c r="R104" s="62">
        <v>0</v>
      </c>
      <c r="S104" s="62">
        <v>97145378865.259995</v>
      </c>
      <c r="T104" s="62">
        <v>80982653415.259995</v>
      </c>
      <c r="U104" s="62">
        <v>28153781477</v>
      </c>
      <c r="V104" s="62">
        <v>28140781477</v>
      </c>
      <c r="W104" s="62">
        <v>28140781477</v>
      </c>
      <c r="X104" s="210">
        <f>T104/Q104</f>
        <v>0.83217558838356775</v>
      </c>
      <c r="Y104" s="81"/>
      <c r="Z104" s="82"/>
    </row>
    <row r="105" spans="1:96" s="66" customFormat="1" ht="24.75" x14ac:dyDescent="0.2">
      <c r="A105" s="207" t="s">
        <v>118</v>
      </c>
      <c r="B105" s="189">
        <v>4302</v>
      </c>
      <c r="C105" s="56" t="s">
        <v>121</v>
      </c>
      <c r="D105" s="56" t="s">
        <v>154</v>
      </c>
      <c r="E105" s="57" t="s">
        <v>125</v>
      </c>
      <c r="F105" s="57" t="s">
        <v>152</v>
      </c>
      <c r="G105" s="57"/>
      <c r="H105" s="58">
        <v>13</v>
      </c>
      <c r="I105" s="59" t="s">
        <v>40</v>
      </c>
      <c r="J105" s="60" t="s">
        <v>41</v>
      </c>
      <c r="K105" s="144" t="s">
        <v>153</v>
      </c>
      <c r="L105" s="62">
        <v>112418207472</v>
      </c>
      <c r="M105" s="62">
        <f>17793000000</f>
        <v>17793000000</v>
      </c>
      <c r="N105" s="62">
        <v>9500000000</v>
      </c>
      <c r="O105" s="62"/>
      <c r="P105" s="62"/>
      <c r="Q105" s="62">
        <f>L105-M105+N105-O105+P105</f>
        <v>104125207472</v>
      </c>
      <c r="R105" s="62">
        <v>0</v>
      </c>
      <c r="S105" s="62">
        <v>104120424409</v>
      </c>
      <c r="T105" s="62">
        <v>73134920452</v>
      </c>
      <c r="U105" s="62">
        <v>24185588821</v>
      </c>
      <c r="V105" s="62">
        <v>24185588821</v>
      </c>
      <c r="W105" s="62">
        <v>24185588821</v>
      </c>
      <c r="X105" s="210">
        <f t="shared" si="31"/>
        <v>0.70237478731234693</v>
      </c>
      <c r="Y105" s="81"/>
      <c r="Z105" s="82"/>
    </row>
    <row r="106" spans="1:96" s="185" customFormat="1" ht="33" x14ac:dyDescent="0.2">
      <c r="A106" s="225" t="s">
        <v>118</v>
      </c>
      <c r="B106" s="192">
        <v>4302</v>
      </c>
      <c r="C106" s="180" t="s">
        <v>121</v>
      </c>
      <c r="D106" s="180" t="s">
        <v>156</v>
      </c>
      <c r="E106" s="49"/>
      <c r="F106" s="49"/>
      <c r="G106" s="49"/>
      <c r="H106" s="50"/>
      <c r="I106" s="51"/>
      <c r="J106" s="52"/>
      <c r="K106" s="181" t="s">
        <v>157</v>
      </c>
      <c r="L106" s="182">
        <f t="shared" ref="L106:W106" si="40">SUM(L107:L112)</f>
        <v>20000000000</v>
      </c>
      <c r="M106" s="182">
        <f t="shared" si="40"/>
        <v>900000000</v>
      </c>
      <c r="N106" s="182">
        <f t="shared" si="40"/>
        <v>11847380010</v>
      </c>
      <c r="O106" s="182">
        <f t="shared" si="40"/>
        <v>0</v>
      </c>
      <c r="P106" s="182">
        <f t="shared" si="40"/>
        <v>0</v>
      </c>
      <c r="Q106" s="182">
        <f>SUM(Q107:Q112)</f>
        <v>30947380010</v>
      </c>
      <c r="R106" s="182">
        <f t="shared" si="40"/>
        <v>0</v>
      </c>
      <c r="S106" s="182">
        <f>SUM(S107:S112)</f>
        <v>30360485569</v>
      </c>
      <c r="T106" s="182">
        <f t="shared" si="40"/>
        <v>18504239768</v>
      </c>
      <c r="U106" s="182">
        <f t="shared" si="40"/>
        <v>11974191640</v>
      </c>
      <c r="V106" s="182">
        <f t="shared" si="40"/>
        <v>11970191640</v>
      </c>
      <c r="W106" s="182">
        <f t="shared" si="40"/>
        <v>11970191640</v>
      </c>
      <c r="X106" s="203">
        <f t="shared" si="31"/>
        <v>0.59792589104540483</v>
      </c>
      <c r="Y106" s="183"/>
      <c r="Z106" s="184"/>
    </row>
    <row r="107" spans="1:96" s="66" customFormat="1" x14ac:dyDescent="0.2">
      <c r="A107" s="207" t="s">
        <v>118</v>
      </c>
      <c r="B107" s="189">
        <v>4302</v>
      </c>
      <c r="C107" s="56" t="s">
        <v>121</v>
      </c>
      <c r="D107" s="56" t="s">
        <v>156</v>
      </c>
      <c r="E107" s="57" t="s">
        <v>125</v>
      </c>
      <c r="F107" s="57" t="s">
        <v>158</v>
      </c>
      <c r="G107" s="57"/>
      <c r="H107" s="58">
        <v>11</v>
      </c>
      <c r="I107" s="59" t="s">
        <v>40</v>
      </c>
      <c r="J107" s="60" t="s">
        <v>41</v>
      </c>
      <c r="K107" s="144" t="s">
        <v>159</v>
      </c>
      <c r="L107" s="62">
        <v>8200000000</v>
      </c>
      <c r="M107" s="62">
        <v>500000000</v>
      </c>
      <c r="N107" s="62">
        <v>400000000</v>
      </c>
      <c r="O107" s="62"/>
      <c r="P107" s="62"/>
      <c r="Q107" s="62">
        <f t="shared" ref="Q107:Q112" si="41">L107-M107+N107-O107+P107</f>
        <v>8100000000</v>
      </c>
      <c r="R107" s="62"/>
      <c r="S107" s="62">
        <v>8100000000</v>
      </c>
      <c r="T107" s="62">
        <v>7700000000</v>
      </c>
      <c r="U107" s="62">
        <v>3821652698</v>
      </c>
      <c r="V107" s="62">
        <v>3821652698</v>
      </c>
      <c r="W107" s="62">
        <v>3821652698</v>
      </c>
      <c r="X107" s="210">
        <f t="shared" si="31"/>
        <v>0.95061728395061729</v>
      </c>
      <c r="Y107" s="81"/>
      <c r="Z107" s="82"/>
    </row>
    <row r="108" spans="1:96" s="66" customFormat="1" x14ac:dyDescent="0.2">
      <c r="A108" s="207" t="s">
        <v>118</v>
      </c>
      <c r="B108" s="189">
        <v>4302</v>
      </c>
      <c r="C108" s="56" t="s">
        <v>121</v>
      </c>
      <c r="D108" s="56" t="s">
        <v>156</v>
      </c>
      <c r="E108" s="57" t="s">
        <v>125</v>
      </c>
      <c r="F108" s="57" t="s">
        <v>158</v>
      </c>
      <c r="G108" s="57"/>
      <c r="H108" s="58">
        <v>13</v>
      </c>
      <c r="I108" s="59" t="s">
        <v>40</v>
      </c>
      <c r="J108" s="60" t="s">
        <v>41</v>
      </c>
      <c r="K108" s="144" t="s">
        <v>159</v>
      </c>
      <c r="L108" s="62">
        <v>0</v>
      </c>
      <c r="M108" s="62"/>
      <c r="N108" s="62">
        <v>7000000000</v>
      </c>
      <c r="O108" s="62"/>
      <c r="P108" s="62"/>
      <c r="Q108" s="62">
        <f t="shared" si="41"/>
        <v>7000000000</v>
      </c>
      <c r="R108" s="62"/>
      <c r="S108" s="62">
        <v>7000000000</v>
      </c>
      <c r="T108" s="62">
        <v>0</v>
      </c>
      <c r="U108" s="62">
        <v>0</v>
      </c>
      <c r="V108" s="62">
        <v>0</v>
      </c>
      <c r="W108" s="62">
        <v>0</v>
      </c>
      <c r="X108" s="210">
        <f>S108/Q108</f>
        <v>1</v>
      </c>
      <c r="Y108" s="81"/>
      <c r="Z108" s="82"/>
    </row>
    <row r="109" spans="1:96" s="66" customFormat="1" ht="18.600000000000001" customHeight="1" x14ac:dyDescent="0.2">
      <c r="A109" s="207" t="s">
        <v>118</v>
      </c>
      <c r="B109" s="189">
        <v>4302</v>
      </c>
      <c r="C109" s="56" t="s">
        <v>121</v>
      </c>
      <c r="D109" s="56" t="s">
        <v>156</v>
      </c>
      <c r="E109" s="57" t="s">
        <v>125</v>
      </c>
      <c r="F109" s="57" t="s">
        <v>160</v>
      </c>
      <c r="G109" s="57"/>
      <c r="H109" s="58">
        <v>11</v>
      </c>
      <c r="I109" s="59" t="s">
        <v>40</v>
      </c>
      <c r="J109" s="60" t="s">
        <v>41</v>
      </c>
      <c r="K109" s="144" t="s">
        <v>161</v>
      </c>
      <c r="L109" s="62">
        <v>2400000000</v>
      </c>
      <c r="M109" s="62">
        <v>400000000</v>
      </c>
      <c r="N109" s="62">
        <f>500000000</f>
        <v>500000000</v>
      </c>
      <c r="O109" s="62"/>
      <c r="P109" s="62"/>
      <c r="Q109" s="62">
        <f t="shared" si="41"/>
        <v>2500000000</v>
      </c>
      <c r="R109" s="62"/>
      <c r="S109" s="62">
        <v>2364500000</v>
      </c>
      <c r="T109" s="62">
        <v>2263345907</v>
      </c>
      <c r="U109" s="62">
        <v>2143527007</v>
      </c>
      <c r="V109" s="62">
        <v>2143527007</v>
      </c>
      <c r="W109" s="62">
        <v>2143527007</v>
      </c>
      <c r="X109" s="210">
        <f t="shared" si="31"/>
        <v>0.90533836280000002</v>
      </c>
      <c r="Y109" s="81"/>
      <c r="Z109" s="82"/>
    </row>
    <row r="110" spans="1:96" s="66" customFormat="1" ht="18.600000000000001" customHeight="1" x14ac:dyDescent="0.2">
      <c r="A110" s="207" t="s">
        <v>118</v>
      </c>
      <c r="B110" s="189">
        <v>4302</v>
      </c>
      <c r="C110" s="56" t="s">
        <v>121</v>
      </c>
      <c r="D110" s="56" t="s">
        <v>156</v>
      </c>
      <c r="E110" s="57" t="s">
        <v>125</v>
      </c>
      <c r="F110" s="57" t="s">
        <v>160</v>
      </c>
      <c r="G110" s="57"/>
      <c r="H110" s="58">
        <v>13</v>
      </c>
      <c r="I110" s="59" t="s">
        <v>40</v>
      </c>
      <c r="J110" s="60" t="s">
        <v>41</v>
      </c>
      <c r="K110" s="144" t="s">
        <v>161</v>
      </c>
      <c r="L110" s="62">
        <v>0</v>
      </c>
      <c r="M110" s="62"/>
      <c r="N110" s="62">
        <v>3106285056</v>
      </c>
      <c r="O110" s="62"/>
      <c r="P110" s="62"/>
      <c r="Q110" s="62">
        <f t="shared" si="41"/>
        <v>3106285056</v>
      </c>
      <c r="R110" s="62"/>
      <c r="S110" s="62">
        <v>3106285056</v>
      </c>
      <c r="T110" s="62">
        <v>710500000</v>
      </c>
      <c r="U110" s="62">
        <v>706500000</v>
      </c>
      <c r="V110" s="62">
        <v>706500000</v>
      </c>
      <c r="W110" s="62">
        <v>706500000</v>
      </c>
      <c r="X110" s="210">
        <f t="shared" si="31"/>
        <v>0.22872981300528783</v>
      </c>
      <c r="Y110" s="81"/>
      <c r="Z110" s="82"/>
    </row>
    <row r="111" spans="1:96" s="66" customFormat="1" ht="16.5" x14ac:dyDescent="0.2">
      <c r="A111" s="207" t="s">
        <v>118</v>
      </c>
      <c r="B111" s="189">
        <v>4302</v>
      </c>
      <c r="C111" s="56" t="s">
        <v>121</v>
      </c>
      <c r="D111" s="56" t="s">
        <v>156</v>
      </c>
      <c r="E111" s="57" t="s">
        <v>125</v>
      </c>
      <c r="F111" s="57" t="s">
        <v>162</v>
      </c>
      <c r="G111" s="57"/>
      <c r="H111" s="58">
        <v>11</v>
      </c>
      <c r="I111" s="59" t="s">
        <v>40</v>
      </c>
      <c r="J111" s="60" t="s">
        <v>41</v>
      </c>
      <c r="K111" s="144" t="s">
        <v>163</v>
      </c>
      <c r="L111" s="62">
        <v>1500000000</v>
      </c>
      <c r="M111" s="62"/>
      <c r="N111" s="62"/>
      <c r="O111" s="62"/>
      <c r="P111" s="62"/>
      <c r="Q111" s="62">
        <f t="shared" si="41"/>
        <v>1500000000</v>
      </c>
      <c r="R111" s="62"/>
      <c r="S111" s="62">
        <v>1496599850</v>
      </c>
      <c r="T111" s="62">
        <v>967610144</v>
      </c>
      <c r="U111" s="62">
        <v>508512309</v>
      </c>
      <c r="V111" s="62">
        <v>508512309</v>
      </c>
      <c r="W111" s="62">
        <v>508512309</v>
      </c>
      <c r="X111" s="210">
        <f t="shared" si="31"/>
        <v>0.64507342933333334</v>
      </c>
      <c r="Y111" s="81"/>
      <c r="Z111" s="82"/>
    </row>
    <row r="112" spans="1:96" s="66" customFormat="1" ht="16.5" x14ac:dyDescent="0.2">
      <c r="A112" s="207" t="s">
        <v>118</v>
      </c>
      <c r="B112" s="189">
        <v>4302</v>
      </c>
      <c r="C112" s="56" t="s">
        <v>121</v>
      </c>
      <c r="D112" s="56" t="s">
        <v>156</v>
      </c>
      <c r="E112" s="57" t="s">
        <v>125</v>
      </c>
      <c r="F112" s="59">
        <v>4302075</v>
      </c>
      <c r="G112" s="57"/>
      <c r="H112" s="58">
        <v>11</v>
      </c>
      <c r="I112" s="59" t="s">
        <v>40</v>
      </c>
      <c r="J112" s="60" t="s">
        <v>41</v>
      </c>
      <c r="K112" s="144" t="s">
        <v>164</v>
      </c>
      <c r="L112" s="62">
        <v>7900000000</v>
      </c>
      <c r="M112" s="62"/>
      <c r="N112" s="62">
        <v>841094954</v>
      </c>
      <c r="O112" s="62"/>
      <c r="P112" s="62"/>
      <c r="Q112" s="62">
        <f t="shared" si="41"/>
        <v>8741094954</v>
      </c>
      <c r="R112" s="62"/>
      <c r="S112" s="62">
        <v>8293100663</v>
      </c>
      <c r="T112" s="62">
        <v>6862783717</v>
      </c>
      <c r="U112" s="62">
        <v>4793999626</v>
      </c>
      <c r="V112" s="62">
        <v>4789999626</v>
      </c>
      <c r="W112" s="62">
        <v>4789999626</v>
      </c>
      <c r="X112" s="210">
        <f t="shared" si="31"/>
        <v>0.78511716817119481</v>
      </c>
      <c r="Y112" s="81"/>
      <c r="Z112" s="82"/>
    </row>
    <row r="113" spans="1:26" s="185" customFormat="1" ht="42" customHeight="1" x14ac:dyDescent="0.2">
      <c r="A113" s="225" t="s">
        <v>118</v>
      </c>
      <c r="B113" s="192">
        <v>4302</v>
      </c>
      <c r="C113" s="180" t="s">
        <v>121</v>
      </c>
      <c r="D113" s="180" t="s">
        <v>165</v>
      </c>
      <c r="E113" s="49"/>
      <c r="F113" s="49"/>
      <c r="G113" s="49"/>
      <c r="H113" s="50"/>
      <c r="I113" s="51"/>
      <c r="J113" s="52" t="s">
        <v>41</v>
      </c>
      <c r="K113" s="181" t="s">
        <v>166</v>
      </c>
      <c r="L113" s="182">
        <f>SUM(L114:L121)</f>
        <v>100000000000</v>
      </c>
      <c r="M113" s="182">
        <f t="shared" ref="M113:W113" si="42">SUM(M114:M121)</f>
        <v>940232987</v>
      </c>
      <c r="N113" s="182">
        <f>SUM(N114:N121)+118536710</f>
        <v>34940505474</v>
      </c>
      <c r="O113" s="182">
        <f t="shared" si="42"/>
        <v>0</v>
      </c>
      <c r="P113" s="182">
        <f t="shared" si="42"/>
        <v>0</v>
      </c>
      <c r="Q113" s="182">
        <f>SUM(Q114:Q121)+118536710</f>
        <v>134000272487</v>
      </c>
      <c r="R113" s="182">
        <f t="shared" si="42"/>
        <v>0</v>
      </c>
      <c r="S113" s="182">
        <f t="shared" si="42"/>
        <v>118649709453.45</v>
      </c>
      <c r="T113" s="182">
        <f t="shared" si="42"/>
        <v>90870064276.850006</v>
      </c>
      <c r="U113" s="182">
        <f t="shared" si="42"/>
        <v>66099829936.400002</v>
      </c>
      <c r="V113" s="182">
        <f t="shared" si="42"/>
        <v>66074862336.400002</v>
      </c>
      <c r="W113" s="182">
        <f t="shared" si="42"/>
        <v>66072862336.400002</v>
      </c>
      <c r="X113" s="203">
        <f>T113/Q113</f>
        <v>0.67813342906198748</v>
      </c>
      <c r="Y113" s="183"/>
      <c r="Z113" s="184"/>
    </row>
    <row r="114" spans="1:26" s="66" customFormat="1" x14ac:dyDescent="0.2">
      <c r="A114" s="207" t="s">
        <v>118</v>
      </c>
      <c r="B114" s="189">
        <v>4302</v>
      </c>
      <c r="C114" s="56" t="s">
        <v>121</v>
      </c>
      <c r="D114" s="56" t="s">
        <v>165</v>
      </c>
      <c r="E114" s="57" t="s">
        <v>125</v>
      </c>
      <c r="F114" s="57" t="s">
        <v>158</v>
      </c>
      <c r="G114" s="57"/>
      <c r="H114" s="58">
        <v>11</v>
      </c>
      <c r="I114" s="59" t="s">
        <v>40</v>
      </c>
      <c r="J114" s="60" t="s">
        <v>41</v>
      </c>
      <c r="K114" s="144" t="s">
        <v>159</v>
      </c>
      <c r="L114" s="62">
        <v>36300000000</v>
      </c>
      <c r="M114" s="62"/>
      <c r="N114" s="62"/>
      <c r="O114" s="62"/>
      <c r="P114" s="62"/>
      <c r="Q114" s="62">
        <f t="shared" ref="Q114:Q121" si="43">L114-M114+N114-O114+P114</f>
        <v>36300000000</v>
      </c>
      <c r="R114" s="62"/>
      <c r="S114" s="62">
        <v>36300000000</v>
      </c>
      <c r="T114" s="62">
        <v>30939988905</v>
      </c>
      <c r="U114" s="62">
        <v>25458881565</v>
      </c>
      <c r="V114" s="62">
        <v>25454131565</v>
      </c>
      <c r="W114" s="62">
        <v>25454131565</v>
      </c>
      <c r="X114" s="210">
        <f t="shared" si="31"/>
        <v>0.85234129214876031</v>
      </c>
      <c r="Y114" s="81"/>
      <c r="Z114" s="82"/>
    </row>
    <row r="115" spans="1:26" s="66" customFormat="1" x14ac:dyDescent="0.2">
      <c r="A115" s="207" t="s">
        <v>118</v>
      </c>
      <c r="B115" s="189">
        <v>4302</v>
      </c>
      <c r="C115" s="56" t="s">
        <v>121</v>
      </c>
      <c r="D115" s="56" t="s">
        <v>165</v>
      </c>
      <c r="E115" s="57" t="s">
        <v>125</v>
      </c>
      <c r="F115" s="57" t="s">
        <v>158</v>
      </c>
      <c r="G115" s="57"/>
      <c r="H115" s="58">
        <v>13</v>
      </c>
      <c r="I115" s="59" t="s">
        <v>40</v>
      </c>
      <c r="J115" s="60" t="s">
        <v>41</v>
      </c>
      <c r="K115" s="144" t="s">
        <v>159</v>
      </c>
      <c r="L115" s="62">
        <v>0</v>
      </c>
      <c r="M115" s="62"/>
      <c r="N115" s="62">
        <f>15804000000+192285735+1500000000</f>
        <v>17496285735</v>
      </c>
      <c r="O115" s="62"/>
      <c r="P115" s="62"/>
      <c r="Q115" s="62">
        <f t="shared" si="43"/>
        <v>17496285735</v>
      </c>
      <c r="R115" s="62"/>
      <c r="S115" s="62">
        <v>6304000000</v>
      </c>
      <c r="T115" s="62">
        <v>0</v>
      </c>
      <c r="U115" s="62">
        <v>0</v>
      </c>
      <c r="V115" s="62">
        <v>0</v>
      </c>
      <c r="W115" s="62">
        <v>0</v>
      </c>
      <c r="X115" s="210">
        <f t="shared" si="31"/>
        <v>0</v>
      </c>
      <c r="Y115" s="81"/>
      <c r="Z115" s="82"/>
    </row>
    <row r="116" spans="1:26" s="66" customFormat="1" ht="20.45" customHeight="1" x14ac:dyDescent="0.2">
      <c r="A116" s="207" t="s">
        <v>118</v>
      </c>
      <c r="B116" s="189">
        <v>4302</v>
      </c>
      <c r="C116" s="56" t="s">
        <v>121</v>
      </c>
      <c r="D116" s="56" t="s">
        <v>165</v>
      </c>
      <c r="E116" s="57" t="s">
        <v>125</v>
      </c>
      <c r="F116" s="57" t="s">
        <v>160</v>
      </c>
      <c r="G116" s="57"/>
      <c r="H116" s="58">
        <v>11</v>
      </c>
      <c r="I116" s="59" t="s">
        <v>40</v>
      </c>
      <c r="J116" s="60" t="s">
        <v>41</v>
      </c>
      <c r="K116" s="144" t="s">
        <v>167</v>
      </c>
      <c r="L116" s="62">
        <v>12430000000</v>
      </c>
      <c r="M116" s="62"/>
      <c r="N116" s="62"/>
      <c r="O116" s="62"/>
      <c r="P116" s="62"/>
      <c r="Q116" s="62">
        <f t="shared" si="43"/>
        <v>12430000000</v>
      </c>
      <c r="R116" s="62"/>
      <c r="S116" s="62">
        <v>12207287635</v>
      </c>
      <c r="T116" s="62">
        <v>11039201301.4</v>
      </c>
      <c r="U116" s="62">
        <v>9454290357.3999996</v>
      </c>
      <c r="V116" s="62">
        <v>9446790357.3999996</v>
      </c>
      <c r="W116" s="62">
        <v>9444790357.3999996</v>
      </c>
      <c r="X116" s="210">
        <f t="shared" si="31"/>
        <v>0.88810951740949318</v>
      </c>
      <c r="Y116" s="81"/>
      <c r="Z116" s="82"/>
    </row>
    <row r="117" spans="1:26" s="66" customFormat="1" ht="20.45" customHeight="1" x14ac:dyDescent="0.2">
      <c r="A117" s="207" t="s">
        <v>118</v>
      </c>
      <c r="B117" s="189">
        <v>4302</v>
      </c>
      <c r="C117" s="56" t="s">
        <v>121</v>
      </c>
      <c r="D117" s="56" t="s">
        <v>165</v>
      </c>
      <c r="E117" s="57" t="s">
        <v>125</v>
      </c>
      <c r="F117" s="57" t="s">
        <v>160</v>
      </c>
      <c r="G117" s="57"/>
      <c r="H117" s="58">
        <v>13</v>
      </c>
      <c r="I117" s="59" t="s">
        <v>40</v>
      </c>
      <c r="J117" s="60" t="s">
        <v>41</v>
      </c>
      <c r="K117" s="144" t="s">
        <v>167</v>
      </c>
      <c r="L117" s="62">
        <v>0</v>
      </c>
      <c r="M117" s="62">
        <v>821696277</v>
      </c>
      <c r="N117" s="62">
        <f>7096000000+1700000000</f>
        <v>8796000000</v>
      </c>
      <c r="O117" s="62"/>
      <c r="P117" s="62"/>
      <c r="Q117" s="62">
        <f t="shared" si="43"/>
        <v>7974303723</v>
      </c>
      <c r="R117" s="62"/>
      <c r="S117" s="62">
        <v>6274303723</v>
      </c>
      <c r="T117" s="62">
        <v>183976515</v>
      </c>
      <c r="U117" s="62">
        <v>183976515</v>
      </c>
      <c r="V117" s="62">
        <v>183976515</v>
      </c>
      <c r="W117" s="62">
        <v>183976515</v>
      </c>
      <c r="X117" s="210">
        <f t="shared" si="31"/>
        <v>2.3071169771144168E-2</v>
      </c>
      <c r="Y117" s="81"/>
      <c r="Z117" s="82"/>
    </row>
    <row r="118" spans="1:26" s="66" customFormat="1" ht="16.5" x14ac:dyDescent="0.2">
      <c r="A118" s="207" t="s">
        <v>118</v>
      </c>
      <c r="B118" s="189">
        <v>4302</v>
      </c>
      <c r="C118" s="56" t="s">
        <v>121</v>
      </c>
      <c r="D118" s="56" t="s">
        <v>165</v>
      </c>
      <c r="E118" s="57" t="s">
        <v>125</v>
      </c>
      <c r="F118" s="57" t="s">
        <v>162</v>
      </c>
      <c r="G118" s="57"/>
      <c r="H118" s="58">
        <v>11</v>
      </c>
      <c r="I118" s="59" t="s">
        <v>40</v>
      </c>
      <c r="J118" s="60" t="s">
        <v>41</v>
      </c>
      <c r="K118" s="144" t="s">
        <v>163</v>
      </c>
      <c r="L118" s="62">
        <v>8000000000</v>
      </c>
      <c r="M118" s="62"/>
      <c r="N118" s="62"/>
      <c r="O118" s="62"/>
      <c r="P118" s="62"/>
      <c r="Q118" s="62">
        <f t="shared" si="43"/>
        <v>8000000000</v>
      </c>
      <c r="R118" s="62"/>
      <c r="S118" s="62">
        <v>7747947122.4499998</v>
      </c>
      <c r="T118" s="62">
        <v>6879947122.4499998</v>
      </c>
      <c r="U118" s="62">
        <v>3636222396</v>
      </c>
      <c r="V118" s="62">
        <v>3636222396</v>
      </c>
      <c r="W118" s="62">
        <v>3636222396</v>
      </c>
      <c r="X118" s="210">
        <f t="shared" si="31"/>
        <v>0.85999339030624999</v>
      </c>
      <c r="Y118" s="81"/>
      <c r="Z118" s="82"/>
    </row>
    <row r="119" spans="1:26" s="66" customFormat="1" ht="16.5" x14ac:dyDescent="0.2">
      <c r="A119" s="207" t="s">
        <v>118</v>
      </c>
      <c r="B119" s="189">
        <v>4302</v>
      </c>
      <c r="C119" s="56" t="s">
        <v>121</v>
      </c>
      <c r="D119" s="56" t="s">
        <v>165</v>
      </c>
      <c r="E119" s="57" t="s">
        <v>125</v>
      </c>
      <c r="F119" s="57" t="s">
        <v>162</v>
      </c>
      <c r="G119" s="57"/>
      <c r="H119" s="58">
        <v>13</v>
      </c>
      <c r="I119" s="59" t="s">
        <v>40</v>
      </c>
      <c r="J119" s="60" t="s">
        <v>41</v>
      </c>
      <c r="K119" s="144" t="s">
        <v>163</v>
      </c>
      <c r="L119" s="62">
        <v>0</v>
      </c>
      <c r="M119" s="62"/>
      <c r="N119" s="62">
        <v>629410542</v>
      </c>
      <c r="O119" s="62"/>
      <c r="P119" s="62"/>
      <c r="Q119" s="62">
        <f t="shared" si="43"/>
        <v>629410542</v>
      </c>
      <c r="R119" s="62"/>
      <c r="S119" s="62">
        <v>0</v>
      </c>
      <c r="T119" s="62">
        <v>0</v>
      </c>
      <c r="U119" s="62">
        <v>0</v>
      </c>
      <c r="V119" s="62">
        <v>0</v>
      </c>
      <c r="W119" s="62">
        <v>0</v>
      </c>
      <c r="X119" s="210">
        <f t="shared" si="31"/>
        <v>0</v>
      </c>
      <c r="Y119" s="81"/>
      <c r="Z119" s="82"/>
    </row>
    <row r="120" spans="1:26" s="66" customFormat="1" ht="16.5" x14ac:dyDescent="0.2">
      <c r="A120" s="207" t="s">
        <v>118</v>
      </c>
      <c r="B120" s="189">
        <v>4302</v>
      </c>
      <c r="C120" s="56" t="s">
        <v>121</v>
      </c>
      <c r="D120" s="56" t="s">
        <v>165</v>
      </c>
      <c r="E120" s="57" t="s">
        <v>125</v>
      </c>
      <c r="F120" s="57" t="s">
        <v>168</v>
      </c>
      <c r="G120" s="57"/>
      <c r="H120" s="58">
        <v>11</v>
      </c>
      <c r="I120" s="59" t="s">
        <v>40</v>
      </c>
      <c r="J120" s="60" t="s">
        <v>41</v>
      </c>
      <c r="K120" s="144" t="s">
        <v>169</v>
      </c>
      <c r="L120" s="62">
        <v>43270000000</v>
      </c>
      <c r="M120" s="62">
        <v>118536710</v>
      </c>
      <c r="N120" s="62">
        <v>3814357543</v>
      </c>
      <c r="O120" s="62"/>
      <c r="P120" s="62"/>
      <c r="Q120" s="62">
        <f t="shared" si="43"/>
        <v>46965820833</v>
      </c>
      <c r="R120" s="62"/>
      <c r="S120" s="62">
        <v>46443946973</v>
      </c>
      <c r="T120" s="62">
        <v>41826950433</v>
      </c>
      <c r="U120" s="62">
        <v>27366459103</v>
      </c>
      <c r="V120" s="62">
        <v>27353741503</v>
      </c>
      <c r="W120" s="62">
        <v>27353741503</v>
      </c>
      <c r="X120" s="210">
        <f t="shared" si="31"/>
        <v>0.89058276191376107</v>
      </c>
      <c r="Y120" s="81"/>
      <c r="Z120" s="82"/>
    </row>
    <row r="121" spans="1:26" s="66" customFormat="1" ht="16.5" x14ac:dyDescent="0.2">
      <c r="A121" s="207" t="s">
        <v>118</v>
      </c>
      <c r="B121" s="189">
        <v>4302</v>
      </c>
      <c r="C121" s="56" t="s">
        <v>121</v>
      </c>
      <c r="D121" s="56" t="s">
        <v>165</v>
      </c>
      <c r="E121" s="57" t="s">
        <v>125</v>
      </c>
      <c r="F121" s="57" t="s">
        <v>168</v>
      </c>
      <c r="G121" s="57"/>
      <c r="H121" s="58">
        <v>13</v>
      </c>
      <c r="I121" s="59" t="s">
        <v>40</v>
      </c>
      <c r="J121" s="60" t="s">
        <v>41</v>
      </c>
      <c r="K121" s="144" t="s">
        <v>169</v>
      </c>
      <c r="L121" s="62">
        <v>0</v>
      </c>
      <c r="M121" s="62"/>
      <c r="N121" s="62">
        <f>500000000+3585914944</f>
        <v>4085914944</v>
      </c>
      <c r="O121" s="62"/>
      <c r="P121" s="62"/>
      <c r="Q121" s="62">
        <f t="shared" si="43"/>
        <v>4085914944</v>
      </c>
      <c r="R121" s="62"/>
      <c r="S121" s="62">
        <v>3372224000</v>
      </c>
      <c r="T121" s="62">
        <v>0</v>
      </c>
      <c r="U121" s="62">
        <v>0</v>
      </c>
      <c r="V121" s="62">
        <v>0</v>
      </c>
      <c r="W121" s="62">
        <v>0</v>
      </c>
      <c r="X121" s="210">
        <f t="shared" si="31"/>
        <v>0</v>
      </c>
      <c r="Y121" s="81"/>
      <c r="Z121" s="82"/>
    </row>
    <row r="122" spans="1:26" s="185" customFormat="1" ht="24.75" x14ac:dyDescent="0.2">
      <c r="A122" s="225" t="s">
        <v>118</v>
      </c>
      <c r="B122" s="192">
        <v>4302</v>
      </c>
      <c r="C122" s="180" t="s">
        <v>121</v>
      </c>
      <c r="D122" s="180" t="s">
        <v>170</v>
      </c>
      <c r="E122" s="49"/>
      <c r="F122" s="49"/>
      <c r="G122" s="49"/>
      <c r="H122" s="50"/>
      <c r="I122" s="51"/>
      <c r="J122" s="52"/>
      <c r="K122" s="181" t="s">
        <v>171</v>
      </c>
      <c r="L122" s="182">
        <f>SUM(L123)</f>
        <v>900000000</v>
      </c>
      <c r="M122" s="182">
        <f t="shared" ref="M122:W122" si="44">SUM(M123)</f>
        <v>0</v>
      </c>
      <c r="N122" s="182">
        <f t="shared" si="44"/>
        <v>0</v>
      </c>
      <c r="O122" s="182">
        <f t="shared" si="44"/>
        <v>0</v>
      </c>
      <c r="P122" s="182">
        <f>SUM(P123)</f>
        <v>0</v>
      </c>
      <c r="Q122" s="182">
        <f t="shared" si="44"/>
        <v>900000000</v>
      </c>
      <c r="R122" s="182">
        <f>SUM(R123)</f>
        <v>0</v>
      </c>
      <c r="S122" s="182">
        <f t="shared" si="44"/>
        <v>899405996</v>
      </c>
      <c r="T122" s="182">
        <f t="shared" si="44"/>
        <v>881220150</v>
      </c>
      <c r="U122" s="182">
        <f t="shared" si="44"/>
        <v>504183796</v>
      </c>
      <c r="V122" s="182">
        <f t="shared" si="44"/>
        <v>504183796</v>
      </c>
      <c r="W122" s="182">
        <f t="shared" si="44"/>
        <v>504183796</v>
      </c>
      <c r="X122" s="203">
        <f t="shared" si="31"/>
        <v>0.97913349999999999</v>
      </c>
      <c r="Y122" s="183"/>
      <c r="Z122" s="184"/>
    </row>
    <row r="123" spans="1:26" s="66" customFormat="1" ht="20.45" customHeight="1" x14ac:dyDescent="0.2">
      <c r="A123" s="207" t="s">
        <v>118</v>
      </c>
      <c r="B123" s="189">
        <v>4302</v>
      </c>
      <c r="C123" s="56" t="s">
        <v>121</v>
      </c>
      <c r="D123" s="56" t="s">
        <v>170</v>
      </c>
      <c r="E123" s="57" t="s">
        <v>125</v>
      </c>
      <c r="F123" s="57" t="s">
        <v>172</v>
      </c>
      <c r="G123" s="57"/>
      <c r="H123" s="58">
        <v>11</v>
      </c>
      <c r="I123" s="59" t="s">
        <v>40</v>
      </c>
      <c r="J123" s="60" t="s">
        <v>41</v>
      </c>
      <c r="K123" s="144" t="s">
        <v>173</v>
      </c>
      <c r="L123" s="62">
        <v>900000000</v>
      </c>
      <c r="M123" s="62"/>
      <c r="N123" s="62"/>
      <c r="O123" s="62"/>
      <c r="P123" s="62"/>
      <c r="Q123" s="62">
        <f>L123-M123+N123-O123+P123</f>
        <v>900000000</v>
      </c>
      <c r="R123" s="62"/>
      <c r="S123" s="62">
        <v>899405996</v>
      </c>
      <c r="T123" s="62">
        <v>881220150</v>
      </c>
      <c r="U123" s="62">
        <v>504183796</v>
      </c>
      <c r="V123" s="62">
        <v>504183796</v>
      </c>
      <c r="W123" s="62">
        <v>504183796</v>
      </c>
      <c r="X123" s="210">
        <f t="shared" si="31"/>
        <v>0.97913349999999999</v>
      </c>
      <c r="Y123" s="81"/>
      <c r="Z123" s="82"/>
    </row>
    <row r="124" spans="1:26" s="185" customFormat="1" ht="24.75" x14ac:dyDescent="0.2">
      <c r="A124" s="225" t="s">
        <v>118</v>
      </c>
      <c r="B124" s="192">
        <v>4302</v>
      </c>
      <c r="C124" s="180" t="s">
        <v>121</v>
      </c>
      <c r="D124" s="180" t="s">
        <v>174</v>
      </c>
      <c r="E124" s="49"/>
      <c r="F124" s="49"/>
      <c r="G124" s="49"/>
      <c r="H124" s="50"/>
      <c r="I124" s="51"/>
      <c r="J124" s="52"/>
      <c r="K124" s="181" t="s">
        <v>175</v>
      </c>
      <c r="L124" s="182">
        <f>SUM(L125:L126)</f>
        <v>900000000</v>
      </c>
      <c r="M124" s="182">
        <f t="shared" ref="M124:W124" si="45">SUM(M125:M126)</f>
        <v>0</v>
      </c>
      <c r="N124" s="182">
        <f t="shared" si="45"/>
        <v>0</v>
      </c>
      <c r="O124" s="182">
        <f t="shared" si="45"/>
        <v>0</v>
      </c>
      <c r="P124" s="182">
        <f t="shared" si="45"/>
        <v>0</v>
      </c>
      <c r="Q124" s="182">
        <f t="shared" si="45"/>
        <v>900000000</v>
      </c>
      <c r="R124" s="182">
        <f t="shared" si="45"/>
        <v>0</v>
      </c>
      <c r="S124" s="182">
        <f t="shared" si="45"/>
        <v>894000000</v>
      </c>
      <c r="T124" s="182">
        <f t="shared" si="45"/>
        <v>859193997</v>
      </c>
      <c r="U124" s="182">
        <f t="shared" si="45"/>
        <v>253041497</v>
      </c>
      <c r="V124" s="182">
        <f t="shared" si="45"/>
        <v>253041497</v>
      </c>
      <c r="W124" s="182">
        <f t="shared" si="45"/>
        <v>253041497</v>
      </c>
      <c r="X124" s="203">
        <f t="shared" si="31"/>
        <v>0.95465999666666668</v>
      </c>
      <c r="Y124" s="183"/>
      <c r="Z124" s="184"/>
    </row>
    <row r="125" spans="1:26" s="66" customFormat="1" ht="16.5" x14ac:dyDescent="0.2">
      <c r="A125" s="207" t="s">
        <v>118</v>
      </c>
      <c r="B125" s="189">
        <v>4302</v>
      </c>
      <c r="C125" s="56" t="s">
        <v>121</v>
      </c>
      <c r="D125" s="56" t="s">
        <v>174</v>
      </c>
      <c r="E125" s="57" t="s">
        <v>125</v>
      </c>
      <c r="F125" s="57" t="s">
        <v>176</v>
      </c>
      <c r="G125" s="57"/>
      <c r="H125" s="58">
        <v>11</v>
      </c>
      <c r="I125" s="59" t="s">
        <v>40</v>
      </c>
      <c r="J125" s="60" t="s">
        <v>41</v>
      </c>
      <c r="K125" s="144" t="s">
        <v>177</v>
      </c>
      <c r="L125" s="62">
        <v>694550000</v>
      </c>
      <c r="M125" s="62"/>
      <c r="N125" s="62"/>
      <c r="O125" s="62"/>
      <c r="P125" s="62"/>
      <c r="Q125" s="62">
        <f>L125-M125+N125-O125+P125</f>
        <v>694550000</v>
      </c>
      <c r="R125" s="62"/>
      <c r="S125" s="62">
        <v>694550000</v>
      </c>
      <c r="T125" s="62">
        <v>688550000</v>
      </c>
      <c r="U125" s="62">
        <v>249347500</v>
      </c>
      <c r="V125" s="62">
        <v>249347500</v>
      </c>
      <c r="W125" s="62">
        <v>249347500</v>
      </c>
      <c r="X125" s="210">
        <f t="shared" si="31"/>
        <v>0.99136131308041175</v>
      </c>
      <c r="Y125" s="81"/>
      <c r="Z125" s="82"/>
    </row>
    <row r="126" spans="1:26" s="66" customFormat="1" ht="16.5" x14ac:dyDescent="0.2">
      <c r="A126" s="226" t="s">
        <v>118</v>
      </c>
      <c r="B126" s="193">
        <v>4302</v>
      </c>
      <c r="C126" s="145" t="s">
        <v>121</v>
      </c>
      <c r="D126" s="145" t="s">
        <v>174</v>
      </c>
      <c r="E126" s="146" t="s">
        <v>125</v>
      </c>
      <c r="F126" s="147">
        <v>4302075</v>
      </c>
      <c r="G126" s="146"/>
      <c r="H126" s="148">
        <v>11</v>
      </c>
      <c r="I126" s="147" t="s">
        <v>40</v>
      </c>
      <c r="J126" s="149" t="s">
        <v>41</v>
      </c>
      <c r="K126" s="150" t="s">
        <v>169</v>
      </c>
      <c r="L126" s="151">
        <v>205450000</v>
      </c>
      <c r="M126" s="62"/>
      <c r="N126" s="62"/>
      <c r="O126" s="62"/>
      <c r="P126" s="62"/>
      <c r="Q126" s="62">
        <f>L126-M126+N126-O126+P126</f>
        <v>205450000</v>
      </c>
      <c r="R126" s="62"/>
      <c r="S126" s="62">
        <v>199450000</v>
      </c>
      <c r="T126" s="62">
        <v>170643997</v>
      </c>
      <c r="U126" s="62">
        <v>3693997</v>
      </c>
      <c r="V126" s="62">
        <v>3693997</v>
      </c>
      <c r="W126" s="62">
        <v>3693997</v>
      </c>
      <c r="X126" s="210">
        <f t="shared" si="31"/>
        <v>0.83058650279873447</v>
      </c>
      <c r="Y126" s="81"/>
      <c r="Z126" s="82"/>
    </row>
    <row r="127" spans="1:26" s="185" customFormat="1" ht="42.6" customHeight="1" x14ac:dyDescent="0.2">
      <c r="A127" s="225" t="s">
        <v>118</v>
      </c>
      <c r="B127" s="192">
        <v>4302</v>
      </c>
      <c r="C127" s="180" t="s">
        <v>121</v>
      </c>
      <c r="D127" s="180" t="s">
        <v>178</v>
      </c>
      <c r="E127" s="49"/>
      <c r="F127" s="49"/>
      <c r="G127" s="49"/>
      <c r="H127" s="50"/>
      <c r="I127" s="51"/>
      <c r="J127" s="52"/>
      <c r="K127" s="181" t="s">
        <v>179</v>
      </c>
      <c r="L127" s="182">
        <f>SUM(L128:L131)</f>
        <v>80000000000</v>
      </c>
      <c r="M127" s="182">
        <f t="shared" ref="M127:W127" si="46">SUM(M128:M131)</f>
        <v>12441367441</v>
      </c>
      <c r="N127" s="182">
        <f>SUM(N128:N131)</f>
        <v>8686714944</v>
      </c>
      <c r="O127" s="182">
        <f t="shared" si="46"/>
        <v>0</v>
      </c>
      <c r="P127" s="182">
        <f>SUM(P128:P131)</f>
        <v>15000000000</v>
      </c>
      <c r="Q127" s="182">
        <f>SUM(Q128:Q131)</f>
        <v>91245347503</v>
      </c>
      <c r="R127" s="182">
        <f t="shared" si="46"/>
        <v>0</v>
      </c>
      <c r="S127" s="182">
        <f>SUM(S128:S131)</f>
        <v>89164122430.199997</v>
      </c>
      <c r="T127" s="182">
        <f t="shared" si="46"/>
        <v>88520337128.199997</v>
      </c>
      <c r="U127" s="182">
        <f t="shared" si="46"/>
        <v>56442630553.669998</v>
      </c>
      <c r="V127" s="182">
        <f t="shared" si="46"/>
        <v>56437380553.669998</v>
      </c>
      <c r="W127" s="182">
        <f t="shared" si="46"/>
        <v>56437380553.669998</v>
      </c>
      <c r="X127" s="203">
        <f t="shared" si="31"/>
        <v>0.97013534991786388</v>
      </c>
      <c r="Y127" s="183"/>
      <c r="Z127" s="184"/>
    </row>
    <row r="128" spans="1:26" s="66" customFormat="1" ht="18" customHeight="1" x14ac:dyDescent="0.2">
      <c r="A128" s="207" t="s">
        <v>118</v>
      </c>
      <c r="B128" s="189">
        <v>4302</v>
      </c>
      <c r="C128" s="56" t="s">
        <v>121</v>
      </c>
      <c r="D128" s="56" t="s">
        <v>178</v>
      </c>
      <c r="E128" s="57" t="s">
        <v>125</v>
      </c>
      <c r="F128" s="57" t="s">
        <v>180</v>
      </c>
      <c r="G128" s="57"/>
      <c r="H128" s="58">
        <v>11</v>
      </c>
      <c r="I128" s="59" t="s">
        <v>40</v>
      </c>
      <c r="J128" s="60" t="s">
        <v>41</v>
      </c>
      <c r="K128" s="144" t="s">
        <v>181</v>
      </c>
      <c r="L128" s="62">
        <v>70500000000</v>
      </c>
      <c r="M128" s="62">
        <v>4655452497</v>
      </c>
      <c r="N128" s="62">
        <v>1000000000</v>
      </c>
      <c r="O128" s="62"/>
      <c r="P128" s="62"/>
      <c r="Q128" s="62">
        <f>L128-M128+N128-O128+P128</f>
        <v>66844547503</v>
      </c>
      <c r="R128" s="62"/>
      <c r="S128" s="62">
        <v>66744547502.870003</v>
      </c>
      <c r="T128" s="62">
        <v>66554786067.870003</v>
      </c>
      <c r="U128" s="62">
        <v>44808707590</v>
      </c>
      <c r="V128" s="62">
        <v>44803457590</v>
      </c>
      <c r="W128" s="62">
        <v>44803457590</v>
      </c>
      <c r="X128" s="210">
        <f t="shared" si="31"/>
        <v>0.99566514478810719</v>
      </c>
      <c r="Y128" s="81"/>
      <c r="Z128" s="82"/>
    </row>
    <row r="129" spans="1:26" s="66" customFormat="1" ht="18" customHeight="1" x14ac:dyDescent="0.2">
      <c r="A129" s="207" t="s">
        <v>118</v>
      </c>
      <c r="B129" s="189">
        <v>4302</v>
      </c>
      <c r="C129" s="56" t="s">
        <v>121</v>
      </c>
      <c r="D129" s="56" t="s">
        <v>178</v>
      </c>
      <c r="E129" s="57" t="s">
        <v>125</v>
      </c>
      <c r="F129" s="57" t="s">
        <v>180</v>
      </c>
      <c r="G129" s="57"/>
      <c r="H129" s="58">
        <v>13</v>
      </c>
      <c r="I129" s="59" t="s">
        <v>40</v>
      </c>
      <c r="J129" s="60" t="s">
        <v>41</v>
      </c>
      <c r="K129" s="144" t="s">
        <v>181</v>
      </c>
      <c r="L129" s="62">
        <v>0</v>
      </c>
      <c r="M129" s="62">
        <v>6785914944</v>
      </c>
      <c r="N129" s="62">
        <v>6885914944</v>
      </c>
      <c r="O129" s="62"/>
      <c r="P129" s="62">
        <v>15000000000</v>
      </c>
      <c r="Q129" s="62">
        <f>L129-M129+N129-O129+P129</f>
        <v>15100000000</v>
      </c>
      <c r="R129" s="62"/>
      <c r="S129" s="62">
        <v>14951482926.33</v>
      </c>
      <c r="T129" s="62">
        <v>14951482926.33</v>
      </c>
      <c r="U129" s="62">
        <v>7500000000</v>
      </c>
      <c r="V129" s="62">
        <v>7500000000</v>
      </c>
      <c r="W129" s="62">
        <v>7500000000</v>
      </c>
      <c r="X129" s="210">
        <f t="shared" si="31"/>
        <v>0.99016443220728478</v>
      </c>
      <c r="Y129" s="81"/>
      <c r="Z129" s="82"/>
    </row>
    <row r="130" spans="1:26" s="66" customFormat="1" ht="18" customHeight="1" x14ac:dyDescent="0.2">
      <c r="A130" s="207" t="s">
        <v>118</v>
      </c>
      <c r="B130" s="189">
        <v>4302</v>
      </c>
      <c r="C130" s="56" t="s">
        <v>121</v>
      </c>
      <c r="D130" s="56" t="s">
        <v>178</v>
      </c>
      <c r="E130" s="57" t="s">
        <v>125</v>
      </c>
      <c r="F130" s="57" t="s">
        <v>172</v>
      </c>
      <c r="G130" s="57"/>
      <c r="H130" s="58">
        <v>11</v>
      </c>
      <c r="I130" s="59" t="s">
        <v>40</v>
      </c>
      <c r="J130" s="60" t="s">
        <v>41</v>
      </c>
      <c r="K130" s="144" t="s">
        <v>182</v>
      </c>
      <c r="L130" s="62">
        <v>9500000000</v>
      </c>
      <c r="M130" s="62">
        <v>1000000000</v>
      </c>
      <c r="N130" s="62"/>
      <c r="O130" s="62"/>
      <c r="P130" s="62"/>
      <c r="Q130" s="62">
        <f>L130-M130+N130-O130+P130</f>
        <v>8500000000</v>
      </c>
      <c r="R130" s="62"/>
      <c r="S130" s="62">
        <v>7468092001</v>
      </c>
      <c r="T130" s="62">
        <v>7014068134</v>
      </c>
      <c r="U130" s="62">
        <v>4133922963.6700001</v>
      </c>
      <c r="V130" s="62">
        <v>4133922963.6700001</v>
      </c>
      <c r="W130" s="62">
        <v>4133922963.6700001</v>
      </c>
      <c r="X130" s="210">
        <f>T130/Q130</f>
        <v>0.82518448635294117</v>
      </c>
      <c r="Y130" s="81"/>
      <c r="Z130" s="82"/>
    </row>
    <row r="131" spans="1:26" s="66" customFormat="1" ht="18" customHeight="1" x14ac:dyDescent="0.2">
      <c r="A131" s="207" t="s">
        <v>118</v>
      </c>
      <c r="B131" s="189">
        <v>4302</v>
      </c>
      <c r="C131" s="56" t="s">
        <v>121</v>
      </c>
      <c r="D131" s="56" t="s">
        <v>178</v>
      </c>
      <c r="E131" s="57" t="s">
        <v>125</v>
      </c>
      <c r="F131" s="57" t="s">
        <v>172</v>
      </c>
      <c r="G131" s="57"/>
      <c r="H131" s="58">
        <v>13</v>
      </c>
      <c r="I131" s="59" t="s">
        <v>40</v>
      </c>
      <c r="J131" s="60" t="s">
        <v>41</v>
      </c>
      <c r="K131" s="144" t="s">
        <v>182</v>
      </c>
      <c r="L131" s="62">
        <v>0</v>
      </c>
      <c r="M131" s="62"/>
      <c r="N131" s="62">
        <f>80000000+720800000</f>
        <v>800800000</v>
      </c>
      <c r="O131" s="62"/>
      <c r="P131" s="62"/>
      <c r="Q131" s="62">
        <f>L131-M131+N131-O131+P131</f>
        <v>800800000</v>
      </c>
      <c r="R131" s="62"/>
      <c r="S131" s="62">
        <v>0</v>
      </c>
      <c r="T131" s="62">
        <v>0</v>
      </c>
      <c r="U131" s="62">
        <v>0</v>
      </c>
      <c r="V131" s="62">
        <v>0</v>
      </c>
      <c r="W131" s="62">
        <v>0</v>
      </c>
      <c r="X131" s="210">
        <f>T131/Q131</f>
        <v>0</v>
      </c>
      <c r="Y131" s="81"/>
      <c r="Z131" s="82"/>
    </row>
    <row r="132" spans="1:26" s="185" customFormat="1" ht="28.9" customHeight="1" x14ac:dyDescent="0.2">
      <c r="A132" s="225" t="s">
        <v>118</v>
      </c>
      <c r="B132" s="192">
        <v>4302</v>
      </c>
      <c r="C132" s="180" t="s">
        <v>121</v>
      </c>
      <c r="D132" s="180" t="s">
        <v>183</v>
      </c>
      <c r="E132" s="49"/>
      <c r="F132" s="49"/>
      <c r="G132" s="49"/>
      <c r="H132" s="50"/>
      <c r="I132" s="51"/>
      <c r="J132" s="52"/>
      <c r="K132" s="181" t="s">
        <v>184</v>
      </c>
      <c r="L132" s="182">
        <f>SUM(L133:L137)</f>
        <v>4500000000</v>
      </c>
      <c r="M132" s="182">
        <f t="shared" ref="M132:W132" si="47">SUM(M133:M137)</f>
        <v>1600000000</v>
      </c>
      <c r="N132" s="182">
        <f t="shared" si="47"/>
        <v>6200000000</v>
      </c>
      <c r="O132" s="182">
        <f t="shared" si="47"/>
        <v>0</v>
      </c>
      <c r="P132" s="182">
        <f t="shared" si="47"/>
        <v>0</v>
      </c>
      <c r="Q132" s="182">
        <f t="shared" si="47"/>
        <v>9100000000</v>
      </c>
      <c r="R132" s="182">
        <f t="shared" si="47"/>
        <v>0</v>
      </c>
      <c r="S132" s="182">
        <f t="shared" si="47"/>
        <v>5897050000</v>
      </c>
      <c r="T132" s="182">
        <f t="shared" si="47"/>
        <v>4060059585</v>
      </c>
      <c r="U132" s="182">
        <f t="shared" si="47"/>
        <v>2221980670</v>
      </c>
      <c r="V132" s="182">
        <f t="shared" si="47"/>
        <v>2204130670</v>
      </c>
      <c r="W132" s="182">
        <f t="shared" si="47"/>
        <v>2204130670</v>
      </c>
      <c r="X132" s="203">
        <f t="shared" si="31"/>
        <v>0.44616039395604395</v>
      </c>
      <c r="Y132" s="183"/>
      <c r="Z132" s="184"/>
    </row>
    <row r="133" spans="1:26" s="66" customFormat="1" ht="18" customHeight="1" x14ac:dyDescent="0.2">
      <c r="A133" s="207" t="s">
        <v>118</v>
      </c>
      <c r="B133" s="189">
        <v>4302</v>
      </c>
      <c r="C133" s="56" t="s">
        <v>121</v>
      </c>
      <c r="D133" s="56" t="s">
        <v>183</v>
      </c>
      <c r="E133" s="57" t="s">
        <v>125</v>
      </c>
      <c r="F133" s="57" t="s">
        <v>172</v>
      </c>
      <c r="G133" s="57"/>
      <c r="H133" s="58">
        <v>11</v>
      </c>
      <c r="I133" s="59" t="s">
        <v>40</v>
      </c>
      <c r="J133" s="60" t="s">
        <v>41</v>
      </c>
      <c r="K133" s="144" t="s">
        <v>173</v>
      </c>
      <c r="L133" s="62">
        <v>472200000</v>
      </c>
      <c r="M133" s="62"/>
      <c r="N133" s="62">
        <v>3000000000</v>
      </c>
      <c r="O133" s="62"/>
      <c r="P133" s="62"/>
      <c r="Q133" s="62">
        <f>L133-M133+N133-O133+P133</f>
        <v>3472200000</v>
      </c>
      <c r="R133" s="62"/>
      <c r="S133" s="62">
        <v>472200000</v>
      </c>
      <c r="T133" s="62">
        <v>320164541</v>
      </c>
      <c r="U133" s="62">
        <v>176021649</v>
      </c>
      <c r="V133" s="62">
        <v>176021649</v>
      </c>
      <c r="W133" s="62">
        <v>176021649</v>
      </c>
      <c r="X133" s="210">
        <f t="shared" si="31"/>
        <v>9.2207977939058813E-2</v>
      </c>
      <c r="Y133" s="81"/>
      <c r="Z133" s="82"/>
    </row>
    <row r="134" spans="1:26" s="66" customFormat="1" ht="18" customHeight="1" x14ac:dyDescent="0.2">
      <c r="A134" s="207" t="s">
        <v>118</v>
      </c>
      <c r="B134" s="189">
        <v>4302</v>
      </c>
      <c r="C134" s="56" t="s">
        <v>121</v>
      </c>
      <c r="D134" s="56" t="s">
        <v>183</v>
      </c>
      <c r="E134" s="57" t="s">
        <v>125</v>
      </c>
      <c r="F134" s="57" t="s">
        <v>172</v>
      </c>
      <c r="G134" s="57"/>
      <c r="H134" s="58">
        <v>13</v>
      </c>
      <c r="I134" s="59" t="s">
        <v>40</v>
      </c>
      <c r="J134" s="60" t="s">
        <v>41</v>
      </c>
      <c r="K134" s="144" t="s">
        <v>173</v>
      </c>
      <c r="L134" s="62">
        <v>0</v>
      </c>
      <c r="M134" s="62"/>
      <c r="N134" s="62">
        <v>1600000000</v>
      </c>
      <c r="O134" s="62"/>
      <c r="P134" s="62"/>
      <c r="Q134" s="62">
        <f>L134-M134+N134-O134+P134</f>
        <v>1600000000</v>
      </c>
      <c r="R134" s="62"/>
      <c r="S134" s="62">
        <v>1600000000</v>
      </c>
      <c r="T134" s="62">
        <v>0</v>
      </c>
      <c r="U134" s="62">
        <v>0</v>
      </c>
      <c r="V134" s="62">
        <v>0</v>
      </c>
      <c r="W134" s="62">
        <v>0</v>
      </c>
      <c r="X134" s="210">
        <f t="shared" si="31"/>
        <v>0</v>
      </c>
      <c r="Y134" s="81"/>
      <c r="Z134" s="82"/>
    </row>
    <row r="135" spans="1:26" s="66" customFormat="1" ht="16.5" x14ac:dyDescent="0.2">
      <c r="A135" s="207" t="s">
        <v>118</v>
      </c>
      <c r="B135" s="189">
        <v>4302</v>
      </c>
      <c r="C135" s="56" t="s">
        <v>121</v>
      </c>
      <c r="D135" s="56" t="s">
        <v>183</v>
      </c>
      <c r="E135" s="57" t="s">
        <v>125</v>
      </c>
      <c r="F135" s="57" t="s">
        <v>168</v>
      </c>
      <c r="G135" s="57"/>
      <c r="H135" s="58">
        <v>11</v>
      </c>
      <c r="I135" s="59" t="s">
        <v>40</v>
      </c>
      <c r="J135" s="60" t="s">
        <v>41</v>
      </c>
      <c r="K135" s="144" t="s">
        <v>169</v>
      </c>
      <c r="L135" s="62">
        <v>600000000</v>
      </c>
      <c r="M135" s="62"/>
      <c r="N135" s="62"/>
      <c r="O135" s="62"/>
      <c r="P135" s="62"/>
      <c r="Q135" s="62">
        <f>L135-M135+N135-O135+P135</f>
        <v>600000000</v>
      </c>
      <c r="R135" s="62"/>
      <c r="S135" s="62">
        <v>560550000</v>
      </c>
      <c r="T135" s="62">
        <v>515075044</v>
      </c>
      <c r="U135" s="62">
        <v>274505690</v>
      </c>
      <c r="V135" s="62">
        <v>274505690</v>
      </c>
      <c r="W135" s="62">
        <v>274505690</v>
      </c>
      <c r="X135" s="210">
        <f t="shared" si="31"/>
        <v>0.85845840666666662</v>
      </c>
      <c r="Y135" s="81"/>
      <c r="Z135" s="82"/>
    </row>
    <row r="136" spans="1:26" s="66" customFormat="1" ht="16.5" x14ac:dyDescent="0.2">
      <c r="A136" s="207" t="s">
        <v>118</v>
      </c>
      <c r="B136" s="189">
        <v>4302</v>
      </c>
      <c r="C136" s="56" t="s">
        <v>121</v>
      </c>
      <c r="D136" s="56" t="s">
        <v>183</v>
      </c>
      <c r="E136" s="57" t="s">
        <v>125</v>
      </c>
      <c r="F136" s="57" t="s">
        <v>168</v>
      </c>
      <c r="G136" s="57"/>
      <c r="H136" s="58">
        <v>13</v>
      </c>
      <c r="I136" s="59" t="s">
        <v>40</v>
      </c>
      <c r="J136" s="60" t="s">
        <v>41</v>
      </c>
      <c r="K136" s="144" t="s">
        <v>169</v>
      </c>
      <c r="L136" s="62">
        <v>0</v>
      </c>
      <c r="M136" s="62">
        <v>1600000000</v>
      </c>
      <c r="N136" s="62">
        <v>1600000000</v>
      </c>
      <c r="O136" s="62"/>
      <c r="P136" s="62"/>
      <c r="Q136" s="62">
        <f>L136-M136+N136-O136+P136</f>
        <v>0</v>
      </c>
      <c r="R136" s="62"/>
      <c r="S136" s="62">
        <v>0</v>
      </c>
      <c r="T136" s="62">
        <v>0</v>
      </c>
      <c r="U136" s="62">
        <v>0</v>
      </c>
      <c r="V136" s="62">
        <v>0</v>
      </c>
      <c r="W136" s="62">
        <v>0</v>
      </c>
      <c r="X136" s="210">
        <v>0</v>
      </c>
      <c r="Y136" s="81"/>
      <c r="Z136" s="82"/>
    </row>
    <row r="137" spans="1:26" s="66" customFormat="1" ht="24.75" x14ac:dyDescent="0.2">
      <c r="A137" s="207" t="s">
        <v>118</v>
      </c>
      <c r="B137" s="189">
        <v>4302</v>
      </c>
      <c r="C137" s="56" t="s">
        <v>121</v>
      </c>
      <c r="D137" s="56" t="s">
        <v>183</v>
      </c>
      <c r="E137" s="57" t="s">
        <v>125</v>
      </c>
      <c r="F137" s="57" t="s">
        <v>185</v>
      </c>
      <c r="G137" s="57"/>
      <c r="H137" s="58">
        <v>11</v>
      </c>
      <c r="I137" s="59" t="s">
        <v>40</v>
      </c>
      <c r="J137" s="60" t="s">
        <v>41</v>
      </c>
      <c r="K137" s="144" t="s">
        <v>186</v>
      </c>
      <c r="L137" s="62">
        <v>3427800000</v>
      </c>
      <c r="M137" s="62"/>
      <c r="N137" s="62"/>
      <c r="O137" s="62"/>
      <c r="P137" s="62"/>
      <c r="Q137" s="62">
        <f>L137-M137+N137-O137+P137</f>
        <v>3427800000</v>
      </c>
      <c r="R137" s="62"/>
      <c r="S137" s="62">
        <v>3264300000</v>
      </c>
      <c r="T137" s="62">
        <v>3224820000</v>
      </c>
      <c r="U137" s="62">
        <v>1771453331</v>
      </c>
      <c r="V137" s="62">
        <v>1753603331</v>
      </c>
      <c r="W137" s="62">
        <v>1753603331</v>
      </c>
      <c r="X137" s="210">
        <f t="shared" si="31"/>
        <v>0.94078417643969892</v>
      </c>
      <c r="Y137" s="81"/>
      <c r="Z137" s="82"/>
    </row>
    <row r="138" spans="1:26" s="185" customFormat="1" ht="16.5" x14ac:dyDescent="0.2">
      <c r="A138" s="225" t="s">
        <v>118</v>
      </c>
      <c r="B138" s="192">
        <v>4302</v>
      </c>
      <c r="C138" s="180" t="s">
        <v>121</v>
      </c>
      <c r="D138" s="180" t="s">
        <v>187</v>
      </c>
      <c r="E138" s="49"/>
      <c r="F138" s="49"/>
      <c r="G138" s="49"/>
      <c r="H138" s="50"/>
      <c r="I138" s="51"/>
      <c r="J138" s="52"/>
      <c r="K138" s="181" t="s">
        <v>188</v>
      </c>
      <c r="L138" s="182">
        <f>SUM(L139:L141)</f>
        <v>3200000000</v>
      </c>
      <c r="M138" s="182">
        <f t="shared" ref="M138:W138" si="48">SUM(M139:M141)</f>
        <v>0</v>
      </c>
      <c r="N138" s="182">
        <f t="shared" si="48"/>
        <v>0</v>
      </c>
      <c r="O138" s="182">
        <f t="shared" si="48"/>
        <v>0</v>
      </c>
      <c r="P138" s="182">
        <f t="shared" si="48"/>
        <v>0</v>
      </c>
      <c r="Q138" s="182">
        <f t="shared" si="48"/>
        <v>3200000000</v>
      </c>
      <c r="R138" s="182">
        <f>SUM(R139:R141)</f>
        <v>0</v>
      </c>
      <c r="S138" s="182">
        <f t="shared" si="48"/>
        <v>3130326400</v>
      </c>
      <c r="T138" s="182">
        <f>SUM(T139:T141)</f>
        <v>3110019609</v>
      </c>
      <c r="U138" s="182">
        <f t="shared" si="48"/>
        <v>1738643963</v>
      </c>
      <c r="V138" s="182">
        <f t="shared" si="48"/>
        <v>1738643963</v>
      </c>
      <c r="W138" s="182">
        <f t="shared" si="48"/>
        <v>1738643963</v>
      </c>
      <c r="X138" s="203">
        <f t="shared" si="31"/>
        <v>0.97188112781250002</v>
      </c>
      <c r="Y138" s="183"/>
      <c r="Z138" s="184"/>
    </row>
    <row r="139" spans="1:26" s="66" customFormat="1" ht="21.6" customHeight="1" x14ac:dyDescent="0.2">
      <c r="A139" s="207" t="s">
        <v>118</v>
      </c>
      <c r="B139" s="189">
        <v>4302</v>
      </c>
      <c r="C139" s="56" t="s">
        <v>121</v>
      </c>
      <c r="D139" s="56" t="s">
        <v>187</v>
      </c>
      <c r="E139" s="57" t="s">
        <v>125</v>
      </c>
      <c r="F139" s="57" t="s">
        <v>172</v>
      </c>
      <c r="G139" s="57"/>
      <c r="H139" s="58">
        <v>11</v>
      </c>
      <c r="I139" s="59" t="s">
        <v>40</v>
      </c>
      <c r="J139" s="60" t="s">
        <v>41</v>
      </c>
      <c r="K139" s="152" t="s">
        <v>173</v>
      </c>
      <c r="L139" s="62">
        <v>400000000</v>
      </c>
      <c r="M139" s="62"/>
      <c r="N139" s="62"/>
      <c r="O139" s="62"/>
      <c r="P139" s="62"/>
      <c r="Q139" s="62">
        <f>L139-M139+N139-O139+P139</f>
        <v>400000000</v>
      </c>
      <c r="R139" s="62"/>
      <c r="S139" s="62">
        <v>400000000</v>
      </c>
      <c r="T139" s="62">
        <v>400000000</v>
      </c>
      <c r="U139" s="62">
        <v>384815560</v>
      </c>
      <c r="V139" s="62">
        <v>384815560</v>
      </c>
      <c r="W139" s="62">
        <v>384815560</v>
      </c>
      <c r="X139" s="210">
        <f t="shared" si="31"/>
        <v>1</v>
      </c>
      <c r="Y139" s="81"/>
      <c r="Z139" s="82"/>
    </row>
    <row r="140" spans="1:26" s="66" customFormat="1" x14ac:dyDescent="0.2">
      <c r="A140" s="207" t="s">
        <v>118</v>
      </c>
      <c r="B140" s="189">
        <v>4302</v>
      </c>
      <c r="C140" s="56" t="s">
        <v>121</v>
      </c>
      <c r="D140" s="56" t="s">
        <v>187</v>
      </c>
      <c r="E140" s="57" t="s">
        <v>125</v>
      </c>
      <c r="F140" s="57" t="s">
        <v>189</v>
      </c>
      <c r="G140" s="57"/>
      <c r="H140" s="58">
        <v>11</v>
      </c>
      <c r="I140" s="59" t="s">
        <v>40</v>
      </c>
      <c r="J140" s="60" t="s">
        <v>41</v>
      </c>
      <c r="K140" s="144" t="s">
        <v>190</v>
      </c>
      <c r="L140" s="62">
        <v>70000000</v>
      </c>
      <c r="M140" s="62"/>
      <c r="N140" s="62"/>
      <c r="O140" s="62"/>
      <c r="P140" s="62"/>
      <c r="Q140" s="62">
        <f>L140-M140+N140-O140+P140</f>
        <v>70000000</v>
      </c>
      <c r="R140" s="62"/>
      <c r="S140" s="62">
        <v>70000000</v>
      </c>
      <c r="T140" s="62">
        <v>70000000</v>
      </c>
      <c r="U140" s="62">
        <v>35000000</v>
      </c>
      <c r="V140" s="62">
        <v>35000000</v>
      </c>
      <c r="W140" s="62">
        <v>35000000</v>
      </c>
      <c r="X140" s="210">
        <f>T140/Q140</f>
        <v>1</v>
      </c>
      <c r="Y140" s="81"/>
      <c r="Z140" s="82"/>
    </row>
    <row r="141" spans="1:26" s="66" customFormat="1" x14ac:dyDescent="0.2">
      <c r="A141" s="207" t="s">
        <v>118</v>
      </c>
      <c r="B141" s="189">
        <v>4302</v>
      </c>
      <c r="C141" s="56" t="s">
        <v>121</v>
      </c>
      <c r="D141" s="56" t="s">
        <v>187</v>
      </c>
      <c r="E141" s="57" t="s">
        <v>125</v>
      </c>
      <c r="F141" s="57" t="s">
        <v>191</v>
      </c>
      <c r="G141" s="57"/>
      <c r="H141" s="58">
        <v>11</v>
      </c>
      <c r="I141" s="59" t="s">
        <v>40</v>
      </c>
      <c r="J141" s="60" t="s">
        <v>41</v>
      </c>
      <c r="K141" s="144" t="s">
        <v>192</v>
      </c>
      <c r="L141" s="62">
        <v>2730000000</v>
      </c>
      <c r="M141" s="62"/>
      <c r="N141" s="62"/>
      <c r="O141" s="62"/>
      <c r="P141" s="62"/>
      <c r="Q141" s="62">
        <f>L141-M141+N141-O141+P141</f>
        <v>2730000000</v>
      </c>
      <c r="R141" s="62"/>
      <c r="S141" s="62">
        <v>2660326400</v>
      </c>
      <c r="T141" s="62">
        <v>2640019609</v>
      </c>
      <c r="U141" s="62">
        <v>1318828403</v>
      </c>
      <c r="V141" s="62">
        <v>1318828403</v>
      </c>
      <c r="W141" s="62">
        <v>1318828403</v>
      </c>
      <c r="X141" s="210">
        <f t="shared" si="31"/>
        <v>0.96704014981684983</v>
      </c>
      <c r="Y141" s="81"/>
      <c r="Z141" s="82"/>
    </row>
    <row r="142" spans="1:26" s="185" customFormat="1" ht="24.75" x14ac:dyDescent="0.2">
      <c r="A142" s="225" t="s">
        <v>118</v>
      </c>
      <c r="B142" s="192">
        <v>4302</v>
      </c>
      <c r="C142" s="180" t="s">
        <v>121</v>
      </c>
      <c r="D142" s="180" t="s">
        <v>193</v>
      </c>
      <c r="E142" s="49"/>
      <c r="F142" s="49"/>
      <c r="G142" s="49"/>
      <c r="H142" s="50">
        <v>11</v>
      </c>
      <c r="I142" s="51" t="s">
        <v>40</v>
      </c>
      <c r="J142" s="52" t="s">
        <v>41</v>
      </c>
      <c r="K142" s="181" t="s">
        <v>194</v>
      </c>
      <c r="L142" s="182">
        <f>L143</f>
        <v>5000000000</v>
      </c>
      <c r="M142" s="182">
        <f>M143</f>
        <v>0</v>
      </c>
      <c r="N142" s="182">
        <f>N143</f>
        <v>2000000000</v>
      </c>
      <c r="O142" s="182">
        <f t="shared" ref="O142:W142" si="49">O143</f>
        <v>0</v>
      </c>
      <c r="P142" s="182">
        <f t="shared" si="49"/>
        <v>0</v>
      </c>
      <c r="Q142" s="182">
        <f t="shared" si="49"/>
        <v>7000000000</v>
      </c>
      <c r="R142" s="182">
        <f>R143</f>
        <v>0</v>
      </c>
      <c r="S142" s="182">
        <f t="shared" si="49"/>
        <v>7000000000</v>
      </c>
      <c r="T142" s="182">
        <f t="shared" si="49"/>
        <v>6929582586</v>
      </c>
      <c r="U142" s="182">
        <f t="shared" si="49"/>
        <v>6666648246.3000002</v>
      </c>
      <c r="V142" s="182">
        <f t="shared" si="49"/>
        <v>6666648246.3000002</v>
      </c>
      <c r="W142" s="182">
        <f t="shared" si="49"/>
        <v>6666648246.3000002</v>
      </c>
      <c r="X142" s="203">
        <f t="shared" si="31"/>
        <v>0.98994036942857144</v>
      </c>
      <c r="Y142" s="183"/>
      <c r="Z142" s="184"/>
    </row>
    <row r="143" spans="1:26" s="66" customFormat="1" x14ac:dyDescent="0.2">
      <c r="A143" s="207" t="s">
        <v>118</v>
      </c>
      <c r="B143" s="189">
        <v>4302</v>
      </c>
      <c r="C143" s="56" t="s">
        <v>121</v>
      </c>
      <c r="D143" s="56" t="s">
        <v>193</v>
      </c>
      <c r="E143" s="57" t="s">
        <v>125</v>
      </c>
      <c r="F143" s="57" t="s">
        <v>195</v>
      </c>
      <c r="G143" s="57"/>
      <c r="H143" s="58">
        <v>11</v>
      </c>
      <c r="I143" s="59" t="s">
        <v>40</v>
      </c>
      <c r="J143" s="60" t="s">
        <v>41</v>
      </c>
      <c r="K143" s="144" t="s">
        <v>196</v>
      </c>
      <c r="L143" s="62">
        <v>5000000000</v>
      </c>
      <c r="M143" s="62">
        <v>0</v>
      </c>
      <c r="N143" s="62">
        <v>2000000000</v>
      </c>
      <c r="O143" s="62"/>
      <c r="P143" s="62"/>
      <c r="Q143" s="62">
        <f>L143-M143+N143-O143+P143</f>
        <v>7000000000</v>
      </c>
      <c r="R143" s="62"/>
      <c r="S143" s="62">
        <v>7000000000</v>
      </c>
      <c r="T143" s="62">
        <v>6929582586</v>
      </c>
      <c r="U143" s="62">
        <v>6666648246.3000002</v>
      </c>
      <c r="V143" s="62">
        <v>6666648246.3000002</v>
      </c>
      <c r="W143" s="62">
        <v>6666648246.3000002</v>
      </c>
      <c r="X143" s="210">
        <f t="shared" si="31"/>
        <v>0.98994036942857144</v>
      </c>
      <c r="Y143" s="81"/>
      <c r="Z143" s="82"/>
    </row>
    <row r="144" spans="1:26" s="133" customFormat="1" ht="24.75" x14ac:dyDescent="0.2">
      <c r="A144" s="141" t="s">
        <v>118</v>
      </c>
      <c r="B144" s="191">
        <v>4399</v>
      </c>
      <c r="C144" s="139"/>
      <c r="D144" s="139"/>
      <c r="E144" s="139"/>
      <c r="F144" s="139"/>
      <c r="G144" s="139"/>
      <c r="H144" s="139"/>
      <c r="I144" s="140"/>
      <c r="J144" s="141"/>
      <c r="K144" s="153" t="s">
        <v>197</v>
      </c>
      <c r="L144" s="142">
        <f>L145</f>
        <v>13600000000</v>
      </c>
      <c r="M144" s="142">
        <f t="shared" ref="M144:W144" si="50">M145</f>
        <v>30000000</v>
      </c>
      <c r="N144" s="142">
        <f t="shared" si="50"/>
        <v>30000000</v>
      </c>
      <c r="O144" s="142">
        <f t="shared" si="50"/>
        <v>0</v>
      </c>
      <c r="P144" s="142">
        <f t="shared" si="50"/>
        <v>0</v>
      </c>
      <c r="Q144" s="142">
        <f t="shared" si="50"/>
        <v>13600000000</v>
      </c>
      <c r="R144" s="142">
        <f>R145</f>
        <v>0</v>
      </c>
      <c r="S144" s="142">
        <f t="shared" si="50"/>
        <v>11554667770.52</v>
      </c>
      <c r="T144" s="142">
        <f t="shared" si="50"/>
        <v>9980299228.5200005</v>
      </c>
      <c r="U144" s="142">
        <f t="shared" si="50"/>
        <v>3777982578.8800001</v>
      </c>
      <c r="V144" s="142">
        <f t="shared" si="50"/>
        <v>3745682578.8800001</v>
      </c>
      <c r="W144" s="142">
        <f t="shared" si="50"/>
        <v>3745682578.8800001</v>
      </c>
      <c r="X144" s="227">
        <f t="shared" si="31"/>
        <v>0.73384553150882359</v>
      </c>
      <c r="Y144" s="154"/>
      <c r="Z144" s="155"/>
    </row>
    <row r="145" spans="1:26" s="47" customFormat="1" x14ac:dyDescent="0.2">
      <c r="A145" s="202" t="s">
        <v>118</v>
      </c>
      <c r="B145" s="187">
        <v>4399</v>
      </c>
      <c r="C145" s="48" t="s">
        <v>121</v>
      </c>
      <c r="D145" s="48"/>
      <c r="E145" s="49"/>
      <c r="F145" s="49"/>
      <c r="G145" s="49"/>
      <c r="H145" s="50"/>
      <c r="I145" s="51"/>
      <c r="J145" s="52"/>
      <c r="K145" s="134" t="s">
        <v>122</v>
      </c>
      <c r="L145" s="54">
        <f>L146+L148+L150</f>
        <v>13600000000</v>
      </c>
      <c r="M145" s="54">
        <f t="shared" ref="M145:W145" si="51">M146+M148+M150</f>
        <v>30000000</v>
      </c>
      <c r="N145" s="54">
        <f t="shared" si="51"/>
        <v>30000000</v>
      </c>
      <c r="O145" s="54">
        <f t="shared" si="51"/>
        <v>0</v>
      </c>
      <c r="P145" s="54">
        <f t="shared" si="51"/>
        <v>0</v>
      </c>
      <c r="Q145" s="54">
        <f t="shared" si="51"/>
        <v>13600000000</v>
      </c>
      <c r="R145" s="54">
        <f>R146+R148+R150</f>
        <v>0</v>
      </c>
      <c r="S145" s="54">
        <f t="shared" si="51"/>
        <v>11554667770.52</v>
      </c>
      <c r="T145" s="54">
        <f t="shared" si="51"/>
        <v>9980299228.5200005</v>
      </c>
      <c r="U145" s="54">
        <f t="shared" si="51"/>
        <v>3777982578.8800001</v>
      </c>
      <c r="V145" s="54">
        <f t="shared" si="51"/>
        <v>3745682578.8800001</v>
      </c>
      <c r="W145" s="54">
        <f t="shared" si="51"/>
        <v>3745682578.8800001</v>
      </c>
      <c r="X145" s="203">
        <f t="shared" si="31"/>
        <v>0.73384553150882359</v>
      </c>
      <c r="Y145" s="156"/>
      <c r="Z145" s="157"/>
    </row>
    <row r="146" spans="1:26" s="185" customFormat="1" ht="41.25" x14ac:dyDescent="0.2">
      <c r="A146" s="225" t="s">
        <v>118</v>
      </c>
      <c r="B146" s="192">
        <v>4399</v>
      </c>
      <c r="C146" s="180" t="s">
        <v>121</v>
      </c>
      <c r="D146" s="180" t="s">
        <v>198</v>
      </c>
      <c r="E146" s="49"/>
      <c r="F146" s="49"/>
      <c r="G146" s="49"/>
      <c r="H146" s="50"/>
      <c r="I146" s="51"/>
      <c r="J146" s="52"/>
      <c r="K146" s="186" t="s">
        <v>199</v>
      </c>
      <c r="L146" s="182">
        <f>SUM(L147)</f>
        <v>6500000000</v>
      </c>
      <c r="M146" s="182">
        <f t="shared" ref="M146:W146" si="52">SUM(M147)</f>
        <v>0</v>
      </c>
      <c r="N146" s="182">
        <f t="shared" si="52"/>
        <v>0</v>
      </c>
      <c r="O146" s="182">
        <f t="shared" si="52"/>
        <v>0</v>
      </c>
      <c r="P146" s="182">
        <f t="shared" si="52"/>
        <v>0</v>
      </c>
      <c r="Q146" s="182">
        <f t="shared" si="52"/>
        <v>6500000000</v>
      </c>
      <c r="R146" s="182">
        <f>SUM(R147)</f>
        <v>0</v>
      </c>
      <c r="S146" s="182">
        <f t="shared" si="52"/>
        <v>4726111307.5200005</v>
      </c>
      <c r="T146" s="182">
        <f t="shared" si="52"/>
        <v>3911432556.52</v>
      </c>
      <c r="U146" s="182">
        <f t="shared" si="52"/>
        <v>1304455320.8800001</v>
      </c>
      <c r="V146" s="182">
        <f t="shared" si="52"/>
        <v>1272155320.8800001</v>
      </c>
      <c r="W146" s="182">
        <f t="shared" si="52"/>
        <v>1272155320.8800001</v>
      </c>
      <c r="X146" s="203">
        <f t="shared" si="31"/>
        <v>0.60175885484923075</v>
      </c>
      <c r="Y146" s="183"/>
      <c r="Z146" s="184"/>
    </row>
    <row r="147" spans="1:26" s="160" customFormat="1" x14ac:dyDescent="0.2">
      <c r="A147" s="207" t="s">
        <v>118</v>
      </c>
      <c r="B147" s="189">
        <v>4399</v>
      </c>
      <c r="C147" s="56" t="s">
        <v>121</v>
      </c>
      <c r="D147" s="56" t="s">
        <v>198</v>
      </c>
      <c r="E147" s="57" t="s">
        <v>125</v>
      </c>
      <c r="F147" s="57" t="s">
        <v>200</v>
      </c>
      <c r="G147" s="57"/>
      <c r="H147" s="58">
        <v>11</v>
      </c>
      <c r="I147" s="59" t="s">
        <v>40</v>
      </c>
      <c r="J147" s="60" t="s">
        <v>41</v>
      </c>
      <c r="K147" s="144" t="s">
        <v>201</v>
      </c>
      <c r="L147" s="62">
        <v>6500000000</v>
      </c>
      <c r="M147" s="62"/>
      <c r="N147" s="62"/>
      <c r="O147" s="62"/>
      <c r="P147" s="62"/>
      <c r="Q147" s="62">
        <f>L147-M147+N147-O147+P147</f>
        <v>6500000000</v>
      </c>
      <c r="R147" s="62"/>
      <c r="S147" s="62">
        <v>4726111307.5200005</v>
      </c>
      <c r="T147" s="62">
        <v>3911432556.52</v>
      </c>
      <c r="U147" s="62">
        <v>1304455320.8800001</v>
      </c>
      <c r="V147" s="62">
        <v>1272155320.8800001</v>
      </c>
      <c r="W147" s="62">
        <v>1272155320.8800001</v>
      </c>
      <c r="X147" s="210">
        <f t="shared" si="31"/>
        <v>0.60175885484923075</v>
      </c>
      <c r="Y147" s="158"/>
      <c r="Z147" s="159"/>
    </row>
    <row r="148" spans="1:26" s="185" customFormat="1" ht="16.5" x14ac:dyDescent="0.2">
      <c r="A148" s="225" t="s">
        <v>118</v>
      </c>
      <c r="B148" s="192">
        <v>4399</v>
      </c>
      <c r="C148" s="180" t="s">
        <v>121</v>
      </c>
      <c r="D148" s="180" t="s">
        <v>123</v>
      </c>
      <c r="E148" s="49"/>
      <c r="F148" s="49"/>
      <c r="G148" s="49"/>
      <c r="H148" s="50"/>
      <c r="I148" s="51"/>
      <c r="J148" s="52"/>
      <c r="K148" s="186" t="s">
        <v>202</v>
      </c>
      <c r="L148" s="182">
        <f>SUM(L149)</f>
        <v>3500000000</v>
      </c>
      <c r="M148" s="182">
        <f t="shared" ref="M148:W148" si="53">SUM(M149)</f>
        <v>0</v>
      </c>
      <c r="N148" s="182">
        <f t="shared" si="53"/>
        <v>0</v>
      </c>
      <c r="O148" s="182">
        <f t="shared" si="53"/>
        <v>0</v>
      </c>
      <c r="P148" s="182">
        <f t="shared" si="53"/>
        <v>0</v>
      </c>
      <c r="Q148" s="182">
        <f t="shared" si="53"/>
        <v>3500000000</v>
      </c>
      <c r="R148" s="182">
        <f>SUM(R149)</f>
        <v>0</v>
      </c>
      <c r="S148" s="182">
        <f t="shared" si="53"/>
        <v>3499962400</v>
      </c>
      <c r="T148" s="182">
        <f t="shared" si="53"/>
        <v>2840511593</v>
      </c>
      <c r="U148" s="182">
        <f t="shared" si="53"/>
        <v>813384041</v>
      </c>
      <c r="V148" s="182">
        <f t="shared" si="53"/>
        <v>813384041</v>
      </c>
      <c r="W148" s="182">
        <f t="shared" si="53"/>
        <v>813384041</v>
      </c>
      <c r="X148" s="203">
        <f t="shared" si="31"/>
        <v>0.81157474085714287</v>
      </c>
      <c r="Y148" s="183"/>
      <c r="Z148" s="184"/>
    </row>
    <row r="149" spans="1:26" s="66" customFormat="1" x14ac:dyDescent="0.2">
      <c r="A149" s="207" t="s">
        <v>118</v>
      </c>
      <c r="B149" s="189">
        <v>4399</v>
      </c>
      <c r="C149" s="56" t="s">
        <v>121</v>
      </c>
      <c r="D149" s="56" t="s">
        <v>123</v>
      </c>
      <c r="E149" s="57" t="s">
        <v>125</v>
      </c>
      <c r="F149" s="57" t="s">
        <v>203</v>
      </c>
      <c r="G149" s="57"/>
      <c r="H149" s="58">
        <v>11</v>
      </c>
      <c r="I149" s="59" t="s">
        <v>40</v>
      </c>
      <c r="J149" s="60" t="s">
        <v>41</v>
      </c>
      <c r="K149" s="144" t="s">
        <v>204</v>
      </c>
      <c r="L149" s="62">
        <v>3500000000</v>
      </c>
      <c r="M149" s="62"/>
      <c r="N149" s="62"/>
      <c r="O149" s="62"/>
      <c r="P149" s="62"/>
      <c r="Q149" s="62">
        <f>L149-M149+N149-O149+P149</f>
        <v>3500000000</v>
      </c>
      <c r="R149" s="62"/>
      <c r="S149" s="62">
        <v>3499962400</v>
      </c>
      <c r="T149" s="62">
        <v>2840511593</v>
      </c>
      <c r="U149" s="62">
        <v>813384041</v>
      </c>
      <c r="V149" s="62">
        <v>813384041</v>
      </c>
      <c r="W149" s="62">
        <v>813384041</v>
      </c>
      <c r="X149" s="210">
        <f t="shared" si="31"/>
        <v>0.81157474085714287</v>
      </c>
      <c r="Y149" s="81"/>
      <c r="Z149" s="82"/>
    </row>
    <row r="150" spans="1:26" s="47" customFormat="1" ht="16.5" x14ac:dyDescent="0.2">
      <c r="A150" s="202" t="s">
        <v>118</v>
      </c>
      <c r="B150" s="187">
        <v>4399</v>
      </c>
      <c r="C150" s="48" t="s">
        <v>121</v>
      </c>
      <c r="D150" s="48" t="s">
        <v>128</v>
      </c>
      <c r="E150" s="49"/>
      <c r="F150" s="49"/>
      <c r="G150" s="49"/>
      <c r="H150" s="50"/>
      <c r="I150" s="51"/>
      <c r="J150" s="52"/>
      <c r="K150" s="55" t="s">
        <v>205</v>
      </c>
      <c r="L150" s="54">
        <f>SUM(L151:L152)</f>
        <v>3600000000</v>
      </c>
      <c r="M150" s="54">
        <f t="shared" ref="M150:W150" si="54">SUM(M151:M152)</f>
        <v>30000000</v>
      </c>
      <c r="N150" s="54">
        <f t="shared" si="54"/>
        <v>30000000</v>
      </c>
      <c r="O150" s="54">
        <f t="shared" si="54"/>
        <v>0</v>
      </c>
      <c r="P150" s="54">
        <f t="shared" si="54"/>
        <v>0</v>
      </c>
      <c r="Q150" s="54">
        <f t="shared" si="54"/>
        <v>3600000000</v>
      </c>
      <c r="R150" s="54">
        <f>SUM(R151:R152)</f>
        <v>0</v>
      </c>
      <c r="S150" s="54">
        <f t="shared" si="54"/>
        <v>3328594063</v>
      </c>
      <c r="T150" s="54">
        <f t="shared" si="54"/>
        <v>3228355079</v>
      </c>
      <c r="U150" s="54">
        <f t="shared" si="54"/>
        <v>1660143217</v>
      </c>
      <c r="V150" s="54">
        <f t="shared" si="54"/>
        <v>1660143217</v>
      </c>
      <c r="W150" s="54">
        <f t="shared" si="54"/>
        <v>1660143217</v>
      </c>
      <c r="X150" s="203">
        <f t="shared" si="31"/>
        <v>0.89676529972222219</v>
      </c>
      <c r="Y150" s="156"/>
      <c r="Z150" s="157"/>
    </row>
    <row r="151" spans="1:26" s="66" customFormat="1" x14ac:dyDescent="0.2">
      <c r="A151" s="207" t="s">
        <v>118</v>
      </c>
      <c r="B151" s="189">
        <v>4399</v>
      </c>
      <c r="C151" s="56" t="s">
        <v>121</v>
      </c>
      <c r="D151" s="56" t="s">
        <v>128</v>
      </c>
      <c r="E151" s="57" t="s">
        <v>125</v>
      </c>
      <c r="F151" s="57" t="s">
        <v>206</v>
      </c>
      <c r="G151" s="57"/>
      <c r="H151" s="58">
        <v>11</v>
      </c>
      <c r="I151" s="59" t="s">
        <v>40</v>
      </c>
      <c r="J151" s="60" t="s">
        <v>41</v>
      </c>
      <c r="K151" s="144" t="s">
        <v>207</v>
      </c>
      <c r="L151" s="62">
        <v>1927750000</v>
      </c>
      <c r="M151" s="62"/>
      <c r="N151" s="62">
        <v>30000000</v>
      </c>
      <c r="O151" s="62"/>
      <c r="P151" s="62"/>
      <c r="Q151" s="62">
        <f>L151-M151+N151-O151+P151</f>
        <v>1957750000</v>
      </c>
      <c r="R151" s="62"/>
      <c r="S151" s="62">
        <v>1873807750</v>
      </c>
      <c r="T151" s="62">
        <v>1868884072</v>
      </c>
      <c r="U151" s="62">
        <v>916223618</v>
      </c>
      <c r="V151" s="62">
        <v>916223618</v>
      </c>
      <c r="W151" s="62">
        <v>916223618</v>
      </c>
      <c r="X151" s="210">
        <f t="shared" si="31"/>
        <v>0.95460813280551648</v>
      </c>
      <c r="Y151" s="81"/>
      <c r="Z151" s="82"/>
    </row>
    <row r="152" spans="1:26" s="66" customFormat="1" ht="16.5" x14ac:dyDescent="0.2">
      <c r="A152" s="228" t="s">
        <v>118</v>
      </c>
      <c r="B152" s="229">
        <v>4399</v>
      </c>
      <c r="C152" s="230" t="s">
        <v>121</v>
      </c>
      <c r="D152" s="230" t="s">
        <v>128</v>
      </c>
      <c r="E152" s="231" t="s">
        <v>125</v>
      </c>
      <c r="F152" s="231" t="s">
        <v>208</v>
      </c>
      <c r="G152" s="231"/>
      <c r="H152" s="232">
        <v>11</v>
      </c>
      <c r="I152" s="233" t="s">
        <v>40</v>
      </c>
      <c r="J152" s="234" t="s">
        <v>41</v>
      </c>
      <c r="K152" s="235" t="s">
        <v>209</v>
      </c>
      <c r="L152" s="236">
        <v>1672250000</v>
      </c>
      <c r="M152" s="236">
        <v>30000000</v>
      </c>
      <c r="N152" s="236"/>
      <c r="O152" s="236"/>
      <c r="P152" s="236"/>
      <c r="Q152" s="236">
        <f>L152-M152+N152-O152+P152</f>
        <v>1642250000</v>
      </c>
      <c r="R152" s="236"/>
      <c r="S152" s="236">
        <v>1454786313</v>
      </c>
      <c r="T152" s="236">
        <v>1359471007</v>
      </c>
      <c r="U152" s="236">
        <v>743919599</v>
      </c>
      <c r="V152" s="236">
        <v>743919599</v>
      </c>
      <c r="W152" s="236">
        <v>743919599</v>
      </c>
      <c r="X152" s="237">
        <f t="shared" si="31"/>
        <v>0.82781002100776369</v>
      </c>
      <c r="Y152" s="81"/>
      <c r="Z152" s="82"/>
    </row>
    <row r="153" spans="1:26" x14ac:dyDescent="0.2">
      <c r="K153" s="161"/>
      <c r="T153" s="163"/>
    </row>
    <row r="154" spans="1:26" x14ac:dyDescent="0.2">
      <c r="A154" s="9" t="s">
        <v>210</v>
      </c>
      <c r="B154" s="165"/>
      <c r="C154" s="165"/>
      <c r="E154" s="165"/>
      <c r="H154" s="166"/>
      <c r="I154" s="165"/>
      <c r="J154" s="165"/>
      <c r="K154" s="167"/>
      <c r="L154" s="168"/>
      <c r="M154" s="168"/>
      <c r="N154" s="168"/>
      <c r="O154" s="168"/>
      <c r="P154" s="168"/>
      <c r="Q154" s="168"/>
      <c r="R154" s="168"/>
      <c r="T154" s="168"/>
      <c r="U154" s="168"/>
      <c r="V154" s="168"/>
      <c r="W154" s="168"/>
      <c r="X154" s="169"/>
    </row>
  </sheetData>
  <mergeCells count="16"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C78 C75 B16:F72 C79:F152" numberStoredAsText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2022-08-08T01:45:26Z</dcterms:created>
  <dcterms:modified xsi:type="dcterms:W3CDTF">2022-08-08T01:55:51Z</dcterms:modified>
</cp:coreProperties>
</file>