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MINISTERIO DEL DEPORTE\MIN DEPORTE_\2022\Informes\Informes Ejecución\Febrero 2022\"/>
    </mc:Choice>
  </mc:AlternateContent>
  <xr:revisionPtr revIDLastSave="0" documentId="13_ncr:1_{73BAD8F5-9734-45F5-A897-EFFAFBFA92F7}" xr6:coauthVersionLast="47" xr6:coauthVersionMax="47" xr10:uidLastSave="{00000000-0000-0000-0000-000000000000}"/>
  <bookViews>
    <workbookView xWindow="-108" yWindow="-108" windowWidth="23256" windowHeight="12456" xr2:uid="{3A9B40B1-1C54-4491-B7B4-DAEA8A777E38}"/>
  </bookViews>
  <sheets>
    <sheet name="VIGENCIA ACTUAL " sheetId="1" r:id="rId1"/>
  </sheets>
  <externalReferences>
    <externalReference r:id="rId2"/>
  </externalReferences>
  <definedNames>
    <definedName name="_xlnm._FilterDatabase" localSheetId="0" hidden="1">'VIGENCIA ACTUAL '!$A$7:$X$141</definedName>
    <definedName name="_xlnm.Print_Area" localSheetId="0">'VIGENCIA ACTUAL '!$A$1:$X$151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122" i="1" l="1"/>
  <c r="X85" i="1"/>
  <c r="X15" i="1"/>
  <c r="X14" i="1"/>
  <c r="Q141" i="1" l="1"/>
  <c r="X141" i="1" s="1"/>
  <c r="X140" i="1"/>
  <c r="Q140" i="1"/>
  <c r="W139" i="1"/>
  <c r="V139" i="1"/>
  <c r="U139" i="1"/>
  <c r="U134" i="1" s="1"/>
  <c r="U133" i="1" s="1"/>
  <c r="T139" i="1"/>
  <c r="S139" i="1"/>
  <c r="R139" i="1"/>
  <c r="P139" i="1"/>
  <c r="O139" i="1"/>
  <c r="N139" i="1"/>
  <c r="M139" i="1"/>
  <c r="M134" i="1" s="1"/>
  <c r="M133" i="1" s="1"/>
  <c r="L139" i="1"/>
  <c r="Q138" i="1"/>
  <c r="X138" i="1" s="1"/>
  <c r="W137" i="1"/>
  <c r="V137" i="1"/>
  <c r="U137" i="1"/>
  <c r="T137" i="1"/>
  <c r="X137" i="1" s="1"/>
  <c r="S137" i="1"/>
  <c r="R137" i="1"/>
  <c r="R134" i="1" s="1"/>
  <c r="R133" i="1" s="1"/>
  <c r="Q137" i="1"/>
  <c r="P137" i="1"/>
  <c r="O137" i="1"/>
  <c r="N137" i="1"/>
  <c r="M137" i="1"/>
  <c r="L137" i="1"/>
  <c r="Q136" i="1"/>
  <c r="X136" i="1" s="1"/>
  <c r="X135" i="1"/>
  <c r="W135" i="1"/>
  <c r="W134" i="1" s="1"/>
  <c r="W133" i="1" s="1"/>
  <c r="V135" i="1"/>
  <c r="U135" i="1"/>
  <c r="T135" i="1"/>
  <c r="T134" i="1" s="1"/>
  <c r="S135" i="1"/>
  <c r="S134" i="1" s="1"/>
  <c r="S133" i="1" s="1"/>
  <c r="R135" i="1"/>
  <c r="Q135" i="1"/>
  <c r="P135" i="1"/>
  <c r="O135" i="1"/>
  <c r="O134" i="1" s="1"/>
  <c r="O133" i="1" s="1"/>
  <c r="N135" i="1"/>
  <c r="M135" i="1"/>
  <c r="L135" i="1"/>
  <c r="L134" i="1" s="1"/>
  <c r="L133" i="1" s="1"/>
  <c r="V134" i="1"/>
  <c r="V133" i="1" s="1"/>
  <c r="P134" i="1"/>
  <c r="P133" i="1" s="1"/>
  <c r="N134" i="1"/>
  <c r="N133" i="1"/>
  <c r="Q132" i="1"/>
  <c r="X132" i="1" s="1"/>
  <c r="W131" i="1"/>
  <c r="V131" i="1"/>
  <c r="U131" i="1"/>
  <c r="T131" i="1"/>
  <c r="X131" i="1" s="1"/>
  <c r="S131" i="1"/>
  <c r="R131" i="1"/>
  <c r="Q131" i="1"/>
  <c r="P131" i="1"/>
  <c r="O131" i="1"/>
  <c r="N131" i="1"/>
  <c r="M131" i="1"/>
  <c r="L131" i="1"/>
  <c r="Q130" i="1"/>
  <c r="X130" i="1" s="1"/>
  <c r="X129" i="1"/>
  <c r="Q129" i="1"/>
  <c r="Q128" i="1"/>
  <c r="X128" i="1" s="1"/>
  <c r="W127" i="1"/>
  <c r="V127" i="1"/>
  <c r="U127" i="1"/>
  <c r="T127" i="1"/>
  <c r="S127" i="1"/>
  <c r="R127" i="1"/>
  <c r="P127" i="1"/>
  <c r="O127" i="1"/>
  <c r="N127" i="1"/>
  <c r="M127" i="1"/>
  <c r="L127" i="1"/>
  <c r="X126" i="1"/>
  <c r="Q126" i="1"/>
  <c r="Q125" i="1"/>
  <c r="Q123" i="1" s="1"/>
  <c r="X123" i="1" s="1"/>
  <c r="X124" i="1"/>
  <c r="Q124" i="1"/>
  <c r="W123" i="1"/>
  <c r="V123" i="1"/>
  <c r="U123" i="1"/>
  <c r="T123" i="1"/>
  <c r="S123" i="1"/>
  <c r="R123" i="1"/>
  <c r="P123" i="1"/>
  <c r="O123" i="1"/>
  <c r="N123" i="1"/>
  <c r="M123" i="1"/>
  <c r="L123" i="1"/>
  <c r="Q122" i="1"/>
  <c r="Q120" i="1" s="1"/>
  <c r="X120" i="1" s="1"/>
  <c r="X121" i="1"/>
  <c r="Q121" i="1"/>
  <c r="W120" i="1"/>
  <c r="V120" i="1"/>
  <c r="U120" i="1"/>
  <c r="T120" i="1"/>
  <c r="S120" i="1"/>
  <c r="R120" i="1"/>
  <c r="P120" i="1"/>
  <c r="O120" i="1"/>
  <c r="N120" i="1"/>
  <c r="M120" i="1"/>
  <c r="L120" i="1"/>
  <c r="Q119" i="1"/>
  <c r="Q117" i="1" s="1"/>
  <c r="X117" i="1" s="1"/>
  <c r="Q118" i="1"/>
  <c r="X118" i="1" s="1"/>
  <c r="W117" i="1"/>
  <c r="V117" i="1"/>
  <c r="U117" i="1"/>
  <c r="T117" i="1"/>
  <c r="S117" i="1"/>
  <c r="R117" i="1"/>
  <c r="P117" i="1"/>
  <c r="O117" i="1"/>
  <c r="N117" i="1"/>
  <c r="M117" i="1"/>
  <c r="L117" i="1"/>
  <c r="X116" i="1"/>
  <c r="Q116" i="1"/>
  <c r="X115" i="1"/>
  <c r="W115" i="1"/>
  <c r="V115" i="1"/>
  <c r="U115" i="1"/>
  <c r="T115" i="1"/>
  <c r="S115" i="1"/>
  <c r="R115" i="1"/>
  <c r="Q115" i="1"/>
  <c r="P115" i="1"/>
  <c r="O115" i="1"/>
  <c r="N115" i="1"/>
  <c r="M115" i="1"/>
  <c r="L115" i="1"/>
  <c r="Q114" i="1"/>
  <c r="X114" i="1" s="1"/>
  <c r="Q113" i="1"/>
  <c r="X113" i="1" s="1"/>
  <c r="X112" i="1"/>
  <c r="Q112" i="1"/>
  <c r="Q110" i="1" s="1"/>
  <c r="Q111" i="1"/>
  <c r="X111" i="1" s="1"/>
  <c r="W110" i="1"/>
  <c r="V110" i="1"/>
  <c r="U110" i="1"/>
  <c r="T110" i="1"/>
  <c r="X110" i="1" s="1"/>
  <c r="S110" i="1"/>
  <c r="R110" i="1"/>
  <c r="P110" i="1"/>
  <c r="O110" i="1"/>
  <c r="N110" i="1"/>
  <c r="M110" i="1"/>
  <c r="L110" i="1"/>
  <c r="X109" i="1"/>
  <c r="Q109" i="1"/>
  <c r="Q108" i="1"/>
  <c r="X108" i="1" s="1"/>
  <c r="X107" i="1"/>
  <c r="Q107" i="1"/>
  <c r="Q106" i="1"/>
  <c r="X106" i="1" s="1"/>
  <c r="W105" i="1"/>
  <c r="V105" i="1"/>
  <c r="U105" i="1"/>
  <c r="T105" i="1"/>
  <c r="X105" i="1" s="1"/>
  <c r="S105" i="1"/>
  <c r="R105" i="1"/>
  <c r="Q105" i="1"/>
  <c r="P105" i="1"/>
  <c r="O105" i="1"/>
  <c r="N105" i="1"/>
  <c r="M105" i="1"/>
  <c r="L105" i="1"/>
  <c r="L98" i="1" s="1"/>
  <c r="L97" i="1" s="1"/>
  <c r="Q104" i="1"/>
  <c r="X104" i="1" s="1"/>
  <c r="X103" i="1"/>
  <c r="Q103" i="1"/>
  <c r="W102" i="1"/>
  <c r="V102" i="1"/>
  <c r="U102" i="1"/>
  <c r="U98" i="1" s="1"/>
  <c r="U97" i="1" s="1"/>
  <c r="T102" i="1"/>
  <c r="S102" i="1"/>
  <c r="R102" i="1"/>
  <c r="P102" i="1"/>
  <c r="O102" i="1"/>
  <c r="N102" i="1"/>
  <c r="M102" i="1"/>
  <c r="M98" i="1" s="1"/>
  <c r="M97" i="1" s="1"/>
  <c r="L102" i="1"/>
  <c r="Q101" i="1"/>
  <c r="X101" i="1" s="1"/>
  <c r="X100" i="1"/>
  <c r="Q100" i="1"/>
  <c r="W99" i="1"/>
  <c r="W98" i="1" s="1"/>
  <c r="W97" i="1" s="1"/>
  <c r="V99" i="1"/>
  <c r="V98" i="1" s="1"/>
  <c r="V97" i="1" s="1"/>
  <c r="U99" i="1"/>
  <c r="T99" i="1"/>
  <c r="S99" i="1"/>
  <c r="S98" i="1" s="1"/>
  <c r="S97" i="1" s="1"/>
  <c r="R99" i="1"/>
  <c r="R98" i="1" s="1"/>
  <c r="R97" i="1" s="1"/>
  <c r="P99" i="1"/>
  <c r="O99" i="1"/>
  <c r="O98" i="1" s="1"/>
  <c r="O97" i="1" s="1"/>
  <c r="N99" i="1"/>
  <c r="N98" i="1" s="1"/>
  <c r="N97" i="1" s="1"/>
  <c r="M99" i="1"/>
  <c r="L99" i="1"/>
  <c r="P98" i="1"/>
  <c r="P97" i="1" s="1"/>
  <c r="Q96" i="1"/>
  <c r="X96" i="1" s="1"/>
  <c r="W95" i="1"/>
  <c r="V95" i="1"/>
  <c r="U95" i="1"/>
  <c r="T95" i="1"/>
  <c r="X95" i="1" s="1"/>
  <c r="S95" i="1"/>
  <c r="R95" i="1"/>
  <c r="Q95" i="1"/>
  <c r="P95" i="1"/>
  <c r="O95" i="1"/>
  <c r="N95" i="1"/>
  <c r="M95" i="1"/>
  <c r="L95" i="1"/>
  <c r="X94" i="1"/>
  <c r="Q94" i="1"/>
  <c r="Q93" i="1"/>
  <c r="X93" i="1" s="1"/>
  <c r="X92" i="1"/>
  <c r="Q92" i="1"/>
  <c r="Q91" i="1"/>
  <c r="X91" i="1" s="1"/>
  <c r="X90" i="1"/>
  <c r="Q90" i="1"/>
  <c r="W89" i="1"/>
  <c r="V89" i="1"/>
  <c r="U89" i="1"/>
  <c r="T89" i="1"/>
  <c r="S89" i="1"/>
  <c r="R89" i="1"/>
  <c r="P89" i="1"/>
  <c r="O89" i="1"/>
  <c r="N89" i="1"/>
  <c r="M89" i="1"/>
  <c r="L89" i="1"/>
  <c r="X88" i="1"/>
  <c r="Q88" i="1"/>
  <c r="Q87" i="1"/>
  <c r="X87" i="1" s="1"/>
  <c r="Q86" i="1"/>
  <c r="Q84" i="1" s="1"/>
  <c r="X84" i="1" s="1"/>
  <c r="Q85" i="1"/>
  <c r="W84" i="1"/>
  <c r="W77" i="1" s="1"/>
  <c r="W76" i="1" s="1"/>
  <c r="V84" i="1"/>
  <c r="U84" i="1"/>
  <c r="T84" i="1"/>
  <c r="S84" i="1"/>
  <c r="R84" i="1"/>
  <c r="P84" i="1"/>
  <c r="O84" i="1"/>
  <c r="O77" i="1" s="1"/>
  <c r="O76" i="1" s="1"/>
  <c r="O75" i="1" s="1"/>
  <c r="N84" i="1"/>
  <c r="M84" i="1"/>
  <c r="L84" i="1"/>
  <c r="Q83" i="1"/>
  <c r="Q80" i="1" s="1"/>
  <c r="X80" i="1" s="1"/>
  <c r="Q82" i="1"/>
  <c r="X82" i="1" s="1"/>
  <c r="X81" i="1"/>
  <c r="Q81" i="1"/>
  <c r="W80" i="1"/>
  <c r="V80" i="1"/>
  <c r="U80" i="1"/>
  <c r="T80" i="1"/>
  <c r="S80" i="1"/>
  <c r="S77" i="1" s="1"/>
  <c r="S76" i="1" s="1"/>
  <c r="S75" i="1" s="1"/>
  <c r="R80" i="1"/>
  <c r="R77" i="1" s="1"/>
  <c r="R76" i="1" s="1"/>
  <c r="P80" i="1"/>
  <c r="O80" i="1"/>
  <c r="N80" i="1"/>
  <c r="M80" i="1"/>
  <c r="L80" i="1"/>
  <c r="Q79" i="1"/>
  <c r="X79" i="1" s="1"/>
  <c r="W78" i="1"/>
  <c r="V78" i="1"/>
  <c r="U78" i="1"/>
  <c r="U77" i="1" s="1"/>
  <c r="U76" i="1" s="1"/>
  <c r="U75" i="1" s="1"/>
  <c r="T78" i="1"/>
  <c r="X78" i="1" s="1"/>
  <c r="S78" i="1"/>
  <c r="R78" i="1"/>
  <c r="Q78" i="1"/>
  <c r="P78" i="1"/>
  <c r="P77" i="1" s="1"/>
  <c r="P76" i="1" s="1"/>
  <c r="P75" i="1" s="1"/>
  <c r="O78" i="1"/>
  <c r="N78" i="1"/>
  <c r="M78" i="1"/>
  <c r="M77" i="1" s="1"/>
  <c r="M76" i="1" s="1"/>
  <c r="M75" i="1" s="1"/>
  <c r="L78" i="1"/>
  <c r="L77" i="1" s="1"/>
  <c r="L76" i="1" s="1"/>
  <c r="L75" i="1" s="1"/>
  <c r="V77" i="1"/>
  <c r="V76" i="1" s="1"/>
  <c r="N77" i="1"/>
  <c r="N76" i="1" s="1"/>
  <c r="X74" i="1"/>
  <c r="W73" i="1"/>
  <c r="V73" i="1"/>
  <c r="V72" i="1" s="1"/>
  <c r="U73" i="1"/>
  <c r="U72" i="1" s="1"/>
  <c r="T73" i="1"/>
  <c r="X73" i="1" s="1"/>
  <c r="S73" i="1"/>
  <c r="R73" i="1"/>
  <c r="R72" i="1" s="1"/>
  <c r="Q73" i="1"/>
  <c r="Q72" i="1" s="1"/>
  <c r="P73" i="1"/>
  <c r="O73" i="1"/>
  <c r="N73" i="1"/>
  <c r="N72" i="1" s="1"/>
  <c r="M73" i="1"/>
  <c r="M72" i="1" s="1"/>
  <c r="L73" i="1"/>
  <c r="W72" i="1"/>
  <c r="T72" i="1"/>
  <c r="X72" i="1" s="1"/>
  <c r="S72" i="1"/>
  <c r="P72" i="1"/>
  <c r="O72" i="1"/>
  <c r="L72" i="1"/>
  <c r="X71" i="1"/>
  <c r="Q71" i="1"/>
  <c r="Q69" i="1" s="1"/>
  <c r="Q68" i="1" s="1"/>
  <c r="Q70" i="1"/>
  <c r="X70" i="1" s="1"/>
  <c r="W69" i="1"/>
  <c r="W68" i="1" s="1"/>
  <c r="V69" i="1"/>
  <c r="U69" i="1"/>
  <c r="T69" i="1"/>
  <c r="T68" i="1" s="1"/>
  <c r="S69" i="1"/>
  <c r="S68" i="1" s="1"/>
  <c r="R69" i="1"/>
  <c r="P69" i="1"/>
  <c r="P68" i="1" s="1"/>
  <c r="P60" i="1" s="1"/>
  <c r="O69" i="1"/>
  <c r="O68" i="1" s="1"/>
  <c r="N69" i="1"/>
  <c r="M69" i="1"/>
  <c r="L69" i="1"/>
  <c r="L68" i="1" s="1"/>
  <c r="V68" i="1"/>
  <c r="U68" i="1"/>
  <c r="R68" i="1"/>
  <c r="N68" i="1"/>
  <c r="M68" i="1"/>
  <c r="Q67" i="1"/>
  <c r="X67" i="1" s="1"/>
  <c r="Q66" i="1"/>
  <c r="W65" i="1"/>
  <c r="V65" i="1"/>
  <c r="U65" i="1"/>
  <c r="T65" i="1"/>
  <c r="X65" i="1" s="1"/>
  <c r="S65" i="1"/>
  <c r="R65" i="1"/>
  <c r="Q65" i="1"/>
  <c r="P65" i="1"/>
  <c r="O65" i="1"/>
  <c r="N65" i="1"/>
  <c r="M65" i="1"/>
  <c r="L65" i="1"/>
  <c r="L60" i="1" s="1"/>
  <c r="Q64" i="1"/>
  <c r="X64" i="1" s="1"/>
  <c r="X63" i="1"/>
  <c r="Q63" i="1"/>
  <c r="W62" i="1"/>
  <c r="V62" i="1"/>
  <c r="V61" i="1" s="1"/>
  <c r="V60" i="1" s="1"/>
  <c r="U62" i="1"/>
  <c r="U61" i="1" s="1"/>
  <c r="U60" i="1" s="1"/>
  <c r="T62" i="1"/>
  <c r="X62" i="1" s="1"/>
  <c r="S62" i="1"/>
  <c r="R62" i="1"/>
  <c r="R61" i="1" s="1"/>
  <c r="R60" i="1" s="1"/>
  <c r="Q62" i="1"/>
  <c r="Q61" i="1" s="1"/>
  <c r="P62" i="1"/>
  <c r="O62" i="1"/>
  <c r="N62" i="1"/>
  <c r="N61" i="1" s="1"/>
  <c r="M62" i="1"/>
  <c r="M61" i="1" s="1"/>
  <c r="M60" i="1" s="1"/>
  <c r="L62" i="1"/>
  <c r="W61" i="1"/>
  <c r="T61" i="1"/>
  <c r="S61" i="1"/>
  <c r="S60" i="1" s="1"/>
  <c r="P61" i="1"/>
  <c r="O61" i="1"/>
  <c r="L61" i="1"/>
  <c r="X59" i="1"/>
  <c r="X58" i="1"/>
  <c r="Q58" i="1"/>
  <c r="Q57" i="1"/>
  <c r="X57" i="1" s="1"/>
  <c r="X56" i="1"/>
  <c r="W56" i="1"/>
  <c r="V56" i="1"/>
  <c r="U56" i="1"/>
  <c r="U55" i="1" s="1"/>
  <c r="T56" i="1"/>
  <c r="S56" i="1"/>
  <c r="R56" i="1"/>
  <c r="Q56" i="1"/>
  <c r="Q55" i="1" s="1"/>
  <c r="P56" i="1"/>
  <c r="P55" i="1" s="1"/>
  <c r="O56" i="1"/>
  <c r="O55" i="1" s="1"/>
  <c r="O51" i="1" s="1"/>
  <c r="N56" i="1"/>
  <c r="M56" i="1"/>
  <c r="M55" i="1" s="1"/>
  <c r="L56" i="1"/>
  <c r="W55" i="1"/>
  <c r="V55" i="1"/>
  <c r="T55" i="1"/>
  <c r="X55" i="1" s="1"/>
  <c r="S55" i="1"/>
  <c r="R55" i="1"/>
  <c r="N55" i="1"/>
  <c r="L55" i="1"/>
  <c r="Q54" i="1"/>
  <c r="X54" i="1" s="1"/>
  <c r="W53" i="1"/>
  <c r="V53" i="1"/>
  <c r="U53" i="1"/>
  <c r="U52" i="1" s="1"/>
  <c r="U51" i="1" s="1"/>
  <c r="T53" i="1"/>
  <c r="S53" i="1"/>
  <c r="S52" i="1" s="1"/>
  <c r="S51" i="1" s="1"/>
  <c r="R53" i="1"/>
  <c r="P53" i="1"/>
  <c r="O53" i="1"/>
  <c r="N53" i="1"/>
  <c r="M53" i="1"/>
  <c r="M52" i="1" s="1"/>
  <c r="M51" i="1" s="1"/>
  <c r="L53" i="1"/>
  <c r="L52" i="1" s="1"/>
  <c r="L51" i="1" s="1"/>
  <c r="W52" i="1"/>
  <c r="V52" i="1"/>
  <c r="V51" i="1" s="1"/>
  <c r="R52" i="1"/>
  <c r="R51" i="1" s="1"/>
  <c r="P52" i="1"/>
  <c r="O52" i="1"/>
  <c r="N52" i="1"/>
  <c r="N51" i="1" s="1"/>
  <c r="W51" i="1"/>
  <c r="X50" i="1"/>
  <c r="Q50" i="1"/>
  <c r="Q49" i="1"/>
  <c r="X49" i="1" s="1"/>
  <c r="Q48" i="1"/>
  <c r="X48" i="1" s="1"/>
  <c r="X47" i="1"/>
  <c r="Q47" i="1"/>
  <c r="X46" i="1"/>
  <c r="Q46" i="1"/>
  <c r="Q44" i="1" s="1"/>
  <c r="Q45" i="1"/>
  <c r="X45" i="1" s="1"/>
  <c r="W44" i="1"/>
  <c r="W38" i="1" s="1"/>
  <c r="W37" i="1" s="1"/>
  <c r="V44" i="1"/>
  <c r="U44" i="1"/>
  <c r="T44" i="1"/>
  <c r="S44" i="1"/>
  <c r="R44" i="1"/>
  <c r="P44" i="1"/>
  <c r="O44" i="1"/>
  <c r="O38" i="1" s="1"/>
  <c r="O37" i="1" s="1"/>
  <c r="N44" i="1"/>
  <c r="M44" i="1"/>
  <c r="L44" i="1"/>
  <c r="X43" i="1"/>
  <c r="Q43" i="1"/>
  <c r="Q42" i="1"/>
  <c r="X42" i="1" s="1"/>
  <c r="Q41" i="1"/>
  <c r="X41" i="1" s="1"/>
  <c r="Q40" i="1"/>
  <c r="X40" i="1" s="1"/>
  <c r="W39" i="1"/>
  <c r="V39" i="1"/>
  <c r="U39" i="1"/>
  <c r="U38" i="1" s="1"/>
  <c r="U37" i="1" s="1"/>
  <c r="T39" i="1"/>
  <c r="S39" i="1"/>
  <c r="S38" i="1" s="1"/>
  <c r="S37" i="1" s="1"/>
  <c r="R39" i="1"/>
  <c r="P39" i="1"/>
  <c r="O39" i="1"/>
  <c r="N39" i="1"/>
  <c r="M39" i="1"/>
  <c r="M38" i="1" s="1"/>
  <c r="M37" i="1" s="1"/>
  <c r="L39" i="1"/>
  <c r="L38" i="1" s="1"/>
  <c r="L37" i="1" s="1"/>
  <c r="V38" i="1"/>
  <c r="V37" i="1" s="1"/>
  <c r="R38" i="1"/>
  <c r="R37" i="1" s="1"/>
  <c r="P38" i="1"/>
  <c r="P37" i="1" s="1"/>
  <c r="N38" i="1"/>
  <c r="N37" i="1" s="1"/>
  <c r="X36" i="1"/>
  <c r="Q36" i="1"/>
  <c r="Q35" i="1"/>
  <c r="X35" i="1" s="1"/>
  <c r="Q34" i="1"/>
  <c r="X34" i="1" s="1"/>
  <c r="X33" i="1"/>
  <c r="Q33" i="1"/>
  <c r="X32" i="1"/>
  <c r="Q32" i="1"/>
  <c r="Q30" i="1" s="1"/>
  <c r="Q31" i="1"/>
  <c r="X31" i="1" s="1"/>
  <c r="W30" i="1"/>
  <c r="V30" i="1"/>
  <c r="U30" i="1"/>
  <c r="T30" i="1"/>
  <c r="S30" i="1"/>
  <c r="R30" i="1"/>
  <c r="P30" i="1"/>
  <c r="P17" i="1" s="1"/>
  <c r="P16" i="1" s="1"/>
  <c r="O30" i="1"/>
  <c r="N30" i="1"/>
  <c r="M30" i="1"/>
  <c r="L30" i="1"/>
  <c r="X29" i="1"/>
  <c r="Q29" i="1"/>
  <c r="Q28" i="1"/>
  <c r="X28" i="1" s="1"/>
  <c r="Q27" i="1"/>
  <c r="X27" i="1" s="1"/>
  <c r="Q26" i="1"/>
  <c r="X26" i="1" s="1"/>
  <c r="X25" i="1"/>
  <c r="Q25" i="1"/>
  <c r="Q24" i="1"/>
  <c r="X24" i="1" s="1"/>
  <c r="Q23" i="1"/>
  <c r="X23" i="1" s="1"/>
  <c r="Q22" i="1"/>
  <c r="X22" i="1" s="1"/>
  <c r="X21" i="1"/>
  <c r="Q21" i="1"/>
  <c r="W20" i="1"/>
  <c r="V20" i="1"/>
  <c r="U20" i="1"/>
  <c r="T20" i="1"/>
  <c r="S20" i="1"/>
  <c r="S17" i="1" s="1"/>
  <c r="S16" i="1" s="1"/>
  <c r="R20" i="1"/>
  <c r="P20" i="1"/>
  <c r="O20" i="1"/>
  <c r="N20" i="1"/>
  <c r="M20" i="1"/>
  <c r="L20" i="1"/>
  <c r="X19" i="1"/>
  <c r="Q19" i="1"/>
  <c r="W18" i="1"/>
  <c r="V18" i="1"/>
  <c r="V17" i="1" s="1"/>
  <c r="V16" i="1" s="1"/>
  <c r="U18" i="1"/>
  <c r="U17" i="1" s="1"/>
  <c r="U16" i="1" s="1"/>
  <c r="T18" i="1"/>
  <c r="X18" i="1" s="1"/>
  <c r="S18" i="1"/>
  <c r="R18" i="1"/>
  <c r="R17" i="1" s="1"/>
  <c r="R16" i="1" s="1"/>
  <c r="R15" i="1" s="1"/>
  <c r="Q18" i="1"/>
  <c r="P18" i="1"/>
  <c r="O18" i="1"/>
  <c r="N18" i="1"/>
  <c r="N17" i="1" s="1"/>
  <c r="N16" i="1" s="1"/>
  <c r="N15" i="1" s="1"/>
  <c r="M18" i="1"/>
  <c r="M17" i="1" s="1"/>
  <c r="M16" i="1" s="1"/>
  <c r="L18" i="1"/>
  <c r="L17" i="1" s="1"/>
  <c r="L16" i="1" s="1"/>
  <c r="L15" i="1" s="1"/>
  <c r="L14" i="1" s="1"/>
  <c r="L11" i="1" s="1"/>
  <c r="W17" i="1"/>
  <c r="W16" i="1" s="1"/>
  <c r="O17" i="1"/>
  <c r="O16" i="1" s="1"/>
  <c r="X61" i="1" l="1"/>
  <c r="Q60" i="1"/>
  <c r="O15" i="1"/>
  <c r="O14" i="1" s="1"/>
  <c r="M15" i="1"/>
  <c r="M14" i="1" s="1"/>
  <c r="U15" i="1"/>
  <c r="U14" i="1" s="1"/>
  <c r="U11" i="1" s="1"/>
  <c r="W60" i="1"/>
  <c r="W15" i="1" s="1"/>
  <c r="W14" i="1" s="1"/>
  <c r="W11" i="1" s="1"/>
  <c r="R75" i="1"/>
  <c r="R14" i="1" s="1"/>
  <c r="V15" i="1"/>
  <c r="V14" i="1" s="1"/>
  <c r="V11" i="1" s="1"/>
  <c r="T60" i="1"/>
  <c r="X60" i="1" s="1"/>
  <c r="X68" i="1"/>
  <c r="X89" i="1"/>
  <c r="S15" i="1"/>
  <c r="S14" i="1" s="1"/>
  <c r="S11" i="1" s="1"/>
  <c r="X30" i="1"/>
  <c r="X44" i="1"/>
  <c r="P51" i="1"/>
  <c r="P15" i="1" s="1"/>
  <c r="P14" i="1" s="1"/>
  <c r="X127" i="1"/>
  <c r="V75" i="1"/>
  <c r="X20" i="1"/>
  <c r="O60" i="1"/>
  <c r="N75" i="1"/>
  <c r="N14" i="1" s="1"/>
  <c r="W75" i="1"/>
  <c r="T133" i="1"/>
  <c r="X69" i="1"/>
  <c r="X83" i="1"/>
  <c r="T98" i="1"/>
  <c r="X119" i="1"/>
  <c r="Q53" i="1"/>
  <c r="Q52" i="1" s="1"/>
  <c r="Q51" i="1" s="1"/>
  <c r="T17" i="1"/>
  <c r="X125" i="1"/>
  <c r="Q127" i="1"/>
  <c r="Q20" i="1"/>
  <c r="Q17" i="1" s="1"/>
  <c r="Q16" i="1" s="1"/>
  <c r="T38" i="1"/>
  <c r="T52" i="1"/>
  <c r="T77" i="1"/>
  <c r="Q89" i="1"/>
  <c r="Q77" i="1" s="1"/>
  <c r="Q76" i="1" s="1"/>
  <c r="Q99" i="1"/>
  <c r="Q98" i="1" s="1"/>
  <c r="Q97" i="1" s="1"/>
  <c r="Q39" i="1"/>
  <c r="Q38" i="1" s="1"/>
  <c r="Q37" i="1" s="1"/>
  <c r="Q102" i="1"/>
  <c r="X102" i="1" s="1"/>
  <c r="Q139" i="1"/>
  <c r="X139" i="1" s="1"/>
  <c r="X17" i="1" l="1"/>
  <c r="T16" i="1"/>
  <c r="X99" i="1"/>
  <c r="X77" i="1"/>
  <c r="T76" i="1"/>
  <c r="Q134" i="1"/>
  <c r="X39" i="1"/>
  <c r="X53" i="1"/>
  <c r="T51" i="1"/>
  <c r="X51" i="1" s="1"/>
  <c r="X52" i="1"/>
  <c r="Q15" i="1"/>
  <c r="X98" i="1"/>
  <c r="T97" i="1"/>
  <c r="X97" i="1" s="1"/>
  <c r="T37" i="1"/>
  <c r="X37" i="1" s="1"/>
  <c r="X38" i="1"/>
  <c r="Q133" i="1" l="1"/>
  <c r="X134" i="1"/>
  <c r="X76" i="1"/>
  <c r="T75" i="1"/>
  <c r="X16" i="1"/>
  <c r="T15" i="1"/>
  <c r="T14" i="1" l="1"/>
  <c r="Q75" i="1"/>
  <c r="Q14" i="1" s="1"/>
  <c r="Q11" i="1" s="1"/>
  <c r="X133" i="1"/>
  <c r="X75" i="1" l="1"/>
  <c r="T11" i="1"/>
</calcChain>
</file>

<file path=xl/sharedStrings.xml><?xml version="1.0" encoding="utf-8"?>
<sst xmlns="http://schemas.openxmlformats.org/spreadsheetml/2006/main" count="903" uniqueCount="214">
  <si>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</si>
  <si>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</si>
  <si>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</si>
  <si>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</si>
  <si>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</si>
  <si>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FEBRERO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</si>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</sst>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sz val="7"/>
      <color theme="0"/>
      <name val="Arial"/>
      <family val="2"/>
    </font>
    <font>
      <sz val="10"/>
      <color theme="0"/>
      <name val="Arial"/>
      <family val="2"/>
    </font>
    <font>
      <sz val="6"/>
      <color theme="0"/>
      <name val="Arial"/>
      <family val="2"/>
    </font>
    <font>
      <b/>
      <sz val="7"/>
      <color theme="0"/>
      <name val="Arial"/>
      <family val="2"/>
    </font>
    <font>
      <b/>
      <sz val="6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34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3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2" fillId="2" borderId="4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4" fontId="2" fillId="2" borderId="5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5" xfId="2" applyNumberFormat="1" applyFont="1" applyFill="1" applyBorder="1" applyAlignment="1" applyProtection="1">
      <alignment horizontal="center" vertical="center"/>
    </xf>
    <xf numFmtId="0" fontId="6" fillId="2" borderId="4" xfId="3" applyFont="1" applyFill="1" applyBorder="1" applyAlignment="1">
      <alignment horizontal="center" vertical="center"/>
    </xf>
    <xf numFmtId="0" fontId="6" fillId="2" borderId="0" xfId="3" applyFont="1" applyFill="1" applyAlignment="1">
      <alignment horizontal="center" vertical="center"/>
    </xf>
    <xf numFmtId="1" fontId="6" fillId="2" borderId="0" xfId="3" applyNumberFormat="1" applyFont="1" applyFill="1" applyAlignment="1">
      <alignment horizontal="center" vertical="center"/>
    </xf>
    <xf numFmtId="49" fontId="6" fillId="2" borderId="0" xfId="3" applyNumberFormat="1" applyFont="1" applyFill="1" applyAlignment="1">
      <alignment horizontal="center" vertical="center"/>
    </xf>
    <xf numFmtId="4" fontId="6" fillId="2" borderId="0" xfId="3" applyNumberFormat="1" applyFont="1" applyFill="1" applyAlignment="1">
      <alignment vertical="center"/>
    </xf>
    <xf numFmtId="4" fontId="8" fillId="2" borderId="0" xfId="3" applyNumberFormat="1" applyFont="1" applyFill="1" applyAlignment="1" applyProtection="1">
      <alignment vertical="center"/>
      <protection locked="0"/>
    </xf>
    <xf numFmtId="164" fontId="8" fillId="2" borderId="5" xfId="2" applyNumberFormat="1" applyFont="1" applyFill="1" applyBorder="1" applyAlignment="1" applyProtection="1">
      <alignment vertical="center"/>
      <protection locked="0"/>
    </xf>
    <xf numFmtId="0" fontId="1" fillId="2" borderId="0" xfId="3" applyFill="1" applyAlignment="1">
      <alignment horizontal="center" vertical="center"/>
    </xf>
    <xf numFmtId="0" fontId="7" fillId="2" borderId="0" xfId="3" quotePrefix="1" applyFont="1" applyFill="1" applyAlignment="1">
      <alignment horizontal="justify" vertical="center" wrapText="1"/>
    </xf>
    <xf numFmtId="4" fontId="6" fillId="2" borderId="0" xfId="3" applyNumberFormat="1" applyFont="1" applyFill="1" applyAlignment="1">
      <alignment horizontal="left" vertical="center"/>
    </xf>
    <xf numFmtId="164" fontId="6" fillId="2" borderId="5" xfId="2" applyNumberFormat="1" applyFont="1" applyFill="1" applyBorder="1" applyAlignment="1" applyProtection="1">
      <alignment horizontal="left" vertical="center"/>
    </xf>
    <xf numFmtId="4" fontId="8" fillId="2" borderId="0" xfId="3" applyNumberFormat="1" applyFont="1" applyFill="1" applyAlignment="1">
      <alignment horizontal="left" vertical="center"/>
    </xf>
    <xf numFmtId="0" fontId="11" fillId="2" borderId="0" xfId="3" applyFont="1" applyFill="1" applyAlignment="1">
      <alignment vertical="center"/>
    </xf>
    <xf numFmtId="0" fontId="1" fillId="2" borderId="0" xfId="3" applyFill="1" applyAlignment="1">
      <alignment horizontal="left" vertical="center"/>
    </xf>
    <xf numFmtId="4" fontId="7" fillId="2" borderId="0" xfId="3" quotePrefix="1" applyNumberFormat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0" fontId="8" fillId="2" borderId="0" xfId="3" applyFont="1" applyFill="1" applyAlignment="1">
      <alignment horizontal="left" vertical="center"/>
    </xf>
    <xf numFmtId="43" fontId="1" fillId="2" borderId="0" xfId="3" applyNumberFormat="1" applyFill="1" applyAlignment="1">
      <alignment vertical="center"/>
    </xf>
    <xf numFmtId="43" fontId="1" fillId="2" borderId="0" xfId="1" applyFont="1" applyFill="1" applyBorder="1" applyAlignment="1" applyProtection="1">
      <alignment vertical="center"/>
    </xf>
    <xf numFmtId="0" fontId="14" fillId="2" borderId="7" xfId="3" applyFont="1" applyFill="1" applyBorder="1" applyAlignment="1">
      <alignment horizontal="justify" vertical="center" wrapText="1"/>
    </xf>
    <xf numFmtId="4" fontId="12" fillId="2" borderId="7" xfId="3" applyNumberFormat="1" applyFont="1" applyFill="1" applyBorder="1" applyAlignment="1">
      <alignment vertical="center" wrapText="1"/>
    </xf>
    <xf numFmtId="4" fontId="15" fillId="2" borderId="7" xfId="3" applyNumberFormat="1" applyFont="1" applyFill="1" applyBorder="1" applyAlignment="1">
      <alignment vertical="center" wrapText="1"/>
    </xf>
    <xf numFmtId="4" fontId="15" fillId="2" borderId="7" xfId="2" applyNumberFormat="1" applyFont="1" applyFill="1" applyBorder="1" applyAlignment="1">
      <alignment horizontal="center" vertical="center" wrapText="1"/>
    </xf>
    <xf numFmtId="4" fontId="15" fillId="2" borderId="7" xfId="3" applyNumberFormat="1" applyFont="1" applyFill="1" applyBorder="1" applyAlignment="1">
      <alignment horizontal="left" vertical="center" wrapText="1"/>
    </xf>
    <xf numFmtId="164" fontId="15" fillId="2" borderId="8" xfId="2" applyNumberFormat="1" applyFont="1" applyFill="1" applyBorder="1" applyAlignment="1">
      <alignment horizontal="left" vertical="center" wrapText="1"/>
    </xf>
    <xf numFmtId="0" fontId="13" fillId="0" borderId="0" xfId="3" applyFont="1" applyAlignment="1">
      <alignment vertical="center" wrapText="1"/>
    </xf>
    <xf numFmtId="0" fontId="7" fillId="2" borderId="0" xfId="3" applyFont="1" applyFill="1" applyAlignment="1">
      <alignment horizontal="center" vertical="center" wrapText="1"/>
    </xf>
    <xf numFmtId="0" fontId="16" fillId="3" borderId="17" xfId="3" applyFont="1" applyFill="1" applyBorder="1" applyAlignment="1">
      <alignment horizontal="center" vertical="center" wrapText="1"/>
    </xf>
    <xf numFmtId="1" fontId="16" fillId="3" borderId="17" xfId="3" applyNumberFormat="1" applyFont="1" applyFill="1" applyBorder="1" applyAlignment="1">
      <alignment horizontal="center" vertical="center" wrapText="1"/>
    </xf>
    <xf numFmtId="49" fontId="16" fillId="3" borderId="17" xfId="3" applyNumberFormat="1" applyFont="1" applyFill="1" applyBorder="1" applyAlignment="1">
      <alignment horizontal="center" vertical="center" wrapText="1"/>
    </xf>
    <xf numFmtId="0" fontId="16" fillId="3" borderId="18" xfId="3" applyFont="1" applyFill="1" applyBorder="1" applyAlignment="1">
      <alignment horizontal="center" vertical="center" wrapText="1"/>
    </xf>
    <xf numFmtId="4" fontId="16" fillId="3" borderId="21" xfId="3" applyNumberFormat="1" applyFont="1" applyFill="1" applyBorder="1" applyAlignment="1">
      <alignment horizontal="center" vertical="center" wrapText="1"/>
    </xf>
    <xf numFmtId="4" fontId="7" fillId="2" borderId="0" xfId="3" applyNumberFormat="1" applyFont="1" applyFill="1" applyAlignment="1">
      <alignment horizontal="center" vertical="center" wrapText="1"/>
    </xf>
    <xf numFmtId="1" fontId="15" fillId="4" borderId="23" xfId="3" applyNumberFormat="1" applyFont="1" applyFill="1" applyBorder="1" applyAlignment="1">
      <alignment horizontal="center" vertical="center"/>
    </xf>
    <xf numFmtId="1" fontId="15" fillId="4" borderId="24" xfId="3" applyNumberFormat="1" applyFont="1" applyFill="1" applyBorder="1" applyAlignment="1">
      <alignment horizontal="center" vertical="center"/>
    </xf>
    <xf numFmtId="49" fontId="15" fillId="4" borderId="24" xfId="3" applyNumberFormat="1" applyFont="1" applyFill="1" applyBorder="1" applyAlignment="1">
      <alignment horizontal="center" vertical="center"/>
    </xf>
    <xf numFmtId="1" fontId="15" fillId="4" borderId="25" xfId="3" applyNumberFormat="1" applyFont="1" applyFill="1" applyBorder="1" applyAlignment="1">
      <alignment horizontal="center" vertical="center"/>
    </xf>
    <xf numFmtId="1" fontId="15" fillId="4" borderId="24" xfId="3" applyNumberFormat="1" applyFont="1" applyFill="1" applyBorder="1" applyAlignment="1">
      <alignment horizontal="justify" vertical="center" wrapText="1"/>
    </xf>
    <xf numFmtId="4" fontId="15" fillId="4" borderId="24" xfId="3" applyNumberFormat="1" applyFont="1" applyFill="1" applyBorder="1" applyAlignment="1">
      <alignment horizontal="right" vertical="center"/>
    </xf>
    <xf numFmtId="164" fontId="15" fillId="4" borderId="26" xfId="2" applyNumberFormat="1" applyFont="1" applyFill="1" applyBorder="1" applyAlignment="1">
      <alignment horizontal="center" vertical="center"/>
    </xf>
    <xf numFmtId="1" fontId="8" fillId="5" borderId="27" xfId="3" applyNumberFormat="1" applyFont="1" applyFill="1" applyBorder="1" applyAlignment="1">
      <alignment horizontal="center" vertical="center"/>
    </xf>
    <xf numFmtId="1" fontId="8" fillId="5" borderId="28" xfId="3" applyNumberFormat="1" applyFont="1" applyFill="1" applyBorder="1" applyAlignment="1">
      <alignment horizontal="center" vertical="center"/>
    </xf>
    <xf numFmtId="49" fontId="8" fillId="5" borderId="28" xfId="3" applyNumberFormat="1" applyFont="1" applyFill="1" applyBorder="1" applyAlignment="1">
      <alignment horizontal="center" vertical="center"/>
    </xf>
    <xf numFmtId="1" fontId="8" fillId="5" borderId="29" xfId="3" applyNumberFormat="1" applyFont="1" applyFill="1" applyBorder="1" applyAlignment="1">
      <alignment horizontal="center" vertical="center"/>
    </xf>
    <xf numFmtId="1" fontId="4" fillId="5" borderId="28" xfId="3" applyNumberFormat="1" applyFont="1" applyFill="1" applyBorder="1" applyAlignment="1">
      <alignment horizontal="justify" vertical="center" wrapText="1"/>
    </xf>
    <xf numFmtId="4" fontId="8" fillId="5" borderId="28" xfId="3" applyNumberFormat="1" applyFont="1" applyFill="1" applyBorder="1" applyAlignment="1">
      <alignment horizontal="right" vertical="center"/>
    </xf>
    <xf numFmtId="164" fontId="8" fillId="5" borderId="30" xfId="2" applyNumberFormat="1" applyFont="1" applyFill="1" applyBorder="1" applyAlignment="1">
      <alignment horizontal="center" vertical="center"/>
    </xf>
    <xf numFmtId="1" fontId="8" fillId="0" borderId="31" xfId="3" applyNumberFormat="1" applyFont="1" applyBorder="1" applyAlignment="1">
      <alignment horizontal="center" vertical="center"/>
    </xf>
    <xf numFmtId="1" fontId="8" fillId="0" borderId="32" xfId="3" applyNumberFormat="1" applyFont="1" applyBorder="1" applyAlignment="1">
      <alignment horizontal="center" vertical="center"/>
    </xf>
    <xf numFmtId="49" fontId="8" fillId="0" borderId="32" xfId="3" applyNumberFormat="1" applyFont="1" applyBorder="1" applyAlignment="1">
      <alignment horizontal="center" vertical="center"/>
    </xf>
    <xf numFmtId="1" fontId="8" fillId="0" borderId="33" xfId="3" applyNumberFormat="1" applyFont="1" applyBorder="1" applyAlignment="1">
      <alignment horizontal="center" vertical="center"/>
    </xf>
    <xf numFmtId="1" fontId="4" fillId="0" borderId="32" xfId="3" applyNumberFormat="1" applyFont="1" applyBorder="1" applyAlignment="1">
      <alignment horizontal="justify" vertical="center" wrapText="1"/>
    </xf>
    <xf numFmtId="4" fontId="8" fillId="0" borderId="32" xfId="3" applyNumberFormat="1" applyFont="1" applyBorder="1" applyAlignment="1">
      <alignment horizontal="right" vertical="center"/>
    </xf>
    <xf numFmtId="164" fontId="8" fillId="0" borderId="34" xfId="2" applyNumberFormat="1" applyFont="1" applyFill="1" applyBorder="1" applyAlignment="1">
      <alignment horizontal="center" vertical="center"/>
    </xf>
    <xf numFmtId="1" fontId="8" fillId="0" borderId="35" xfId="3" applyNumberFormat="1" applyFont="1" applyBorder="1" applyAlignment="1">
      <alignment horizontal="center" vertical="center"/>
    </xf>
    <xf numFmtId="1" fontId="8" fillId="0" borderId="36" xfId="3" applyNumberFormat="1" applyFont="1" applyBorder="1" applyAlignment="1">
      <alignment horizontal="center" vertical="center"/>
    </xf>
    <xf numFmtId="4" fontId="8" fillId="0" borderId="36" xfId="4" applyNumberFormat="1" applyFont="1" applyFill="1" applyBorder="1" applyAlignment="1">
      <alignment horizontal="center" vertical="center"/>
    </xf>
    <xf numFmtId="1" fontId="8" fillId="0" borderId="36" xfId="4" applyNumberFormat="1" applyFont="1" applyFill="1" applyBorder="1" applyAlignment="1">
      <alignment horizontal="center" vertical="center"/>
    </xf>
    <xf numFmtId="49" fontId="8" fillId="0" borderId="36" xfId="4" applyNumberFormat="1" applyFont="1" applyFill="1" applyBorder="1" applyAlignment="1">
      <alignment horizontal="center" vertical="center"/>
    </xf>
    <xf numFmtId="4" fontId="8" fillId="0" borderId="37" xfId="4" applyNumberFormat="1" applyFont="1" applyFill="1" applyBorder="1" applyAlignment="1">
      <alignment horizontal="center" vertical="center"/>
    </xf>
    <xf numFmtId="4" fontId="8" fillId="0" borderId="36" xfId="3" applyNumberFormat="1" applyFont="1" applyBorder="1" applyAlignment="1">
      <alignment horizontal="right" vertical="center"/>
    </xf>
    <xf numFmtId="164" fontId="8" fillId="0" borderId="38" xfId="2" applyNumberFormat="1" applyFont="1" applyFill="1" applyBorder="1" applyAlignment="1">
      <alignment horizontal="center" vertical="center"/>
    </xf>
    <xf numFmtId="1" fontId="4" fillId="0" borderId="36" xfId="3" applyNumberFormat="1" applyFont="1" applyBorder="1" applyAlignment="1">
      <alignment horizontal="left" vertical="center" wrapText="1"/>
    </xf>
    <xf numFmtId="164" fontId="8" fillId="0" borderId="39" xfId="2" applyNumberFormat="1" applyFont="1" applyFill="1" applyBorder="1" applyAlignment="1">
      <alignment horizontal="center" vertical="center"/>
    </xf>
    <xf numFmtId="1" fontId="17" fillId="0" borderId="35" xfId="3" applyNumberFormat="1" applyFont="1" applyBorder="1" applyAlignment="1">
      <alignment horizontal="center" vertical="center"/>
    </xf>
    <xf numFmtId="1" fontId="17" fillId="0" borderId="36" xfId="3" applyNumberFormat="1" applyFont="1" applyBorder="1" applyAlignment="1">
      <alignment horizontal="center" vertical="center"/>
    </xf>
    <xf numFmtId="4" fontId="17" fillId="0" borderId="36" xfId="4" applyNumberFormat="1" applyFont="1" applyFill="1" applyBorder="1" applyAlignment="1">
      <alignment horizontal="center" vertical="center"/>
    </xf>
    <xf numFmtId="1" fontId="17" fillId="0" borderId="36" xfId="4" applyNumberFormat="1" applyFont="1" applyFill="1" applyBorder="1" applyAlignment="1">
      <alignment horizontal="center" vertical="center"/>
    </xf>
    <xf numFmtId="49" fontId="17" fillId="0" borderId="36" xfId="4" applyNumberFormat="1" applyFont="1" applyFill="1" applyBorder="1" applyAlignment="1">
      <alignment horizontal="center" vertical="center"/>
    </xf>
    <xf numFmtId="4" fontId="17" fillId="0" borderId="37" xfId="4" applyNumberFormat="1" applyFont="1" applyFill="1" applyBorder="1" applyAlignment="1">
      <alignment horizontal="center" vertical="center"/>
    </xf>
    <xf numFmtId="1" fontId="18" fillId="0" borderId="36" xfId="3" applyNumberFormat="1" applyFont="1" applyBorder="1" applyAlignment="1">
      <alignment horizontal="left" vertical="center" wrapText="1"/>
    </xf>
    <xf numFmtId="4" fontId="17" fillId="0" borderId="36" xfId="3" applyNumberFormat="1" applyFont="1" applyBorder="1" applyAlignment="1">
      <alignment horizontal="right" vertical="center"/>
    </xf>
    <xf numFmtId="164" fontId="17" fillId="0" borderId="38" xfId="2" applyNumberFormat="1" applyFont="1" applyFill="1" applyBorder="1" applyAlignment="1">
      <alignment horizontal="center" vertical="center"/>
    </xf>
    <xf numFmtId="1" fontId="21" fillId="0" borderId="35" xfId="3" applyNumberFormat="1" applyFont="1" applyBorder="1" applyAlignment="1">
      <alignment horizontal="center" vertical="center"/>
    </xf>
    <xf numFmtId="1" fontId="21" fillId="0" borderId="36" xfId="3" applyNumberFormat="1" applyFont="1" applyBorder="1" applyAlignment="1">
      <alignment horizontal="center" vertical="center"/>
    </xf>
    <xf numFmtId="4" fontId="21" fillId="0" borderId="36" xfId="4" applyNumberFormat="1" applyFont="1" applyFill="1" applyBorder="1" applyAlignment="1">
      <alignment horizontal="center" vertical="center"/>
    </xf>
    <xf numFmtId="1" fontId="21" fillId="0" borderId="36" xfId="4" applyNumberFormat="1" applyFont="1" applyFill="1" applyBorder="1" applyAlignment="1">
      <alignment horizontal="center" vertical="center"/>
    </xf>
    <xf numFmtId="49" fontId="21" fillId="0" borderId="36" xfId="4" applyNumberFormat="1" applyFont="1" applyFill="1" applyBorder="1" applyAlignment="1">
      <alignment horizontal="center" vertical="center"/>
    </xf>
    <xf numFmtId="4" fontId="21" fillId="0" borderId="37" xfId="4" applyNumberFormat="1" applyFont="1" applyFill="1" applyBorder="1" applyAlignment="1">
      <alignment horizontal="center" vertical="center"/>
    </xf>
    <xf numFmtId="1" fontId="22" fillId="0" borderId="36" xfId="3" applyNumberFormat="1" applyFont="1" applyBorder="1" applyAlignment="1">
      <alignment horizontal="left" vertical="center" wrapText="1"/>
    </xf>
    <xf numFmtId="4" fontId="21" fillId="0" borderId="36" xfId="3" applyNumberFormat="1" applyFont="1" applyBorder="1" applyAlignment="1">
      <alignment horizontal="right" vertical="center"/>
    </xf>
    <xf numFmtId="164" fontId="21" fillId="0" borderId="38" xfId="2" applyNumberFormat="1" applyFont="1" applyFill="1" applyBorder="1" applyAlignment="1">
      <alignment horizontal="center" vertical="center"/>
    </xf>
    <xf numFmtId="1" fontId="21" fillId="0" borderId="40" xfId="3" applyNumberFormat="1" applyFont="1" applyBorder="1" applyAlignment="1">
      <alignment horizontal="center" vertical="center"/>
    </xf>
    <xf numFmtId="1" fontId="21" fillId="0" borderId="41" xfId="3" applyNumberFormat="1" applyFont="1" applyBorder="1" applyAlignment="1">
      <alignment horizontal="center" vertical="center"/>
    </xf>
    <xf numFmtId="4" fontId="21" fillId="0" borderId="41" xfId="4" applyNumberFormat="1" applyFont="1" applyFill="1" applyBorder="1" applyAlignment="1">
      <alignment horizontal="center" vertical="center"/>
    </xf>
    <xf numFmtId="1" fontId="21" fillId="0" borderId="41" xfId="4" applyNumberFormat="1" applyFont="1" applyFill="1" applyBorder="1" applyAlignment="1">
      <alignment horizontal="center" vertical="center"/>
    </xf>
    <xf numFmtId="49" fontId="21" fillId="0" borderId="41" xfId="4" applyNumberFormat="1" applyFont="1" applyFill="1" applyBorder="1" applyAlignment="1">
      <alignment horizontal="center" vertical="center"/>
    </xf>
    <xf numFmtId="4" fontId="21" fillId="0" borderId="42" xfId="4" applyNumberFormat="1" applyFont="1" applyFill="1" applyBorder="1" applyAlignment="1">
      <alignment horizontal="center" vertical="center"/>
    </xf>
    <xf numFmtId="1" fontId="22" fillId="0" borderId="41" xfId="3" applyNumberFormat="1" applyFont="1" applyBorder="1" applyAlignment="1">
      <alignment horizontal="left" vertical="center" wrapText="1"/>
    </xf>
    <xf numFmtId="4" fontId="21" fillId="0" borderId="41" xfId="3" applyNumberFormat="1" applyFont="1" applyBorder="1" applyAlignment="1">
      <alignment horizontal="right" vertical="center"/>
    </xf>
    <xf numFmtId="164" fontId="21" fillId="0" borderId="43" xfId="2" applyNumberFormat="1" applyFont="1" applyFill="1" applyBorder="1" applyAlignment="1">
      <alignment horizontal="center" vertical="center"/>
    </xf>
    <xf numFmtId="1" fontId="8" fillId="0" borderId="44" xfId="3" applyNumberFormat="1" applyFont="1" applyBorder="1" applyAlignment="1">
      <alignment horizontal="center" vertical="center"/>
    </xf>
    <xf numFmtId="1" fontId="8" fillId="0" borderId="45" xfId="3" applyNumberFormat="1" applyFont="1" applyBorder="1" applyAlignment="1">
      <alignment horizontal="center" vertical="center"/>
    </xf>
    <xf numFmtId="49" fontId="8" fillId="0" borderId="45" xfId="3" applyNumberFormat="1" applyFont="1" applyBorder="1" applyAlignment="1">
      <alignment horizontal="center" vertical="center"/>
    </xf>
    <xf numFmtId="1" fontId="8" fillId="0" borderId="46" xfId="3" applyNumberFormat="1" applyFont="1" applyBorder="1" applyAlignment="1">
      <alignment horizontal="center" vertical="center"/>
    </xf>
    <xf numFmtId="1" fontId="4" fillId="0" borderId="45" xfId="3" applyNumberFormat="1" applyFont="1" applyBorder="1" applyAlignment="1">
      <alignment horizontal="justify" vertical="center" wrapText="1"/>
    </xf>
    <xf numFmtId="4" fontId="8" fillId="0" borderId="45" xfId="3" applyNumberFormat="1" applyFont="1" applyBorder="1" applyAlignment="1">
      <alignment horizontal="right" vertical="center"/>
    </xf>
    <xf numFmtId="164" fontId="8" fillId="0" borderId="47" xfId="2" applyNumberFormat="1" applyFont="1" applyFill="1" applyBorder="1" applyAlignment="1">
      <alignment horizontal="center" vertical="center"/>
    </xf>
    <xf numFmtId="4" fontId="25" fillId="0" borderId="36" xfId="3" applyNumberFormat="1" applyFont="1" applyBorder="1" applyAlignment="1">
      <alignment horizontal="right" vertical="center"/>
    </xf>
    <xf numFmtId="164" fontId="8" fillId="0" borderId="48" xfId="2" applyNumberFormat="1" applyFont="1" applyFill="1" applyBorder="1" applyAlignment="1">
      <alignment horizontal="center" vertical="center"/>
    </xf>
    <xf numFmtId="49" fontId="8" fillId="0" borderId="36" xfId="3" applyNumberFormat="1" applyFont="1" applyBorder="1" applyAlignment="1">
      <alignment horizontal="center" vertical="center" wrapText="1"/>
    </xf>
    <xf numFmtId="1" fontId="8" fillId="0" borderId="35" xfId="3" applyNumberFormat="1" applyFont="1" applyBorder="1" applyAlignment="1">
      <alignment horizontal="center" vertical="center" wrapText="1"/>
    </xf>
    <xf numFmtId="1" fontId="8" fillId="0" borderId="36" xfId="3" applyNumberFormat="1" applyFont="1" applyBorder="1" applyAlignment="1">
      <alignment horizontal="center" vertical="center" wrapText="1"/>
    </xf>
    <xf numFmtId="3" fontId="8" fillId="0" borderId="36" xfId="4" applyNumberFormat="1" applyFont="1" applyFill="1" applyBorder="1" applyAlignment="1">
      <alignment horizontal="center" vertical="center" wrapText="1"/>
    </xf>
    <xf numFmtId="4" fontId="8" fillId="0" borderId="36" xfId="4" applyNumberFormat="1" applyFont="1" applyFill="1" applyBorder="1" applyAlignment="1">
      <alignment horizontal="center" vertical="center" wrapText="1"/>
    </xf>
    <xf numFmtId="1" fontId="8" fillId="0" borderId="36" xfId="4" applyNumberFormat="1" applyFont="1" applyFill="1" applyBorder="1" applyAlignment="1">
      <alignment horizontal="center" vertical="center" wrapText="1"/>
    </xf>
    <xf numFmtId="49" fontId="8" fillId="0" borderId="36" xfId="4" applyNumberFormat="1" applyFont="1" applyFill="1" applyBorder="1" applyAlignment="1">
      <alignment horizontal="center" vertical="center" wrapText="1"/>
    </xf>
    <xf numFmtId="4" fontId="8" fillId="0" borderId="37" xfId="4" applyNumberFormat="1" applyFont="1" applyFill="1" applyBorder="1" applyAlignment="1">
      <alignment horizontal="center" vertical="center" wrapText="1"/>
    </xf>
    <xf numFmtId="4" fontId="25" fillId="0" borderId="36" xfId="3" applyNumberFormat="1" applyFont="1" applyBorder="1" applyAlignment="1">
      <alignment horizontal="right" vertical="center" wrapText="1"/>
    </xf>
    <xf numFmtId="164" fontId="8" fillId="0" borderId="38" xfId="2" applyNumberFormat="1" applyFont="1" applyFill="1" applyBorder="1" applyAlignment="1">
      <alignment horizontal="center" vertical="center" wrapText="1"/>
    </xf>
    <xf numFmtId="1" fontId="21" fillId="0" borderId="35" xfId="3" applyNumberFormat="1" applyFont="1" applyBorder="1" applyAlignment="1">
      <alignment horizontal="center" vertical="center" wrapText="1"/>
    </xf>
    <xf numFmtId="1" fontId="21" fillId="0" borderId="36" xfId="3" applyNumberFormat="1" applyFont="1" applyBorder="1" applyAlignment="1">
      <alignment horizontal="center" vertical="center" wrapText="1"/>
    </xf>
    <xf numFmtId="4" fontId="21" fillId="0" borderId="36" xfId="4" applyNumberFormat="1" applyFont="1" applyFill="1" applyBorder="1" applyAlignment="1">
      <alignment horizontal="center" vertical="center" wrapText="1"/>
    </xf>
    <xf numFmtId="1" fontId="21" fillId="0" borderId="36" xfId="4" applyNumberFormat="1" applyFont="1" applyFill="1" applyBorder="1" applyAlignment="1">
      <alignment horizontal="center" vertical="center" wrapText="1"/>
    </xf>
    <xf numFmtId="49" fontId="21" fillId="0" borderId="36" xfId="4" applyNumberFormat="1" applyFont="1" applyFill="1" applyBorder="1" applyAlignment="1">
      <alignment horizontal="center" vertical="center" wrapText="1"/>
    </xf>
    <xf numFmtId="4" fontId="21" fillId="0" borderId="37" xfId="4" applyNumberFormat="1" applyFont="1" applyFill="1" applyBorder="1" applyAlignment="1">
      <alignment horizontal="center" vertical="center" wrapText="1"/>
    </xf>
    <xf numFmtId="4" fontId="21" fillId="0" borderId="36" xfId="3" applyNumberFormat="1" applyFont="1" applyBorder="1" applyAlignment="1">
      <alignment horizontal="right" vertical="center" wrapText="1"/>
    </xf>
    <xf numFmtId="164" fontId="21" fillId="0" borderId="38" xfId="2" applyNumberFormat="1" applyFont="1" applyFill="1" applyBorder="1" applyAlignment="1">
      <alignment horizontal="center" vertical="center" wrapText="1"/>
    </xf>
    <xf numFmtId="4" fontId="8" fillId="0" borderId="36" xfId="3" applyNumberFormat="1" applyFont="1" applyBorder="1" applyAlignment="1">
      <alignment horizontal="right" vertical="center" wrapText="1"/>
    </xf>
    <xf numFmtId="164" fontId="8" fillId="0" borderId="39" xfId="2" applyNumberFormat="1" applyFont="1" applyFill="1" applyBorder="1" applyAlignment="1">
      <alignment horizontal="center" vertical="center" wrapText="1"/>
    </xf>
    <xf numFmtId="3" fontId="8" fillId="0" borderId="36" xfId="4" applyNumberFormat="1" applyFont="1" applyFill="1" applyBorder="1" applyAlignment="1">
      <alignment horizontal="center" vertical="center"/>
    </xf>
    <xf numFmtId="1" fontId="8" fillId="5" borderId="23" xfId="3" applyNumberFormat="1" applyFont="1" applyFill="1" applyBorder="1" applyAlignment="1">
      <alignment horizontal="center" vertical="center"/>
    </xf>
    <xf numFmtId="1" fontId="8" fillId="5" borderId="24" xfId="3" applyNumberFormat="1" applyFont="1" applyFill="1" applyBorder="1" applyAlignment="1">
      <alignment horizontal="center" vertical="center"/>
    </xf>
    <xf numFmtId="49" fontId="8" fillId="5" borderId="24" xfId="3" applyNumberFormat="1" applyFont="1" applyFill="1" applyBorder="1" applyAlignment="1">
      <alignment horizontal="center" vertical="center"/>
    </xf>
    <xf numFmtId="1" fontId="8" fillId="5" borderId="25" xfId="3" applyNumberFormat="1" applyFont="1" applyFill="1" applyBorder="1" applyAlignment="1">
      <alignment horizontal="center" vertical="center"/>
    </xf>
    <xf numFmtId="1" fontId="4" fillId="5" borderId="24" xfId="3" applyNumberFormat="1" applyFont="1" applyFill="1" applyBorder="1" applyAlignment="1">
      <alignment horizontal="justify" vertical="center" wrapText="1"/>
    </xf>
    <xf numFmtId="4" fontId="25" fillId="5" borderId="24" xfId="3" applyNumberFormat="1" applyFont="1" applyFill="1" applyBorder="1" applyAlignment="1">
      <alignment horizontal="right" vertical="center"/>
    </xf>
    <xf numFmtId="4" fontId="8" fillId="0" borderId="32" xfId="4" applyNumberFormat="1" applyFont="1" applyFill="1" applyBorder="1" applyAlignment="1">
      <alignment horizontal="center" vertical="center"/>
    </xf>
    <xf numFmtId="1" fontId="8" fillId="0" borderId="32" xfId="4" applyNumberFormat="1" applyFont="1" applyFill="1" applyBorder="1" applyAlignment="1">
      <alignment horizontal="center" vertical="center"/>
    </xf>
    <xf numFmtId="49" fontId="8" fillId="0" borderId="32" xfId="4" applyNumberFormat="1" applyFont="1" applyFill="1" applyBorder="1" applyAlignment="1">
      <alignment horizontal="center" vertical="center"/>
    </xf>
    <xf numFmtId="4" fontId="8" fillId="0" borderId="33" xfId="4" applyNumberFormat="1" applyFont="1" applyFill="1" applyBorder="1" applyAlignment="1">
      <alignment horizontal="center" vertical="center"/>
    </xf>
    <xf numFmtId="1" fontId="21" fillId="0" borderId="31" xfId="3" applyNumberFormat="1" applyFont="1" applyBorder="1" applyAlignment="1">
      <alignment horizontal="center" vertical="center"/>
    </xf>
    <xf numFmtId="1" fontId="21" fillId="0" borderId="32" xfId="3" applyNumberFormat="1" applyFont="1" applyBorder="1" applyAlignment="1">
      <alignment horizontal="center" vertical="center"/>
    </xf>
    <xf numFmtId="4" fontId="21" fillId="0" borderId="32" xfId="4" applyNumberFormat="1" applyFont="1" applyFill="1" applyBorder="1" applyAlignment="1">
      <alignment horizontal="center" vertical="center"/>
    </xf>
    <xf numFmtId="1" fontId="21" fillId="0" borderId="32" xfId="4" applyNumberFormat="1" applyFont="1" applyFill="1" applyBorder="1" applyAlignment="1">
      <alignment horizontal="center" vertical="center"/>
    </xf>
    <xf numFmtId="49" fontId="21" fillId="0" borderId="32" xfId="4" applyNumberFormat="1" applyFont="1" applyFill="1" applyBorder="1" applyAlignment="1">
      <alignment horizontal="center" vertical="center"/>
    </xf>
    <xf numFmtId="4" fontId="21" fillId="0" borderId="33" xfId="4" applyNumberFormat="1" applyFont="1" applyFill="1" applyBorder="1" applyAlignment="1">
      <alignment horizontal="center" vertical="center"/>
    </xf>
    <xf numFmtId="1" fontId="22" fillId="0" borderId="32" xfId="3" applyNumberFormat="1" applyFont="1" applyBorder="1" applyAlignment="1">
      <alignment horizontal="left" vertical="center" wrapText="1"/>
    </xf>
    <xf numFmtId="4" fontId="21" fillId="0" borderId="32" xfId="3" applyNumberFormat="1" applyFont="1" applyBorder="1" applyAlignment="1">
      <alignment horizontal="right" vertical="center"/>
    </xf>
    <xf numFmtId="164" fontId="6" fillId="0" borderId="38" xfId="2" applyNumberFormat="1" applyFont="1" applyFill="1" applyBorder="1" applyAlignment="1">
      <alignment horizontal="center" vertical="center"/>
    </xf>
    <xf numFmtId="1" fontId="4" fillId="0" borderId="36" xfId="3" applyNumberFormat="1" applyFont="1" applyBorder="1" applyAlignment="1">
      <alignment horizontal="justify" vertical="center" wrapText="1"/>
    </xf>
    <xf numFmtId="1" fontId="22" fillId="0" borderId="36" xfId="3" applyNumberFormat="1" applyFont="1" applyBorder="1" applyAlignment="1">
      <alignment horizontal="justify" vertical="center" wrapText="1"/>
    </xf>
    <xf numFmtId="1" fontId="21" fillId="0" borderId="35" xfId="5" applyNumberFormat="1" applyFont="1" applyBorder="1" applyAlignment="1">
      <alignment horizontal="center" vertical="center"/>
    </xf>
    <xf numFmtId="1" fontId="21" fillId="0" borderId="36" xfId="5" applyNumberFormat="1" applyFont="1" applyBorder="1" applyAlignment="1">
      <alignment horizontal="center" vertical="center"/>
    </xf>
    <xf numFmtId="4" fontId="21" fillId="0" borderId="36" xfId="6" applyNumberFormat="1" applyFont="1" applyFill="1" applyBorder="1" applyAlignment="1">
      <alignment horizontal="center" vertical="center"/>
    </xf>
    <xf numFmtId="49" fontId="21" fillId="0" borderId="36" xfId="6" applyNumberFormat="1" applyFont="1" applyFill="1" applyBorder="1" applyAlignment="1">
      <alignment horizontal="center" vertical="center"/>
    </xf>
    <xf numFmtId="1" fontId="21" fillId="0" borderId="36" xfId="6" applyNumberFormat="1" applyFont="1" applyFill="1" applyBorder="1" applyAlignment="1">
      <alignment horizontal="center" vertical="center"/>
    </xf>
    <xf numFmtId="4" fontId="21" fillId="0" borderId="37" xfId="6" applyNumberFormat="1" applyFont="1" applyFill="1" applyBorder="1" applyAlignment="1">
      <alignment horizontal="center" vertical="center"/>
    </xf>
    <xf numFmtId="1" fontId="22" fillId="0" borderId="36" xfId="5" applyNumberFormat="1" applyFont="1" applyBorder="1" applyAlignment="1">
      <alignment horizontal="justify" vertical="center" wrapText="1"/>
    </xf>
    <xf numFmtId="4" fontId="21" fillId="0" borderId="36" xfId="5" applyNumberFormat="1" applyFont="1" applyBorder="1" applyAlignment="1">
      <alignment horizontal="right" vertical="center"/>
    </xf>
    <xf numFmtId="1" fontId="22" fillId="0" borderId="36" xfId="3" applyNumberFormat="1" applyFont="1" applyBorder="1" applyAlignment="1">
      <alignment horizontal="justify" vertical="center"/>
    </xf>
    <xf numFmtId="4" fontId="23" fillId="0" borderId="0" xfId="3" applyNumberFormat="1" applyFont="1" applyAlignment="1">
      <alignment vertical="center"/>
    </xf>
    <xf numFmtId="0" fontId="24" fillId="0" borderId="0" xfId="3" applyFont="1" applyAlignment="1">
      <alignment vertical="center"/>
    </xf>
    <xf numFmtId="1" fontId="21" fillId="0" borderId="49" xfId="3" applyNumberFormat="1" applyFont="1" applyBorder="1" applyAlignment="1">
      <alignment horizontal="center" vertical="center"/>
    </xf>
    <xf numFmtId="1" fontId="21" fillId="0" borderId="50" xfId="3" applyNumberFormat="1" applyFont="1" applyBorder="1" applyAlignment="1">
      <alignment horizontal="center" vertical="center"/>
    </xf>
    <xf numFmtId="4" fontId="21" fillId="0" borderId="50" xfId="4" applyNumberFormat="1" applyFont="1" applyFill="1" applyBorder="1" applyAlignment="1">
      <alignment horizontal="center" vertical="center"/>
    </xf>
    <xf numFmtId="1" fontId="21" fillId="0" borderId="50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4" fontId="21" fillId="0" borderId="51" xfId="4" applyNumberFormat="1" applyFont="1" applyFill="1" applyBorder="1" applyAlignment="1">
      <alignment horizontal="center" vertical="center"/>
    </xf>
    <xf numFmtId="4" fontId="21" fillId="0" borderId="50" xfId="3" applyNumberFormat="1" applyFont="1" applyBorder="1" applyAlignment="1">
      <alignment horizontal="right" vertical="center"/>
    </xf>
    <xf numFmtId="164" fontId="21" fillId="0" borderId="52" xfId="2" applyNumberFormat="1" applyFont="1" applyFill="1" applyBorder="1" applyAlignment="1">
      <alignment horizontal="center" vertical="center"/>
    </xf>
    <xf numFmtId="4" fontId="16" fillId="3" borderId="13" xfId="3" applyNumberFormat="1" applyFont="1" applyFill="1" applyBorder="1" applyAlignment="1">
      <alignment horizontal="center" vertical="center" wrapText="1"/>
    </xf>
    <xf numFmtId="4" fontId="16" fillId="3" borderId="20" xfId="3" applyNumberFormat="1" applyFont="1" applyFill="1" applyBorder="1" applyAlignment="1">
      <alignment horizontal="center" vertical="center" wrapText="1"/>
    </xf>
    <xf numFmtId="164" fontId="16" fillId="3" borderId="16" xfId="2" applyNumberFormat="1" applyFont="1" applyFill="1" applyBorder="1" applyAlignment="1">
      <alignment horizontal="center" vertical="center" wrapText="1"/>
    </xf>
    <xf numFmtId="164" fontId="16" fillId="3" borderId="22" xfId="2" applyNumberFormat="1" applyFont="1" applyFill="1" applyBorder="1" applyAlignment="1">
      <alignment horizontal="center" vertical="center" wrapText="1"/>
    </xf>
    <xf numFmtId="0" fontId="9" fillId="2" borderId="4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16" fillId="3" borderId="9" xfId="3" applyFont="1" applyFill="1" applyBorder="1" applyAlignment="1">
      <alignment horizontal="center" vertical="center" wrapText="1"/>
    </xf>
    <xf numFmtId="0" fontId="16" fillId="3" borderId="10" xfId="3" applyFont="1" applyFill="1" applyBorder="1" applyAlignment="1">
      <alignment horizontal="center" vertical="center" wrapText="1"/>
    </xf>
    <xf numFmtId="0" fontId="16" fillId="3" borderId="11" xfId="3" applyFont="1" applyFill="1" applyBorder="1" applyAlignment="1">
      <alignment horizontal="center" vertical="center" wrapText="1"/>
    </xf>
    <xf numFmtId="0" fontId="16" fillId="3" borderId="12" xfId="3" applyFont="1" applyFill="1" applyBorder="1" applyAlignment="1">
      <alignment horizontal="center" vertical="center" wrapText="1"/>
    </xf>
    <xf numFmtId="0" fontId="16" fillId="3" borderId="19" xfId="3" applyFont="1" applyFill="1" applyBorder="1" applyAlignment="1">
      <alignment horizontal="center" vertical="center" wrapText="1"/>
    </xf>
    <xf numFmtId="4" fontId="16" fillId="3" borderId="14" xfId="3" applyNumberFormat="1" applyFont="1" applyFill="1" applyBorder="1" applyAlignment="1">
      <alignment horizontal="center" vertical="center" wrapText="1"/>
    </xf>
    <xf numFmtId="4" fontId="16" fillId="3" borderId="15" xfId="3" applyNumberFormat="1" applyFont="1" applyFill="1" applyBorder="1" applyAlignment="1">
      <alignment horizontal="center" vertical="center" wrapText="1"/>
    </xf>
    <xf numFmtId="4" fontId="8" fillId="5" borderId="24" xfId="3" applyNumberFormat="1" applyFont="1" applyFill="1" applyBorder="1" applyAlignment="1">
      <alignment horizontal="right" vertical="center"/>
    </xf>
    <xf numFmtId="0" fontId="3" fillId="2" borderId="2" xfId="3" applyFont="1" applyFill="1" applyBorder="1" applyAlignment="1">
      <alignment horizontal="center" vertical="center"/>
    </xf>
    <xf numFmtId="0" fontId="5" fillId="2" borderId="0" xfId="3" applyFont="1" applyFill="1" applyAlignment="1">
      <alignment horizontal="center" vertical="center"/>
    </xf>
    <xf numFmtId="0" fontId="3" fillId="2" borderId="0" xfId="3" applyFont="1" applyFill="1" applyAlignment="1">
      <alignment horizontal="center" vertical="center"/>
    </xf>
    <xf numFmtId="0" fontId="7" fillId="2" borderId="0" xfId="3" applyFont="1" applyFill="1" applyAlignment="1">
      <alignment horizontal="justify" vertical="center" wrapText="1"/>
    </xf>
    <xf numFmtId="0" fontId="6" fillId="2" borderId="4" xfId="3" applyFont="1" applyFill="1" applyBorder="1" applyAlignment="1">
      <alignment horizontal="left" vertical="center"/>
    </xf>
    <xf numFmtId="0" fontId="6" fillId="2" borderId="0" xfId="3" applyFont="1" applyFill="1" applyAlignment="1">
      <alignment horizontal="left" vertical="center"/>
    </xf>
    <xf numFmtId="1" fontId="6" fillId="2" borderId="0" xfId="3" applyNumberFormat="1" applyFont="1" applyFill="1" applyAlignment="1">
      <alignment horizontal="left" vertical="center"/>
    </xf>
    <xf numFmtId="49" fontId="6" fillId="2" borderId="0" xfId="3" applyNumberFormat="1" applyFont="1" applyFill="1" applyAlignment="1">
      <alignment horizontal="left" vertical="center"/>
    </xf>
    <xf numFmtId="0" fontId="12" fillId="2" borderId="6" xfId="3" applyFont="1" applyFill="1" applyBorder="1" applyAlignment="1">
      <alignment horizontal="left" vertical="center" wrapText="1"/>
    </xf>
    <xf numFmtId="0" fontId="13" fillId="2" borderId="7" xfId="3" applyFont="1" applyFill="1" applyBorder="1" applyAlignment="1">
      <alignment horizontal="left" vertical="center" wrapText="1"/>
    </xf>
    <xf numFmtId="10" fontId="8" fillId="2" borderId="0" xfId="2" applyNumberFormat="1" applyFont="1" applyFill="1" applyAlignment="1">
      <alignment vertical="center"/>
    </xf>
    <xf numFmtId="0" fontId="8" fillId="2" borderId="0" xfId="3" applyFont="1" applyFill="1" applyAlignment="1">
      <alignment vertical="center"/>
    </xf>
    <xf numFmtId="4" fontId="11" fillId="2" borderId="0" xfId="3" applyNumberFormat="1" applyFont="1" applyFill="1" applyAlignment="1">
      <alignment vertical="center"/>
    </xf>
    <xf numFmtId="4" fontId="11" fillId="0" borderId="0" xfId="3" applyNumberFormat="1" applyFont="1" applyAlignment="1">
      <alignment vertical="center"/>
    </xf>
    <xf numFmtId="0" fontId="11" fillId="0" borderId="0" xfId="3" applyFont="1" applyAlignment="1">
      <alignment vertical="center"/>
    </xf>
    <xf numFmtId="4" fontId="19" fillId="0" borderId="0" xfId="3" applyNumberFormat="1" applyFont="1" applyAlignment="1">
      <alignment vertical="center"/>
    </xf>
    <xf numFmtId="0" fontId="20" fillId="0" borderId="0" xfId="3" applyFont="1" applyAlignment="1">
      <alignment vertical="center"/>
    </xf>
    <xf numFmtId="4" fontId="11" fillId="0" borderId="0" xfId="3" applyNumberFormat="1" applyFont="1" applyAlignment="1">
      <alignment vertical="center" wrapText="1"/>
    </xf>
    <xf numFmtId="0" fontId="11" fillId="0" borderId="0" xfId="3" applyFont="1" applyAlignment="1">
      <alignment vertical="center" wrapText="1"/>
    </xf>
    <xf numFmtId="4" fontId="23" fillId="0" borderId="0" xfId="3" applyNumberFormat="1" applyFont="1" applyAlignment="1">
      <alignment vertical="center" wrapText="1"/>
    </xf>
    <xf numFmtId="0" fontId="24" fillId="0" borderId="0" xfId="3" applyFont="1" applyAlignment="1">
      <alignment vertical="center" wrapText="1"/>
    </xf>
    <xf numFmtId="1" fontId="4" fillId="0" borderId="24" xfId="3" applyNumberFormat="1" applyFont="1" applyBorder="1" applyAlignment="1">
      <alignment horizontal="justify" vertical="center" wrapText="1"/>
    </xf>
    <xf numFmtId="1" fontId="8" fillId="0" borderId="23" xfId="3" applyNumberFormat="1" applyFont="1" applyBorder="1" applyAlignment="1">
      <alignment horizontal="center" vertical="center"/>
    </xf>
    <xf numFmtId="1" fontId="8" fillId="0" borderId="24" xfId="3" applyNumberFormat="1" applyFont="1" applyBorder="1" applyAlignment="1">
      <alignment horizontal="center" vertical="center"/>
    </xf>
    <xf numFmtId="49" fontId="8" fillId="0" borderId="24" xfId="3" applyNumberFormat="1" applyFont="1" applyBorder="1" applyAlignment="1">
      <alignment horizontal="center" vertical="center"/>
    </xf>
    <xf numFmtId="1" fontId="8" fillId="0" borderId="25" xfId="3" applyNumberFormat="1" applyFont="1" applyBorder="1" applyAlignment="1">
      <alignment horizontal="center" vertical="center"/>
    </xf>
    <xf numFmtId="4" fontId="8" fillId="0" borderId="24" xfId="3" applyNumberFormat="1" applyFont="1" applyBorder="1" applyAlignment="1">
      <alignment horizontal="right" vertical="center"/>
    </xf>
    <xf numFmtId="164" fontId="8" fillId="0" borderId="16" xfId="2" applyNumberFormat="1" applyFont="1" applyFill="1" applyBorder="1" applyAlignment="1">
      <alignment horizontal="center" vertical="center"/>
    </xf>
    <xf numFmtId="1" fontId="22" fillId="0" borderId="41" xfId="3" applyNumberFormat="1" applyFont="1" applyBorder="1" applyAlignment="1">
      <alignment horizontal="justify" vertical="center" wrapText="1"/>
    </xf>
    <xf numFmtId="1" fontId="22" fillId="0" borderId="50" xfId="3" applyNumberFormat="1" applyFont="1" applyBorder="1" applyAlignment="1">
      <alignment horizontal="justify" vertical="center" wrapText="1"/>
    </xf>
    <xf numFmtId="4" fontId="7" fillId="2" borderId="0" xfId="3" applyNumberFormat="1" applyFont="1" applyFill="1" applyAlignment="1">
      <alignment horizontal="justify" vertical="center" wrapText="1"/>
    </xf>
    <xf numFmtId="4" fontId="6" fillId="0" borderId="0" xfId="3" applyNumberFormat="1" applyFont="1" applyAlignment="1">
      <alignment vertical="center"/>
    </xf>
    <xf numFmtId="165" fontId="6" fillId="2" borderId="0" xfId="3" applyNumberFormat="1" applyFont="1" applyFill="1" applyAlignment="1">
      <alignment vertical="center"/>
    </xf>
    <xf numFmtId="164" fontId="6" fillId="2" borderId="0" xfId="2" applyNumberFormat="1" applyFont="1" applyFill="1" applyAlignment="1">
      <alignment vertical="center"/>
    </xf>
    <xf numFmtId="0" fontId="26" fillId="2" borderId="0" xfId="3" applyFont="1" applyFill="1" applyAlignment="1">
      <alignment horizontal="center" vertical="center"/>
    </xf>
    <xf numFmtId="1" fontId="26" fillId="2" borderId="0" xfId="3" applyNumberFormat="1" applyFont="1" applyFill="1" applyAlignment="1">
      <alignment horizontal="center" vertical="center"/>
    </xf>
    <xf numFmtId="0" fontId="27" fillId="2" borderId="0" xfId="3" applyFont="1" applyFill="1" applyAlignment="1">
      <alignment horizontal="justify" vertical="center" wrapText="1"/>
    </xf>
    <xf numFmtId="0" fontId="26" fillId="2" borderId="0" xfId="3" applyFont="1" applyFill="1" applyAlignment="1">
      <alignment vertical="center"/>
    </xf>
    <xf numFmtId="164" fontId="26" fillId="2" borderId="0" xfId="3" applyNumberFormat="1" applyFont="1" applyFill="1" applyAlignment="1">
      <alignment vertical="center"/>
    </xf>
  </cellXfs>
  <cellStyles count="7">
    <cellStyle name="Millares" xfId="1" builtinId="3"/>
    <cellStyle name="Millares_CONS-ENE-MODIF" xfId="4" xr:uid="{5CB16E1A-91D3-404E-822C-BD4D3B37DC7B}"/>
    <cellStyle name="Millares_CONS-ENE-MODIF 2" xfId="6" xr:uid="{FC48141C-4993-4242-A982-E4A6E4AF2CF9}"/>
    <cellStyle name="Normal" xfId="0" builtinId="0"/>
    <cellStyle name="Normal 2" xfId="3" xr:uid="{7C4163A0-BC4B-403A-9B87-FA000F194C43}"/>
    <cellStyle name="Normal 2 2" xfId="5" xr:uid="{1CCCB564-0BBE-47A0-B829-F03E670226D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ED4CE0-7B83-4E0A-AF22-8BC4B26B2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855595" cy="622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/MINISTERIO%20DEL%20DEPORTE/MIN%20DEPORTE_/2022/Ejecuciones%202022/Febrero%202022/EJECUCION%20PRESUPUESTAL%20AGREGADA%20FEBRER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RETO"/>
      <sheetName val="DESAGREGADO"/>
      <sheetName val="GERENCIAL"/>
      <sheetName val="TODAS"/>
    </sheetNames>
    <sheetDataSet>
      <sheetData sheetId="0">
        <row r="39">
          <cell r="Q39">
            <v>881977086762</v>
          </cell>
          <cell r="T39">
            <v>881977086762</v>
          </cell>
          <cell r="V39">
            <v>787454418170.28003</v>
          </cell>
          <cell r="X39">
            <v>638422550890.98999</v>
          </cell>
          <cell r="Y39">
            <v>197583889001.54999</v>
          </cell>
          <cell r="Z39">
            <v>197581389001.54999</v>
          </cell>
          <cell r="AA39">
            <v>197581389001.54999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80F68-A5AB-4070-954B-A0761D73E964}">
  <dimension ref="A1:Y143"/>
  <sheetViews>
    <sheetView tabSelected="1" zoomScaleNormal="100" workbookViewId="0">
      <pane ySplit="13" topLeftCell="A14" activePane="bottomLeft" state="frozen"/>
      <selection pane="bottomLeft"/>
    </sheetView>
  </sheetViews>
  <sheetFormatPr baseColWidth="10" defaultColWidth="9.109375" defaultRowHeight="13.2" x14ac:dyDescent="0.3"/>
  <cols>
    <col min="1" max="1" width="9.88671875" style="19" customWidth="1"/>
    <col min="2" max="2" width="9.44140625" style="19" customWidth="1"/>
    <col min="3" max="3" width="9.88671875" style="19" customWidth="1"/>
    <col min="4" max="4" width="8.109375" style="19" customWidth="1"/>
    <col min="5" max="5" width="7" style="19" customWidth="1"/>
    <col min="6" max="6" width="9.5546875" style="19" customWidth="1"/>
    <col min="7" max="7" width="5.6640625" style="19" customWidth="1"/>
    <col min="8" max="8" width="5.33203125" style="20" customWidth="1"/>
    <col min="9" max="9" width="7" style="21" customWidth="1"/>
    <col min="10" max="10" width="7.109375" style="19" customWidth="1"/>
    <col min="11" max="11" width="25.5546875" style="198" customWidth="1"/>
    <col min="12" max="12" width="18.5546875" style="22" customWidth="1"/>
    <col min="13" max="13" width="15.6640625" style="22" customWidth="1"/>
    <col min="14" max="14" width="14.6640625" style="22" customWidth="1"/>
    <col min="15" max="15" width="11.6640625" style="22" customWidth="1"/>
    <col min="16" max="16" width="14.33203125" style="22" customWidth="1"/>
    <col min="17" max="18" width="17.44140625" style="22" customWidth="1"/>
    <col min="19" max="19" width="18.6640625" style="226" bestFit="1" customWidth="1"/>
    <col min="20" max="20" width="15.21875" style="22" bestFit="1" customWidth="1"/>
    <col min="21" max="22" width="15.5546875" style="22" customWidth="1"/>
    <col min="23" max="23" width="15.21875" style="22" bestFit="1" customWidth="1"/>
    <col min="24" max="24" width="10.5546875" style="228" customWidth="1"/>
    <col min="25" max="25" width="16.5546875" style="8" customWidth="1"/>
    <col min="26" max="16384" width="9.109375" style="8"/>
  </cols>
  <sheetData>
    <row r="1" spans="1:25" ht="13.8" thickTop="1" x14ac:dyDescent="0.3">
      <c r="A1" s="1"/>
      <c r="B1" s="2"/>
      <c r="C1" s="195"/>
      <c r="D1" s="2"/>
      <c r="E1" s="195"/>
      <c r="F1" s="195"/>
      <c r="G1" s="195"/>
      <c r="H1" s="3"/>
      <c r="I1" s="4"/>
      <c r="J1" s="2"/>
      <c r="K1" s="5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</row>
    <row r="2" spans="1:25" x14ac:dyDescent="0.3">
      <c r="A2" s="9"/>
      <c r="B2" s="10"/>
      <c r="C2" s="196"/>
      <c r="D2" s="10"/>
      <c r="E2" s="196"/>
      <c r="F2" s="197"/>
      <c r="G2" s="197"/>
      <c r="H2" s="11"/>
      <c r="I2" s="12"/>
      <c r="J2" s="10"/>
      <c r="K2" s="13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5"/>
    </row>
    <row r="3" spans="1:25" x14ac:dyDescent="0.3">
      <c r="A3" s="9"/>
      <c r="B3" s="10"/>
      <c r="C3" s="196"/>
      <c r="D3" s="10"/>
      <c r="E3" s="196"/>
      <c r="F3" s="196"/>
      <c r="G3" s="196"/>
      <c r="H3" s="11"/>
      <c r="I3" s="12"/>
      <c r="J3" s="10"/>
      <c r="K3" s="13"/>
      <c r="L3" s="8"/>
      <c r="M3" s="8"/>
      <c r="N3" s="8"/>
      <c r="O3" s="8"/>
      <c r="P3" s="8"/>
      <c r="Q3" s="8"/>
      <c r="R3" s="8"/>
      <c r="S3" s="16"/>
      <c r="T3" s="14"/>
      <c r="U3" s="8"/>
      <c r="V3" s="8"/>
      <c r="W3" s="10"/>
      <c r="X3" s="17"/>
    </row>
    <row r="4" spans="1:25" x14ac:dyDescent="0.3">
      <c r="A4" s="18"/>
      <c r="C4" s="8"/>
      <c r="D4" s="25"/>
      <c r="F4" s="196"/>
      <c r="G4" s="196"/>
      <c r="L4" s="8"/>
      <c r="M4" s="8"/>
      <c r="N4" s="8"/>
      <c r="O4" s="8"/>
      <c r="P4" s="8"/>
      <c r="Q4" s="8"/>
      <c r="R4" s="8"/>
      <c r="S4" s="22"/>
      <c r="U4" s="8"/>
      <c r="V4" s="8"/>
      <c r="W4" s="23"/>
      <c r="X4" s="24"/>
    </row>
    <row r="5" spans="1:25" ht="13.8" x14ac:dyDescent="0.3">
      <c r="A5" s="183" t="s">
        <v>0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6"/>
    </row>
    <row r="6" spans="1:25" x14ac:dyDescent="0.3">
      <c r="A6" s="18"/>
      <c r="C6" s="25"/>
      <c r="D6" s="25"/>
      <c r="J6" s="25"/>
      <c r="K6" s="26"/>
      <c r="L6" s="8"/>
      <c r="M6" s="8"/>
      <c r="N6" s="8"/>
      <c r="O6" s="8"/>
      <c r="P6" s="8"/>
      <c r="Q6" s="8"/>
      <c r="R6" s="8"/>
      <c r="S6" s="8"/>
      <c r="T6" s="8"/>
      <c r="U6" s="27"/>
      <c r="V6" s="8"/>
      <c r="W6" s="27"/>
      <c r="X6" s="28"/>
    </row>
    <row r="7" spans="1:25" x14ac:dyDescent="0.3">
      <c r="A7" s="199"/>
      <c r="B7" s="29" t="s">
        <v>1</v>
      </c>
      <c r="C7" s="30"/>
      <c r="D7" s="34">
        <v>4301</v>
      </c>
      <c r="E7" s="200"/>
      <c r="F7" s="200"/>
      <c r="G7" s="200"/>
      <c r="H7" s="201"/>
      <c r="I7" s="202"/>
      <c r="J7" s="31"/>
      <c r="K7" s="32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27"/>
      <c r="X7" s="28"/>
    </row>
    <row r="8" spans="1:25" x14ac:dyDescent="0.3">
      <c r="A8" s="199"/>
      <c r="B8" s="29" t="s">
        <v>2</v>
      </c>
      <c r="C8" s="30"/>
      <c r="D8" s="34">
        <v>430101</v>
      </c>
      <c r="E8" s="200"/>
      <c r="F8" s="200"/>
      <c r="G8" s="200"/>
      <c r="H8" s="201"/>
      <c r="I8" s="202"/>
      <c r="J8" s="31"/>
      <c r="K8" s="26"/>
      <c r="L8" s="8"/>
      <c r="M8" s="8"/>
      <c r="N8" s="8"/>
      <c r="O8" s="8"/>
      <c r="P8" s="33"/>
      <c r="Q8" s="8"/>
      <c r="R8" s="8"/>
      <c r="S8" s="8"/>
      <c r="T8" s="33"/>
      <c r="U8" s="8"/>
      <c r="V8" s="8"/>
      <c r="W8" s="27"/>
      <c r="X8" s="28"/>
    </row>
    <row r="9" spans="1:25" x14ac:dyDescent="0.3">
      <c r="A9" s="199"/>
      <c r="B9" s="29" t="s">
        <v>3</v>
      </c>
      <c r="C9" s="30"/>
      <c r="D9" s="34">
        <v>2022</v>
      </c>
      <c r="E9" s="200"/>
      <c r="F9" s="200"/>
      <c r="G9" s="200"/>
      <c r="H9" s="201"/>
      <c r="I9" s="202"/>
      <c r="J9" s="31"/>
      <c r="K9" s="26"/>
      <c r="L9" s="8"/>
      <c r="M9" s="8"/>
      <c r="N9" s="8"/>
      <c r="O9" s="8"/>
      <c r="P9" s="33"/>
      <c r="Q9" s="8"/>
      <c r="R9" s="8"/>
      <c r="S9" s="35"/>
      <c r="T9" s="8"/>
      <c r="U9" s="27"/>
      <c r="V9" s="27"/>
      <c r="W9" s="27"/>
      <c r="X9" s="28"/>
    </row>
    <row r="10" spans="1:25" ht="11.4" customHeight="1" x14ac:dyDescent="0.3">
      <c r="A10" s="199"/>
      <c r="B10" s="29" t="s">
        <v>4</v>
      </c>
      <c r="C10" s="30"/>
      <c r="D10" s="29" t="s">
        <v>5</v>
      </c>
      <c r="E10" s="200"/>
      <c r="F10" s="200"/>
      <c r="G10" s="200"/>
      <c r="H10" s="201"/>
      <c r="I10" s="202"/>
      <c r="J10" s="31"/>
      <c r="K10" s="32"/>
      <c r="L10" s="8"/>
      <c r="M10" s="8"/>
      <c r="N10" s="8"/>
      <c r="O10" s="8"/>
      <c r="P10" s="33"/>
      <c r="Q10" s="8"/>
      <c r="R10" s="8"/>
      <c r="S10" s="36"/>
      <c r="T10" s="8"/>
      <c r="U10" s="27"/>
      <c r="V10" s="27"/>
      <c r="W10" s="27"/>
      <c r="X10" s="28"/>
    </row>
    <row r="11" spans="1:25" s="43" customFormat="1" ht="13.8" thickBot="1" x14ac:dyDescent="0.35">
      <c r="A11" s="203"/>
      <c r="B11" s="204"/>
      <c r="C11" s="204"/>
      <c r="D11" s="204"/>
      <c r="E11" s="204"/>
      <c r="F11" s="204"/>
      <c r="G11" s="204"/>
      <c r="H11" s="204"/>
      <c r="I11" s="204"/>
      <c r="J11" s="204"/>
      <c r="K11" s="37"/>
      <c r="L11" s="38">
        <f>+L14-[1]DECRETO!$Q$39</f>
        <v>0</v>
      </c>
      <c r="M11" s="38"/>
      <c r="N11" s="38"/>
      <c r="O11" s="38"/>
      <c r="P11" s="38"/>
      <c r="Q11" s="38">
        <f>+Q14-[1]DECRETO!$T$39</f>
        <v>0</v>
      </c>
      <c r="R11" s="38"/>
      <c r="S11" s="39">
        <f>+S14-[1]DECRETO!$V$39</f>
        <v>0</v>
      </c>
      <c r="T11" s="38">
        <f>+T14-[1]DECRETO!$X$39</f>
        <v>0</v>
      </c>
      <c r="U11" s="38">
        <f>+U14-[1]DECRETO!$Y$39</f>
        <v>0</v>
      </c>
      <c r="V11" s="40">
        <f>+V14-[1]DECRETO!$Z$39</f>
        <v>0</v>
      </c>
      <c r="W11" s="41">
        <f>+W14-[1]DECRETO!$AA$39</f>
        <v>0</v>
      </c>
      <c r="X11" s="42"/>
    </row>
    <row r="12" spans="1:25" s="44" customFormat="1" ht="24" customHeight="1" thickTop="1" thickBot="1" x14ac:dyDescent="0.35">
      <c r="A12" s="187" t="s">
        <v>6</v>
      </c>
      <c r="B12" s="188"/>
      <c r="C12" s="188"/>
      <c r="D12" s="188"/>
      <c r="E12" s="188"/>
      <c r="F12" s="188"/>
      <c r="G12" s="188"/>
      <c r="H12" s="188"/>
      <c r="I12" s="188"/>
      <c r="J12" s="189"/>
      <c r="K12" s="190" t="s">
        <v>7</v>
      </c>
      <c r="L12" s="179" t="s">
        <v>8</v>
      </c>
      <c r="M12" s="192" t="s">
        <v>9</v>
      </c>
      <c r="N12" s="193"/>
      <c r="O12" s="179" t="s">
        <v>10</v>
      </c>
      <c r="P12" s="179" t="s">
        <v>11</v>
      </c>
      <c r="Q12" s="179" t="s">
        <v>12</v>
      </c>
      <c r="R12" s="179" t="s">
        <v>13</v>
      </c>
      <c r="S12" s="179" t="s">
        <v>14</v>
      </c>
      <c r="T12" s="179" t="s">
        <v>15</v>
      </c>
      <c r="U12" s="179" t="s">
        <v>16</v>
      </c>
      <c r="V12" s="179" t="s">
        <v>17</v>
      </c>
      <c r="W12" s="179" t="s">
        <v>18</v>
      </c>
      <c r="X12" s="181" t="s">
        <v>19</v>
      </c>
    </row>
    <row r="13" spans="1:25" s="44" customFormat="1" ht="24.6" thickTop="1" thickBot="1" x14ac:dyDescent="0.35">
      <c r="A13" s="45" t="s">
        <v>20</v>
      </c>
      <c r="B13" s="45" t="s">
        <v>21</v>
      </c>
      <c r="C13" s="45" t="s">
        <v>22</v>
      </c>
      <c r="D13" s="45" t="s">
        <v>23</v>
      </c>
      <c r="E13" s="45" t="s">
        <v>24</v>
      </c>
      <c r="F13" s="45" t="s">
        <v>25</v>
      </c>
      <c r="G13" s="45" t="s">
        <v>26</v>
      </c>
      <c r="H13" s="46" t="s">
        <v>27</v>
      </c>
      <c r="I13" s="47" t="s">
        <v>28</v>
      </c>
      <c r="J13" s="48" t="s">
        <v>29</v>
      </c>
      <c r="K13" s="191"/>
      <c r="L13" s="180"/>
      <c r="M13" s="49" t="s">
        <v>30</v>
      </c>
      <c r="N13" s="49" t="s">
        <v>31</v>
      </c>
      <c r="O13" s="180"/>
      <c r="P13" s="180"/>
      <c r="Q13" s="180"/>
      <c r="R13" s="180"/>
      <c r="S13" s="180"/>
      <c r="T13" s="180"/>
      <c r="U13" s="180"/>
      <c r="V13" s="180"/>
      <c r="W13" s="180"/>
      <c r="X13" s="182"/>
      <c r="Y13" s="50"/>
    </row>
    <row r="14" spans="1:25" s="206" customFormat="1" ht="14.4" customHeight="1" thickTop="1" thickBot="1" x14ac:dyDescent="0.35">
      <c r="A14" s="51" t="s">
        <v>32</v>
      </c>
      <c r="B14" s="52"/>
      <c r="C14" s="52"/>
      <c r="D14" s="52"/>
      <c r="E14" s="52"/>
      <c r="F14" s="52"/>
      <c r="G14" s="52"/>
      <c r="H14" s="52"/>
      <c r="I14" s="53"/>
      <c r="J14" s="54"/>
      <c r="K14" s="55" t="s">
        <v>33</v>
      </c>
      <c r="L14" s="56">
        <f>L15+L72+L75</f>
        <v>881977086762</v>
      </c>
      <c r="M14" s="56">
        <f t="shared" ref="M14:W14" si="0">M15+M72+M75</f>
        <v>3230000000</v>
      </c>
      <c r="N14" s="56">
        <f t="shared" si="0"/>
        <v>3230000000</v>
      </c>
      <c r="O14" s="56">
        <f t="shared" si="0"/>
        <v>0</v>
      </c>
      <c r="P14" s="56">
        <f t="shared" si="0"/>
        <v>0</v>
      </c>
      <c r="Q14" s="56">
        <f t="shared" si="0"/>
        <v>881977086762</v>
      </c>
      <c r="R14" s="56">
        <f t="shared" si="0"/>
        <v>0</v>
      </c>
      <c r="S14" s="56">
        <f>S15+S72+S75</f>
        <v>787454418170.27991</v>
      </c>
      <c r="T14" s="56">
        <f t="shared" si="0"/>
        <v>638422550890.99011</v>
      </c>
      <c r="U14" s="56">
        <f t="shared" si="0"/>
        <v>197583889001.55002</v>
      </c>
      <c r="V14" s="56">
        <f t="shared" si="0"/>
        <v>197581389001.55002</v>
      </c>
      <c r="W14" s="56">
        <f t="shared" si="0"/>
        <v>197581389001.55002</v>
      </c>
      <c r="X14" s="57">
        <f>T14/Q14</f>
        <v>0.7238538965165513</v>
      </c>
      <c r="Y14" s="205"/>
    </row>
    <row r="15" spans="1:25" s="30" customFormat="1" ht="14.4" thickTop="1" thickBot="1" x14ac:dyDescent="0.35">
      <c r="A15" s="58" t="s">
        <v>34</v>
      </c>
      <c r="B15" s="59"/>
      <c r="C15" s="59"/>
      <c r="D15" s="59"/>
      <c r="E15" s="59"/>
      <c r="F15" s="59"/>
      <c r="G15" s="59"/>
      <c r="H15" s="59"/>
      <c r="I15" s="60"/>
      <c r="J15" s="61"/>
      <c r="K15" s="62" t="s">
        <v>35</v>
      </c>
      <c r="L15" s="63">
        <f t="shared" ref="L15:W15" si="1">L16+L37+L51+L60</f>
        <v>51585845707</v>
      </c>
      <c r="M15" s="63">
        <f t="shared" si="1"/>
        <v>0</v>
      </c>
      <c r="N15" s="63">
        <f t="shared" si="1"/>
        <v>0</v>
      </c>
      <c r="O15" s="63">
        <f t="shared" si="1"/>
        <v>0</v>
      </c>
      <c r="P15" s="63">
        <f t="shared" si="1"/>
        <v>0</v>
      </c>
      <c r="Q15" s="63">
        <f t="shared" si="1"/>
        <v>51585845707</v>
      </c>
      <c r="R15" s="63">
        <f t="shared" si="1"/>
        <v>0</v>
      </c>
      <c r="S15" s="63">
        <f t="shared" si="1"/>
        <v>47484176099.150002</v>
      </c>
      <c r="T15" s="63">
        <f t="shared" si="1"/>
        <v>26956558066.16</v>
      </c>
      <c r="U15" s="63">
        <f t="shared" si="1"/>
        <v>24225653763.380001</v>
      </c>
      <c r="V15" s="63">
        <f t="shared" si="1"/>
        <v>24225653763.380001</v>
      </c>
      <c r="W15" s="63">
        <f t="shared" si="1"/>
        <v>24225653763.380001</v>
      </c>
      <c r="X15" s="64">
        <f>T15/Q15</f>
        <v>0.52255725764910932</v>
      </c>
      <c r="Y15" s="207"/>
    </row>
    <row r="16" spans="1:25" s="209" customFormat="1" ht="13.8" thickTop="1" x14ac:dyDescent="0.3">
      <c r="A16" s="65" t="s">
        <v>34</v>
      </c>
      <c r="B16" s="66" t="s">
        <v>36</v>
      </c>
      <c r="C16" s="66"/>
      <c r="D16" s="66"/>
      <c r="E16" s="66"/>
      <c r="F16" s="66"/>
      <c r="G16" s="66"/>
      <c r="H16" s="66"/>
      <c r="I16" s="67"/>
      <c r="J16" s="68"/>
      <c r="K16" s="69" t="s">
        <v>37</v>
      </c>
      <c r="L16" s="70">
        <f>SUM(L17)</f>
        <v>19410113996</v>
      </c>
      <c r="M16" s="70">
        <f t="shared" ref="M16:W16" si="2">SUM(M17)</f>
        <v>0</v>
      </c>
      <c r="N16" s="70">
        <f t="shared" si="2"/>
        <v>0</v>
      </c>
      <c r="O16" s="70">
        <f t="shared" si="2"/>
        <v>0</v>
      </c>
      <c r="P16" s="70">
        <f t="shared" si="2"/>
        <v>0</v>
      </c>
      <c r="Q16" s="70">
        <f t="shared" si="2"/>
        <v>19410113996</v>
      </c>
      <c r="R16" s="70">
        <f>SUM(R17)</f>
        <v>0</v>
      </c>
      <c r="S16" s="70">
        <f t="shared" si="2"/>
        <v>19410113996</v>
      </c>
      <c r="T16" s="70">
        <f t="shared" si="2"/>
        <v>2512507417</v>
      </c>
      <c r="U16" s="70">
        <f t="shared" si="2"/>
        <v>2512507417</v>
      </c>
      <c r="V16" s="70">
        <f t="shared" si="2"/>
        <v>2512507417</v>
      </c>
      <c r="W16" s="70">
        <f t="shared" si="2"/>
        <v>2512507417</v>
      </c>
      <c r="X16" s="71">
        <f t="shared" ref="X15:X78" si="3">T16/Q16</f>
        <v>0.12944320767604831</v>
      </c>
      <c r="Y16" s="208"/>
    </row>
    <row r="17" spans="1:25" s="209" customFormat="1" ht="15" customHeight="1" x14ac:dyDescent="0.3">
      <c r="A17" s="72" t="s">
        <v>34</v>
      </c>
      <c r="B17" s="73" t="s">
        <v>36</v>
      </c>
      <c r="C17" s="73" t="s">
        <v>36</v>
      </c>
      <c r="D17" s="73"/>
      <c r="E17" s="74"/>
      <c r="F17" s="74"/>
      <c r="G17" s="74"/>
      <c r="H17" s="75"/>
      <c r="I17" s="76"/>
      <c r="J17" s="77"/>
      <c r="K17" s="80" t="s">
        <v>38</v>
      </c>
      <c r="L17" s="78">
        <f>L18+L20+L30</f>
        <v>19410113996</v>
      </c>
      <c r="M17" s="78">
        <f t="shared" ref="M17:W17" si="4">M18+M20+M30</f>
        <v>0</v>
      </c>
      <c r="N17" s="78">
        <f t="shared" si="4"/>
        <v>0</v>
      </c>
      <c r="O17" s="78">
        <f t="shared" si="4"/>
        <v>0</v>
      </c>
      <c r="P17" s="78">
        <f t="shared" si="4"/>
        <v>0</v>
      </c>
      <c r="Q17" s="78">
        <f t="shared" si="4"/>
        <v>19410113996</v>
      </c>
      <c r="R17" s="78">
        <f>R18+R20+R30</f>
        <v>0</v>
      </c>
      <c r="S17" s="78">
        <f t="shared" si="4"/>
        <v>19410113996</v>
      </c>
      <c r="T17" s="78">
        <f>T18+T20+T30</f>
        <v>2512507417</v>
      </c>
      <c r="U17" s="78">
        <f t="shared" si="4"/>
        <v>2512507417</v>
      </c>
      <c r="V17" s="78">
        <f t="shared" si="4"/>
        <v>2512507417</v>
      </c>
      <c r="W17" s="78">
        <f t="shared" si="4"/>
        <v>2512507417</v>
      </c>
      <c r="X17" s="79">
        <f t="shared" si="3"/>
        <v>0.12944320767604831</v>
      </c>
      <c r="Y17" s="208"/>
    </row>
    <row r="18" spans="1:25" s="209" customFormat="1" x14ac:dyDescent="0.3">
      <c r="A18" s="72" t="s">
        <v>34</v>
      </c>
      <c r="B18" s="73" t="s">
        <v>36</v>
      </c>
      <c r="C18" s="73" t="s">
        <v>36</v>
      </c>
      <c r="D18" s="73" t="s">
        <v>36</v>
      </c>
      <c r="E18" s="74"/>
      <c r="F18" s="74"/>
      <c r="G18" s="74"/>
      <c r="H18" s="75"/>
      <c r="I18" s="76"/>
      <c r="J18" s="77"/>
      <c r="K18" s="80" t="s">
        <v>39</v>
      </c>
      <c r="L18" s="78">
        <f>L19</f>
        <v>13157991777</v>
      </c>
      <c r="M18" s="78">
        <f t="shared" ref="M18:W18" si="5">M19</f>
        <v>0</v>
      </c>
      <c r="N18" s="78">
        <f t="shared" si="5"/>
        <v>0</v>
      </c>
      <c r="O18" s="78">
        <f t="shared" si="5"/>
        <v>0</v>
      </c>
      <c r="P18" s="78">
        <f t="shared" si="5"/>
        <v>0</v>
      </c>
      <c r="Q18" s="78">
        <f t="shared" si="5"/>
        <v>13157991777</v>
      </c>
      <c r="R18" s="78">
        <f>R19</f>
        <v>0</v>
      </c>
      <c r="S18" s="78">
        <f t="shared" si="5"/>
        <v>13157991777</v>
      </c>
      <c r="T18" s="78">
        <f t="shared" si="5"/>
        <v>1650146650</v>
      </c>
      <c r="U18" s="78">
        <f t="shared" si="5"/>
        <v>1650146650</v>
      </c>
      <c r="V18" s="78">
        <f t="shared" si="5"/>
        <v>1650146650</v>
      </c>
      <c r="W18" s="78">
        <f t="shared" si="5"/>
        <v>1650146650</v>
      </c>
      <c r="X18" s="81">
        <f t="shared" si="3"/>
        <v>0.12541022049310252</v>
      </c>
      <c r="Y18" s="208"/>
    </row>
    <row r="19" spans="1:25" s="211" customFormat="1" x14ac:dyDescent="0.3">
      <c r="A19" s="82" t="s">
        <v>34</v>
      </c>
      <c r="B19" s="83" t="s">
        <v>36</v>
      </c>
      <c r="C19" s="83" t="s">
        <v>36</v>
      </c>
      <c r="D19" s="83" t="s">
        <v>36</v>
      </c>
      <c r="E19" s="84" t="s">
        <v>40</v>
      </c>
      <c r="F19" s="84"/>
      <c r="G19" s="84"/>
      <c r="H19" s="85">
        <v>10</v>
      </c>
      <c r="I19" s="86" t="s">
        <v>41</v>
      </c>
      <c r="J19" s="87" t="s">
        <v>42</v>
      </c>
      <c r="K19" s="88" t="s">
        <v>43</v>
      </c>
      <c r="L19" s="89">
        <v>13157991777</v>
      </c>
      <c r="M19" s="89"/>
      <c r="N19" s="89"/>
      <c r="O19" s="89"/>
      <c r="P19" s="89"/>
      <c r="Q19" s="89">
        <f>L19-M19+N19-O19+P19</f>
        <v>13157991777</v>
      </c>
      <c r="R19" s="89"/>
      <c r="S19" s="89">
        <v>13157991777</v>
      </c>
      <c r="T19" s="89">
        <v>1650146650</v>
      </c>
      <c r="U19" s="89">
        <v>1650146650</v>
      </c>
      <c r="V19" s="89">
        <v>1650146650</v>
      </c>
      <c r="W19" s="89">
        <v>1650146650</v>
      </c>
      <c r="X19" s="90">
        <f>T19/Q19</f>
        <v>0.12541022049310252</v>
      </c>
      <c r="Y19" s="210"/>
    </row>
    <row r="20" spans="1:25" s="209" customFormat="1" ht="15.6" x14ac:dyDescent="0.3">
      <c r="A20" s="72" t="s">
        <v>34</v>
      </c>
      <c r="B20" s="73" t="s">
        <v>36</v>
      </c>
      <c r="C20" s="73" t="s">
        <v>36</v>
      </c>
      <c r="D20" s="73" t="s">
        <v>44</v>
      </c>
      <c r="E20" s="74"/>
      <c r="F20" s="74"/>
      <c r="G20" s="74"/>
      <c r="H20" s="75"/>
      <c r="I20" s="76"/>
      <c r="J20" s="77"/>
      <c r="K20" s="80" t="s">
        <v>45</v>
      </c>
      <c r="L20" s="78">
        <f>SUM(L21:L29)</f>
        <v>4598389258</v>
      </c>
      <c r="M20" s="78">
        <f t="shared" ref="M20:W20" si="6">SUM(M21:M29)</f>
        <v>0</v>
      </c>
      <c r="N20" s="78">
        <f t="shared" si="6"/>
        <v>0</v>
      </c>
      <c r="O20" s="78">
        <f t="shared" si="6"/>
        <v>0</v>
      </c>
      <c r="P20" s="78">
        <f t="shared" si="6"/>
        <v>0</v>
      </c>
      <c r="Q20" s="78">
        <f t="shared" si="6"/>
        <v>4598389258</v>
      </c>
      <c r="R20" s="78">
        <f>SUM(R21:R29)</f>
        <v>0</v>
      </c>
      <c r="S20" s="78">
        <f t="shared" si="6"/>
        <v>4598389258</v>
      </c>
      <c r="T20" s="78">
        <f t="shared" si="6"/>
        <v>676629578</v>
      </c>
      <c r="U20" s="78">
        <f t="shared" si="6"/>
        <v>676629578</v>
      </c>
      <c r="V20" s="78">
        <f t="shared" si="6"/>
        <v>676629578</v>
      </c>
      <c r="W20" s="78">
        <f t="shared" si="6"/>
        <v>676629578</v>
      </c>
      <c r="X20" s="81">
        <f t="shared" si="3"/>
        <v>0.14714491097569452</v>
      </c>
      <c r="Y20" s="208"/>
    </row>
    <row r="21" spans="1:25" s="170" customFormat="1" x14ac:dyDescent="0.3">
      <c r="A21" s="91" t="s">
        <v>34</v>
      </c>
      <c r="B21" s="92" t="s">
        <v>36</v>
      </c>
      <c r="C21" s="92" t="s">
        <v>36</v>
      </c>
      <c r="D21" s="92" t="s">
        <v>44</v>
      </c>
      <c r="E21" s="93" t="s">
        <v>40</v>
      </c>
      <c r="F21" s="93"/>
      <c r="G21" s="93"/>
      <c r="H21" s="94">
        <v>10</v>
      </c>
      <c r="I21" s="95" t="s">
        <v>41</v>
      </c>
      <c r="J21" s="96" t="s">
        <v>42</v>
      </c>
      <c r="K21" s="97" t="s">
        <v>46</v>
      </c>
      <c r="L21" s="98">
        <v>1298841233</v>
      </c>
      <c r="M21" s="98"/>
      <c r="N21" s="98"/>
      <c r="O21" s="98"/>
      <c r="P21" s="98"/>
      <c r="Q21" s="98">
        <f>L21-M21+N21-O21+P21</f>
        <v>1298841233</v>
      </c>
      <c r="R21" s="98"/>
      <c r="S21" s="98">
        <v>1298841233</v>
      </c>
      <c r="T21" s="98">
        <v>209413300</v>
      </c>
      <c r="U21" s="98">
        <v>209413300</v>
      </c>
      <c r="V21" s="98">
        <v>209413300</v>
      </c>
      <c r="W21" s="98">
        <v>209413300</v>
      </c>
      <c r="X21" s="90">
        <f t="shared" si="3"/>
        <v>0.16123086846904866</v>
      </c>
      <c r="Y21" s="169"/>
    </row>
    <row r="22" spans="1:25" s="170" customFormat="1" x14ac:dyDescent="0.3">
      <c r="A22" s="91" t="s">
        <v>34</v>
      </c>
      <c r="B22" s="92" t="s">
        <v>36</v>
      </c>
      <c r="C22" s="92" t="s">
        <v>36</v>
      </c>
      <c r="D22" s="92" t="s">
        <v>44</v>
      </c>
      <c r="E22" s="93" t="s">
        <v>47</v>
      </c>
      <c r="F22" s="93"/>
      <c r="G22" s="93"/>
      <c r="H22" s="94">
        <v>10</v>
      </c>
      <c r="I22" s="95" t="s">
        <v>41</v>
      </c>
      <c r="J22" s="96" t="s">
        <v>42</v>
      </c>
      <c r="K22" s="97" t="s">
        <v>48</v>
      </c>
      <c r="L22" s="98">
        <v>1064167151</v>
      </c>
      <c r="M22" s="98"/>
      <c r="N22" s="98"/>
      <c r="O22" s="98"/>
      <c r="P22" s="98"/>
      <c r="Q22" s="98">
        <f t="shared" ref="Q22:Q36" si="7">L22-M22+N22-O22+P22</f>
        <v>1064167151</v>
      </c>
      <c r="R22" s="98"/>
      <c r="S22" s="98">
        <v>1064167151</v>
      </c>
      <c r="T22" s="98">
        <v>148400800</v>
      </c>
      <c r="U22" s="98">
        <v>148400800</v>
      </c>
      <c r="V22" s="98">
        <v>148400800</v>
      </c>
      <c r="W22" s="98">
        <v>148400800</v>
      </c>
      <c r="X22" s="90">
        <f t="shared" si="3"/>
        <v>0.13945252854361034</v>
      </c>
      <c r="Y22" s="169"/>
    </row>
    <row r="23" spans="1:25" s="170" customFormat="1" x14ac:dyDescent="0.3">
      <c r="A23" s="91" t="s">
        <v>34</v>
      </c>
      <c r="B23" s="92" t="s">
        <v>36</v>
      </c>
      <c r="C23" s="92" t="s">
        <v>36</v>
      </c>
      <c r="D23" s="92" t="s">
        <v>44</v>
      </c>
      <c r="E23" s="93" t="s">
        <v>49</v>
      </c>
      <c r="F23" s="93"/>
      <c r="G23" s="93"/>
      <c r="H23" s="94">
        <v>10</v>
      </c>
      <c r="I23" s="95" t="s">
        <v>41</v>
      </c>
      <c r="J23" s="96" t="s">
        <v>42</v>
      </c>
      <c r="K23" s="97" t="s">
        <v>50</v>
      </c>
      <c r="L23" s="98">
        <v>1033367652</v>
      </c>
      <c r="M23" s="98"/>
      <c r="N23" s="98"/>
      <c r="O23" s="98"/>
      <c r="P23" s="98"/>
      <c r="Q23" s="98">
        <f t="shared" si="7"/>
        <v>1033367652</v>
      </c>
      <c r="R23" s="98"/>
      <c r="S23" s="98">
        <v>1033367652</v>
      </c>
      <c r="T23" s="98">
        <v>150413178</v>
      </c>
      <c r="U23" s="98">
        <v>150413178</v>
      </c>
      <c r="V23" s="98">
        <v>150413178</v>
      </c>
      <c r="W23" s="98">
        <v>150413178</v>
      </c>
      <c r="X23" s="90">
        <f t="shared" si="3"/>
        <v>0.14555630584031481</v>
      </c>
      <c r="Y23" s="169"/>
    </row>
    <row r="24" spans="1:25" s="170" customFormat="1" x14ac:dyDescent="0.3">
      <c r="A24" s="91" t="s">
        <v>34</v>
      </c>
      <c r="B24" s="92" t="s">
        <v>36</v>
      </c>
      <c r="C24" s="92" t="s">
        <v>36</v>
      </c>
      <c r="D24" s="92" t="s">
        <v>44</v>
      </c>
      <c r="E24" s="93" t="s">
        <v>51</v>
      </c>
      <c r="F24" s="93"/>
      <c r="G24" s="93"/>
      <c r="H24" s="94">
        <v>10</v>
      </c>
      <c r="I24" s="95" t="s">
        <v>41</v>
      </c>
      <c r="J24" s="96" t="s">
        <v>42</v>
      </c>
      <c r="K24" s="97" t="s">
        <v>52</v>
      </c>
      <c r="L24" s="98">
        <v>511456205</v>
      </c>
      <c r="M24" s="98"/>
      <c r="N24" s="98"/>
      <c r="O24" s="98"/>
      <c r="P24" s="98"/>
      <c r="Q24" s="98">
        <f t="shared" si="7"/>
        <v>511456205</v>
      </c>
      <c r="R24" s="98"/>
      <c r="S24" s="98">
        <v>511456205</v>
      </c>
      <c r="T24" s="98">
        <v>69630900</v>
      </c>
      <c r="U24" s="98">
        <v>69630900</v>
      </c>
      <c r="V24" s="98">
        <v>69630900</v>
      </c>
      <c r="W24" s="98">
        <v>69630900</v>
      </c>
      <c r="X24" s="90">
        <f t="shared" si="3"/>
        <v>0.13614244840376899</v>
      </c>
      <c r="Y24" s="169"/>
    </row>
    <row r="25" spans="1:25" s="170" customFormat="1" ht="15.6" x14ac:dyDescent="0.3">
      <c r="A25" s="91" t="s">
        <v>34</v>
      </c>
      <c r="B25" s="92" t="s">
        <v>36</v>
      </c>
      <c r="C25" s="92" t="s">
        <v>36</v>
      </c>
      <c r="D25" s="92" t="s">
        <v>44</v>
      </c>
      <c r="E25" s="93" t="s">
        <v>53</v>
      </c>
      <c r="F25" s="93"/>
      <c r="G25" s="93"/>
      <c r="H25" s="94">
        <v>10</v>
      </c>
      <c r="I25" s="95" t="s">
        <v>41</v>
      </c>
      <c r="J25" s="96" t="s">
        <v>42</v>
      </c>
      <c r="K25" s="97" t="s">
        <v>54</v>
      </c>
      <c r="L25" s="98">
        <v>71653507</v>
      </c>
      <c r="M25" s="98"/>
      <c r="N25" s="98"/>
      <c r="O25" s="98"/>
      <c r="P25" s="98"/>
      <c r="Q25" s="98">
        <f t="shared" si="7"/>
        <v>71653507</v>
      </c>
      <c r="R25" s="98"/>
      <c r="S25" s="98">
        <v>71653507</v>
      </c>
      <c r="T25" s="98">
        <v>11692700</v>
      </c>
      <c r="U25" s="98">
        <v>11692700</v>
      </c>
      <c r="V25" s="98">
        <v>11692700</v>
      </c>
      <c r="W25" s="98">
        <v>11692700</v>
      </c>
      <c r="X25" s="90">
        <f t="shared" si="3"/>
        <v>0.1631839178506643</v>
      </c>
      <c r="Y25" s="169"/>
    </row>
    <row r="26" spans="1:25" s="170" customFormat="1" x14ac:dyDescent="0.3">
      <c r="A26" s="91" t="s">
        <v>34</v>
      </c>
      <c r="B26" s="92" t="s">
        <v>36</v>
      </c>
      <c r="C26" s="92" t="s">
        <v>36</v>
      </c>
      <c r="D26" s="92" t="s">
        <v>44</v>
      </c>
      <c r="E26" s="93" t="s">
        <v>55</v>
      </c>
      <c r="F26" s="93"/>
      <c r="G26" s="93"/>
      <c r="H26" s="94">
        <v>10</v>
      </c>
      <c r="I26" s="95" t="s">
        <v>41</v>
      </c>
      <c r="J26" s="96" t="s">
        <v>42</v>
      </c>
      <c r="K26" s="97" t="s">
        <v>56</v>
      </c>
      <c r="L26" s="98">
        <v>381642155</v>
      </c>
      <c r="M26" s="98"/>
      <c r="N26" s="98"/>
      <c r="O26" s="98"/>
      <c r="P26" s="98"/>
      <c r="Q26" s="98">
        <f t="shared" si="7"/>
        <v>381642155</v>
      </c>
      <c r="R26" s="98"/>
      <c r="S26" s="98">
        <v>381642155</v>
      </c>
      <c r="T26" s="98">
        <v>52226500</v>
      </c>
      <c r="U26" s="98">
        <v>52226500</v>
      </c>
      <c r="V26" s="98">
        <v>52226500</v>
      </c>
      <c r="W26" s="98">
        <v>52226500</v>
      </c>
      <c r="X26" s="90">
        <f t="shared" si="3"/>
        <v>0.1368467799370853</v>
      </c>
      <c r="Y26" s="169"/>
    </row>
    <row r="27" spans="1:25" s="170" customFormat="1" x14ac:dyDescent="0.3">
      <c r="A27" s="91" t="s">
        <v>34</v>
      </c>
      <c r="B27" s="92" t="s">
        <v>36</v>
      </c>
      <c r="C27" s="92" t="s">
        <v>36</v>
      </c>
      <c r="D27" s="92" t="s">
        <v>44</v>
      </c>
      <c r="E27" s="93" t="s">
        <v>57</v>
      </c>
      <c r="F27" s="93"/>
      <c r="G27" s="93"/>
      <c r="H27" s="94">
        <v>10</v>
      </c>
      <c r="I27" s="95" t="s">
        <v>41</v>
      </c>
      <c r="J27" s="96" t="s">
        <v>42</v>
      </c>
      <c r="K27" s="97" t="s">
        <v>58</v>
      </c>
      <c r="L27" s="98">
        <v>58179702</v>
      </c>
      <c r="M27" s="98"/>
      <c r="N27" s="98"/>
      <c r="O27" s="98"/>
      <c r="P27" s="98"/>
      <c r="Q27" s="98">
        <f t="shared" si="7"/>
        <v>58179702</v>
      </c>
      <c r="R27" s="98"/>
      <c r="S27" s="98">
        <v>58179702</v>
      </c>
      <c r="T27" s="98">
        <v>8716000</v>
      </c>
      <c r="U27" s="98">
        <v>8716000</v>
      </c>
      <c r="V27" s="98">
        <v>8716000</v>
      </c>
      <c r="W27" s="98">
        <v>8716000</v>
      </c>
      <c r="X27" s="90">
        <f t="shared" si="3"/>
        <v>0.14981169893238711</v>
      </c>
      <c r="Y27" s="169"/>
    </row>
    <row r="28" spans="1:25" s="170" customFormat="1" x14ac:dyDescent="0.3">
      <c r="A28" s="91" t="s">
        <v>34</v>
      </c>
      <c r="B28" s="92" t="s">
        <v>36</v>
      </c>
      <c r="C28" s="92" t="s">
        <v>36</v>
      </c>
      <c r="D28" s="92" t="s">
        <v>44</v>
      </c>
      <c r="E28" s="93" t="s">
        <v>59</v>
      </c>
      <c r="F28" s="93"/>
      <c r="G28" s="93"/>
      <c r="H28" s="94">
        <v>10</v>
      </c>
      <c r="I28" s="95" t="s">
        <v>41</v>
      </c>
      <c r="J28" s="96" t="s">
        <v>42</v>
      </c>
      <c r="K28" s="97" t="s">
        <v>60</v>
      </c>
      <c r="L28" s="98">
        <v>58179702</v>
      </c>
      <c r="M28" s="98"/>
      <c r="N28" s="98"/>
      <c r="O28" s="98"/>
      <c r="P28" s="98"/>
      <c r="Q28" s="98">
        <f t="shared" si="7"/>
        <v>58179702</v>
      </c>
      <c r="R28" s="98"/>
      <c r="S28" s="98">
        <v>58179702</v>
      </c>
      <c r="T28" s="98">
        <v>8716000</v>
      </c>
      <c r="U28" s="98">
        <v>8716000</v>
      </c>
      <c r="V28" s="98">
        <v>8716000</v>
      </c>
      <c r="W28" s="98">
        <v>8716000</v>
      </c>
      <c r="X28" s="90">
        <f t="shared" si="3"/>
        <v>0.14981169893238711</v>
      </c>
      <c r="Y28" s="169"/>
    </row>
    <row r="29" spans="1:25" s="170" customFormat="1" ht="15.6" x14ac:dyDescent="0.3">
      <c r="A29" s="91" t="s">
        <v>34</v>
      </c>
      <c r="B29" s="92" t="s">
        <v>36</v>
      </c>
      <c r="C29" s="92" t="s">
        <v>36</v>
      </c>
      <c r="D29" s="92" t="s">
        <v>44</v>
      </c>
      <c r="E29" s="93" t="s">
        <v>61</v>
      </c>
      <c r="F29" s="93"/>
      <c r="G29" s="93"/>
      <c r="H29" s="94">
        <v>10</v>
      </c>
      <c r="I29" s="95" t="s">
        <v>41</v>
      </c>
      <c r="J29" s="96" t="s">
        <v>42</v>
      </c>
      <c r="K29" s="97" t="s">
        <v>62</v>
      </c>
      <c r="L29" s="98">
        <v>120901951</v>
      </c>
      <c r="M29" s="98"/>
      <c r="N29" s="98"/>
      <c r="O29" s="98"/>
      <c r="P29" s="98"/>
      <c r="Q29" s="98">
        <f t="shared" si="7"/>
        <v>120901951</v>
      </c>
      <c r="R29" s="98"/>
      <c r="S29" s="98">
        <v>120901951</v>
      </c>
      <c r="T29" s="98">
        <v>17420200</v>
      </c>
      <c r="U29" s="98">
        <v>17420200</v>
      </c>
      <c r="V29" s="98">
        <v>17420200</v>
      </c>
      <c r="W29" s="98">
        <v>17420200</v>
      </c>
      <c r="X29" s="90">
        <f t="shared" si="3"/>
        <v>0.14408535061605415</v>
      </c>
      <c r="Y29" s="169"/>
    </row>
    <row r="30" spans="1:25" s="209" customFormat="1" ht="25.2" customHeight="1" x14ac:dyDescent="0.3">
      <c r="A30" s="72" t="s">
        <v>34</v>
      </c>
      <c r="B30" s="73" t="s">
        <v>36</v>
      </c>
      <c r="C30" s="73" t="s">
        <v>36</v>
      </c>
      <c r="D30" s="73" t="s">
        <v>63</v>
      </c>
      <c r="E30" s="74"/>
      <c r="F30" s="74"/>
      <c r="G30" s="74"/>
      <c r="H30" s="75"/>
      <c r="I30" s="76"/>
      <c r="J30" s="77"/>
      <c r="K30" s="80" t="s">
        <v>64</v>
      </c>
      <c r="L30" s="78">
        <f>SUM(L31:L36)</f>
        <v>1653732961</v>
      </c>
      <c r="M30" s="78">
        <f t="shared" ref="M30:W30" si="8">SUM(M31:M36)</f>
        <v>0</v>
      </c>
      <c r="N30" s="78">
        <f t="shared" si="8"/>
        <v>0</v>
      </c>
      <c r="O30" s="78">
        <f t="shared" si="8"/>
        <v>0</v>
      </c>
      <c r="P30" s="78">
        <f t="shared" si="8"/>
        <v>0</v>
      </c>
      <c r="Q30" s="78">
        <f t="shared" si="8"/>
        <v>1653732961</v>
      </c>
      <c r="R30" s="78">
        <f>SUM(R31:R36)</f>
        <v>0</v>
      </c>
      <c r="S30" s="78">
        <f>SUM(S31:S36)</f>
        <v>1653732961</v>
      </c>
      <c r="T30" s="78">
        <f t="shared" si="8"/>
        <v>185731189</v>
      </c>
      <c r="U30" s="78">
        <f t="shared" si="8"/>
        <v>185731189</v>
      </c>
      <c r="V30" s="78">
        <f t="shared" si="8"/>
        <v>185731189</v>
      </c>
      <c r="W30" s="78">
        <f t="shared" si="8"/>
        <v>185731189</v>
      </c>
      <c r="X30" s="81">
        <f t="shared" si="3"/>
        <v>0.11231026615547998</v>
      </c>
      <c r="Y30" s="208"/>
    </row>
    <row r="31" spans="1:25" s="170" customFormat="1" ht="15.6" x14ac:dyDescent="0.3">
      <c r="A31" s="91" t="s">
        <v>34</v>
      </c>
      <c r="B31" s="92" t="s">
        <v>36</v>
      </c>
      <c r="C31" s="92" t="s">
        <v>36</v>
      </c>
      <c r="D31" s="92" t="s">
        <v>63</v>
      </c>
      <c r="E31" s="93" t="s">
        <v>40</v>
      </c>
      <c r="F31" s="93"/>
      <c r="G31" s="93"/>
      <c r="H31" s="94">
        <v>10</v>
      </c>
      <c r="I31" s="95" t="s">
        <v>41</v>
      </c>
      <c r="J31" s="96" t="s">
        <v>42</v>
      </c>
      <c r="K31" s="97" t="s">
        <v>65</v>
      </c>
      <c r="L31" s="98">
        <v>779026131</v>
      </c>
      <c r="M31" s="98"/>
      <c r="N31" s="98"/>
      <c r="O31" s="98"/>
      <c r="P31" s="98"/>
      <c r="Q31" s="98">
        <f t="shared" si="7"/>
        <v>779026131</v>
      </c>
      <c r="R31" s="98"/>
      <c r="S31" s="98">
        <v>779026131</v>
      </c>
      <c r="T31" s="98">
        <v>49638100</v>
      </c>
      <c r="U31" s="98">
        <v>49638100</v>
      </c>
      <c r="V31" s="98">
        <v>49638100</v>
      </c>
      <c r="W31" s="98">
        <v>49638100</v>
      </c>
      <c r="X31" s="99">
        <f t="shared" si="3"/>
        <v>6.3718145033571413E-2</v>
      </c>
      <c r="Y31" s="169"/>
    </row>
    <row r="32" spans="1:25" s="170" customFormat="1" x14ac:dyDescent="0.3">
      <c r="A32" s="91" t="s">
        <v>34</v>
      </c>
      <c r="B32" s="92" t="s">
        <v>36</v>
      </c>
      <c r="C32" s="92" t="s">
        <v>36</v>
      </c>
      <c r="D32" s="92" t="s">
        <v>63</v>
      </c>
      <c r="E32" s="93" t="s">
        <v>47</v>
      </c>
      <c r="F32" s="93"/>
      <c r="G32" s="93"/>
      <c r="H32" s="94">
        <v>10</v>
      </c>
      <c r="I32" s="95" t="s">
        <v>41</v>
      </c>
      <c r="J32" s="96" t="s">
        <v>42</v>
      </c>
      <c r="K32" s="97" t="s">
        <v>66</v>
      </c>
      <c r="L32" s="98">
        <v>247200000</v>
      </c>
      <c r="M32" s="98"/>
      <c r="N32" s="98"/>
      <c r="O32" s="98"/>
      <c r="P32" s="98"/>
      <c r="Q32" s="98">
        <f t="shared" si="7"/>
        <v>247200000</v>
      </c>
      <c r="R32" s="98"/>
      <c r="S32" s="98">
        <v>247200000</v>
      </c>
      <c r="T32" s="98">
        <v>73765348</v>
      </c>
      <c r="U32" s="98">
        <v>73765348</v>
      </c>
      <c r="V32" s="98">
        <v>73765348</v>
      </c>
      <c r="W32" s="98">
        <v>73765348</v>
      </c>
      <c r="X32" s="99">
        <f t="shared" si="3"/>
        <v>0.29840351132686083</v>
      </c>
      <c r="Y32" s="169"/>
    </row>
    <row r="33" spans="1:25" s="170" customFormat="1" x14ac:dyDescent="0.3">
      <c r="A33" s="91" t="s">
        <v>34</v>
      </c>
      <c r="B33" s="92" t="s">
        <v>36</v>
      </c>
      <c r="C33" s="92" t="s">
        <v>36</v>
      </c>
      <c r="D33" s="92" t="s">
        <v>63</v>
      </c>
      <c r="E33" s="93" t="s">
        <v>53</v>
      </c>
      <c r="F33" s="93"/>
      <c r="G33" s="93"/>
      <c r="H33" s="94">
        <v>10</v>
      </c>
      <c r="I33" s="95" t="s">
        <v>41</v>
      </c>
      <c r="J33" s="96" t="s">
        <v>42</v>
      </c>
      <c r="K33" s="97" t="s">
        <v>67</v>
      </c>
      <c r="L33" s="98">
        <v>10000000</v>
      </c>
      <c r="M33" s="98"/>
      <c r="N33" s="98"/>
      <c r="O33" s="98"/>
      <c r="P33" s="98"/>
      <c r="Q33" s="98">
        <f t="shared" si="7"/>
        <v>10000000</v>
      </c>
      <c r="R33" s="98"/>
      <c r="S33" s="98">
        <v>10000000</v>
      </c>
      <c r="T33" s="98">
        <v>1100304</v>
      </c>
      <c r="U33" s="98">
        <v>1100304</v>
      </c>
      <c r="V33" s="98">
        <v>1100304</v>
      </c>
      <c r="W33" s="98">
        <v>1100304</v>
      </c>
      <c r="X33" s="99">
        <f t="shared" si="3"/>
        <v>0.1100304</v>
      </c>
      <c r="Y33" s="169"/>
    </row>
    <row r="34" spans="1:25" s="170" customFormat="1" x14ac:dyDescent="0.3">
      <c r="A34" s="91" t="s">
        <v>34</v>
      </c>
      <c r="B34" s="92" t="s">
        <v>36</v>
      </c>
      <c r="C34" s="92" t="s">
        <v>36</v>
      </c>
      <c r="D34" s="92" t="s">
        <v>63</v>
      </c>
      <c r="E34" s="93" t="s">
        <v>57</v>
      </c>
      <c r="F34" s="93"/>
      <c r="G34" s="93"/>
      <c r="H34" s="94">
        <v>10</v>
      </c>
      <c r="I34" s="95" t="s">
        <v>41</v>
      </c>
      <c r="J34" s="96" t="s">
        <v>42</v>
      </c>
      <c r="K34" s="97" t="s">
        <v>68</v>
      </c>
      <c r="L34" s="98">
        <v>60000000</v>
      </c>
      <c r="M34" s="98"/>
      <c r="N34" s="98"/>
      <c r="O34" s="98"/>
      <c r="P34" s="98"/>
      <c r="Q34" s="98">
        <f t="shared" si="7"/>
        <v>60000000</v>
      </c>
      <c r="R34" s="98"/>
      <c r="S34" s="98">
        <v>60000000</v>
      </c>
      <c r="T34" s="98">
        <v>9463528</v>
      </c>
      <c r="U34" s="98">
        <v>9463528</v>
      </c>
      <c r="V34" s="98">
        <v>9463528</v>
      </c>
      <c r="W34" s="98">
        <v>9463528</v>
      </c>
      <c r="X34" s="99">
        <f t="shared" si="3"/>
        <v>0.15772546666666667</v>
      </c>
      <c r="Y34" s="169"/>
    </row>
    <row r="35" spans="1:25" s="170" customFormat="1" x14ac:dyDescent="0.3">
      <c r="A35" s="91" t="s">
        <v>34</v>
      </c>
      <c r="B35" s="92" t="s">
        <v>36</v>
      </c>
      <c r="C35" s="92" t="s">
        <v>36</v>
      </c>
      <c r="D35" s="92" t="s">
        <v>63</v>
      </c>
      <c r="E35" s="93" t="s">
        <v>69</v>
      </c>
      <c r="F35" s="93"/>
      <c r="G35" s="93"/>
      <c r="H35" s="94">
        <v>10</v>
      </c>
      <c r="I35" s="95" t="s">
        <v>41</v>
      </c>
      <c r="J35" s="96" t="s">
        <v>42</v>
      </c>
      <c r="K35" s="97" t="s">
        <v>70</v>
      </c>
      <c r="L35" s="98">
        <v>234171220</v>
      </c>
      <c r="M35" s="98"/>
      <c r="N35" s="98"/>
      <c r="O35" s="98"/>
      <c r="P35" s="98"/>
      <c r="Q35" s="98">
        <f t="shared" si="7"/>
        <v>234171220</v>
      </c>
      <c r="R35" s="98"/>
      <c r="S35" s="98">
        <v>234171220</v>
      </c>
      <c r="T35" s="98">
        <v>51763909</v>
      </c>
      <c r="U35" s="98">
        <v>51763909</v>
      </c>
      <c r="V35" s="98">
        <v>51763909</v>
      </c>
      <c r="W35" s="98">
        <v>51763909</v>
      </c>
      <c r="X35" s="99">
        <f t="shared" si="3"/>
        <v>0.22105154083409567</v>
      </c>
      <c r="Y35" s="169"/>
    </row>
    <row r="36" spans="1:25" s="170" customFormat="1" x14ac:dyDescent="0.3">
      <c r="A36" s="100" t="s">
        <v>34</v>
      </c>
      <c r="B36" s="101" t="s">
        <v>36</v>
      </c>
      <c r="C36" s="101" t="s">
        <v>36</v>
      </c>
      <c r="D36" s="101" t="s">
        <v>63</v>
      </c>
      <c r="E36" s="102" t="s">
        <v>71</v>
      </c>
      <c r="F36" s="102"/>
      <c r="G36" s="102"/>
      <c r="H36" s="103">
        <v>10</v>
      </c>
      <c r="I36" s="104" t="s">
        <v>41</v>
      </c>
      <c r="J36" s="105" t="s">
        <v>42</v>
      </c>
      <c r="K36" s="106" t="s">
        <v>72</v>
      </c>
      <c r="L36" s="107">
        <v>323335610</v>
      </c>
      <c r="M36" s="107"/>
      <c r="N36" s="107"/>
      <c r="O36" s="107"/>
      <c r="P36" s="107"/>
      <c r="Q36" s="107">
        <f t="shared" si="7"/>
        <v>323335610</v>
      </c>
      <c r="R36" s="107"/>
      <c r="S36" s="107">
        <v>323335610</v>
      </c>
      <c r="T36" s="107">
        <v>0</v>
      </c>
      <c r="U36" s="107">
        <v>0</v>
      </c>
      <c r="V36" s="107">
        <v>0</v>
      </c>
      <c r="W36" s="107">
        <v>0</v>
      </c>
      <c r="X36" s="108">
        <f t="shared" si="3"/>
        <v>0</v>
      </c>
      <c r="Y36" s="169"/>
    </row>
    <row r="37" spans="1:25" s="209" customFormat="1" ht="19.2" customHeight="1" x14ac:dyDescent="0.3">
      <c r="A37" s="109" t="s">
        <v>34</v>
      </c>
      <c r="B37" s="110" t="s">
        <v>44</v>
      </c>
      <c r="C37" s="110"/>
      <c r="D37" s="110"/>
      <c r="E37" s="110"/>
      <c r="F37" s="110"/>
      <c r="G37" s="110"/>
      <c r="H37" s="110"/>
      <c r="I37" s="111"/>
      <c r="J37" s="112"/>
      <c r="K37" s="113" t="s">
        <v>73</v>
      </c>
      <c r="L37" s="114">
        <f>L38</f>
        <v>6908353863</v>
      </c>
      <c r="M37" s="114">
        <f t="shared" ref="M37:W37" si="9">M38</f>
        <v>0</v>
      </c>
      <c r="N37" s="114">
        <f t="shared" si="9"/>
        <v>0</v>
      </c>
      <c r="O37" s="114">
        <f t="shared" si="9"/>
        <v>0</v>
      </c>
      <c r="P37" s="114">
        <f t="shared" si="9"/>
        <v>0</v>
      </c>
      <c r="Q37" s="114">
        <f t="shared" si="9"/>
        <v>6908353863</v>
      </c>
      <c r="R37" s="114">
        <f t="shared" si="9"/>
        <v>0</v>
      </c>
      <c r="S37" s="114">
        <f t="shared" si="9"/>
        <v>5333244999.1499996</v>
      </c>
      <c r="T37" s="114">
        <f>T38</f>
        <v>3051199078.1599998</v>
      </c>
      <c r="U37" s="114">
        <f t="shared" si="9"/>
        <v>323736542.38</v>
      </c>
      <c r="V37" s="114">
        <f t="shared" si="9"/>
        <v>323736542.38</v>
      </c>
      <c r="W37" s="114">
        <f t="shared" si="9"/>
        <v>323736542.38</v>
      </c>
      <c r="X37" s="115">
        <f>T37/Q37</f>
        <v>0.44166803534800342</v>
      </c>
      <c r="Y37" s="208"/>
    </row>
    <row r="38" spans="1:25" s="209" customFormat="1" ht="15.6" x14ac:dyDescent="0.3">
      <c r="A38" s="72" t="s">
        <v>34</v>
      </c>
      <c r="B38" s="73" t="s">
        <v>44</v>
      </c>
      <c r="C38" s="73" t="s">
        <v>44</v>
      </c>
      <c r="D38" s="73"/>
      <c r="E38" s="74"/>
      <c r="F38" s="74"/>
      <c r="G38" s="74"/>
      <c r="H38" s="75"/>
      <c r="I38" s="76"/>
      <c r="J38" s="77"/>
      <c r="K38" s="80" t="s">
        <v>74</v>
      </c>
      <c r="L38" s="116">
        <f>L39+L44</f>
        <v>6908353863</v>
      </c>
      <c r="M38" s="116">
        <f t="shared" ref="M38:W38" si="10">M39+M44</f>
        <v>0</v>
      </c>
      <c r="N38" s="116">
        <f t="shared" si="10"/>
        <v>0</v>
      </c>
      <c r="O38" s="116">
        <f t="shared" si="10"/>
        <v>0</v>
      </c>
      <c r="P38" s="116">
        <f t="shared" si="10"/>
        <v>0</v>
      </c>
      <c r="Q38" s="116">
        <f t="shared" si="10"/>
        <v>6908353863</v>
      </c>
      <c r="R38" s="116">
        <f>R39+R44</f>
        <v>0</v>
      </c>
      <c r="S38" s="116">
        <f t="shared" si="10"/>
        <v>5333244999.1499996</v>
      </c>
      <c r="T38" s="116">
        <f t="shared" si="10"/>
        <v>3051199078.1599998</v>
      </c>
      <c r="U38" s="116">
        <f t="shared" si="10"/>
        <v>323736542.38</v>
      </c>
      <c r="V38" s="116">
        <f t="shared" si="10"/>
        <v>323736542.38</v>
      </c>
      <c r="W38" s="116">
        <f t="shared" si="10"/>
        <v>323736542.38</v>
      </c>
      <c r="X38" s="115">
        <f>T38/Q38</f>
        <v>0.44166803534800342</v>
      </c>
      <c r="Y38" s="208"/>
    </row>
    <row r="39" spans="1:25" s="209" customFormat="1" x14ac:dyDescent="0.3">
      <c r="A39" s="72" t="s">
        <v>34</v>
      </c>
      <c r="B39" s="73" t="s">
        <v>44</v>
      </c>
      <c r="C39" s="73" t="s">
        <v>44</v>
      </c>
      <c r="D39" s="73" t="s">
        <v>36</v>
      </c>
      <c r="E39" s="74"/>
      <c r="F39" s="74"/>
      <c r="G39" s="74"/>
      <c r="H39" s="75"/>
      <c r="I39" s="76"/>
      <c r="J39" s="77"/>
      <c r="K39" s="80" t="s">
        <v>75</v>
      </c>
      <c r="L39" s="78">
        <f>SUM(L40:L43)</f>
        <v>187800000</v>
      </c>
      <c r="M39" s="78">
        <f t="shared" ref="M39:W39" si="11">SUM(M40:M43)</f>
        <v>0</v>
      </c>
      <c r="N39" s="78">
        <f t="shared" si="11"/>
        <v>0</v>
      </c>
      <c r="O39" s="78">
        <f t="shared" si="11"/>
        <v>0</v>
      </c>
      <c r="P39" s="78">
        <f t="shared" si="11"/>
        <v>0</v>
      </c>
      <c r="Q39" s="78">
        <f t="shared" si="11"/>
        <v>187800000</v>
      </c>
      <c r="R39" s="78">
        <f>SUM(R40:R43)</f>
        <v>0</v>
      </c>
      <c r="S39" s="78">
        <f t="shared" si="11"/>
        <v>108800000</v>
      </c>
      <c r="T39" s="78">
        <f t="shared" si="11"/>
        <v>78500000</v>
      </c>
      <c r="U39" s="78">
        <f t="shared" si="11"/>
        <v>8500000</v>
      </c>
      <c r="V39" s="78">
        <f t="shared" si="11"/>
        <v>8500000</v>
      </c>
      <c r="W39" s="78">
        <f t="shared" si="11"/>
        <v>8500000</v>
      </c>
      <c r="X39" s="81">
        <f t="shared" si="3"/>
        <v>0.41799787007454742</v>
      </c>
      <c r="Y39" s="208"/>
    </row>
    <row r="40" spans="1:25" s="170" customFormat="1" x14ac:dyDescent="0.3">
      <c r="A40" s="91" t="s">
        <v>34</v>
      </c>
      <c r="B40" s="92" t="s">
        <v>44</v>
      </c>
      <c r="C40" s="92" t="s">
        <v>44</v>
      </c>
      <c r="D40" s="92" t="s">
        <v>36</v>
      </c>
      <c r="E40" s="93" t="s">
        <v>40</v>
      </c>
      <c r="F40" s="93"/>
      <c r="G40" s="93"/>
      <c r="H40" s="94">
        <v>10</v>
      </c>
      <c r="I40" s="95" t="s">
        <v>41</v>
      </c>
      <c r="J40" s="96" t="s">
        <v>42</v>
      </c>
      <c r="K40" s="97" t="s">
        <v>76</v>
      </c>
      <c r="L40" s="98">
        <v>2500000</v>
      </c>
      <c r="M40" s="98"/>
      <c r="N40" s="98"/>
      <c r="O40" s="98"/>
      <c r="P40" s="98"/>
      <c r="Q40" s="98">
        <f>L40-M40+N40-O40+P40</f>
        <v>2500000</v>
      </c>
      <c r="R40" s="98"/>
      <c r="S40" s="98">
        <v>2500000</v>
      </c>
      <c r="T40" s="98">
        <v>500000</v>
      </c>
      <c r="U40" s="98">
        <v>500000</v>
      </c>
      <c r="V40" s="98">
        <v>500000</v>
      </c>
      <c r="W40" s="98">
        <v>500000</v>
      </c>
      <c r="X40" s="99">
        <f t="shared" si="3"/>
        <v>0.2</v>
      </c>
      <c r="Y40" s="169"/>
    </row>
    <row r="41" spans="1:25" s="170" customFormat="1" ht="23.4" x14ac:dyDescent="0.3">
      <c r="A41" s="91" t="s">
        <v>34</v>
      </c>
      <c r="B41" s="92" t="s">
        <v>44</v>
      </c>
      <c r="C41" s="92" t="s">
        <v>44</v>
      </c>
      <c r="D41" s="92" t="s">
        <v>36</v>
      </c>
      <c r="E41" s="93" t="s">
        <v>47</v>
      </c>
      <c r="F41" s="93"/>
      <c r="G41" s="93"/>
      <c r="H41" s="94">
        <v>10</v>
      </c>
      <c r="I41" s="95" t="s">
        <v>41</v>
      </c>
      <c r="J41" s="96" t="s">
        <v>42</v>
      </c>
      <c r="K41" s="97" t="s">
        <v>77</v>
      </c>
      <c r="L41" s="98">
        <v>3300000</v>
      </c>
      <c r="M41" s="98"/>
      <c r="N41" s="98"/>
      <c r="O41" s="98"/>
      <c r="P41" s="98"/>
      <c r="Q41" s="98">
        <f>L41-M41+N41-O41+P41</f>
        <v>3300000</v>
      </c>
      <c r="R41" s="98"/>
      <c r="S41" s="98">
        <v>1300000</v>
      </c>
      <c r="T41" s="98">
        <v>0</v>
      </c>
      <c r="U41" s="98">
        <v>0</v>
      </c>
      <c r="V41" s="98">
        <v>0</v>
      </c>
      <c r="W41" s="98">
        <v>0</v>
      </c>
      <c r="X41" s="99">
        <f t="shared" si="3"/>
        <v>0</v>
      </c>
      <c r="Y41" s="169"/>
    </row>
    <row r="42" spans="1:25" s="170" customFormat="1" ht="23.4" x14ac:dyDescent="0.3">
      <c r="A42" s="91" t="s">
        <v>34</v>
      </c>
      <c r="B42" s="92" t="s">
        <v>44</v>
      </c>
      <c r="C42" s="92" t="s">
        <v>44</v>
      </c>
      <c r="D42" s="92" t="s">
        <v>36</v>
      </c>
      <c r="E42" s="93" t="s">
        <v>49</v>
      </c>
      <c r="F42" s="93"/>
      <c r="G42" s="93"/>
      <c r="H42" s="94">
        <v>10</v>
      </c>
      <c r="I42" s="95" t="s">
        <v>41</v>
      </c>
      <c r="J42" s="96" t="s">
        <v>42</v>
      </c>
      <c r="K42" s="97" t="s">
        <v>78</v>
      </c>
      <c r="L42" s="98">
        <v>167000000</v>
      </c>
      <c r="M42" s="98"/>
      <c r="N42" s="98"/>
      <c r="O42" s="98"/>
      <c r="P42" s="98"/>
      <c r="Q42" s="98">
        <f>L42-M42+N42-O42+P42</f>
        <v>167000000</v>
      </c>
      <c r="R42" s="98"/>
      <c r="S42" s="98">
        <v>90000000</v>
      </c>
      <c r="T42" s="98">
        <v>75000000</v>
      </c>
      <c r="U42" s="98">
        <v>5000000</v>
      </c>
      <c r="V42" s="98">
        <v>5000000</v>
      </c>
      <c r="W42" s="98">
        <v>5000000</v>
      </c>
      <c r="X42" s="99">
        <f t="shared" si="3"/>
        <v>0.44910179640718562</v>
      </c>
      <c r="Y42" s="169"/>
    </row>
    <row r="43" spans="1:25" s="170" customFormat="1" ht="15.6" x14ac:dyDescent="0.3">
      <c r="A43" s="91" t="s">
        <v>34</v>
      </c>
      <c r="B43" s="92" t="s">
        <v>44</v>
      </c>
      <c r="C43" s="92" t="s">
        <v>44</v>
      </c>
      <c r="D43" s="92" t="s">
        <v>36</v>
      </c>
      <c r="E43" s="93" t="s">
        <v>51</v>
      </c>
      <c r="F43" s="93"/>
      <c r="G43" s="93"/>
      <c r="H43" s="94">
        <v>10</v>
      </c>
      <c r="I43" s="95" t="s">
        <v>41</v>
      </c>
      <c r="J43" s="96" t="s">
        <v>42</v>
      </c>
      <c r="K43" s="97" t="s">
        <v>79</v>
      </c>
      <c r="L43" s="98">
        <v>15000000</v>
      </c>
      <c r="M43" s="98"/>
      <c r="N43" s="98"/>
      <c r="O43" s="98"/>
      <c r="P43" s="98"/>
      <c r="Q43" s="98">
        <f>L43-M43+N43-O43+P43</f>
        <v>15000000</v>
      </c>
      <c r="R43" s="98"/>
      <c r="S43" s="98">
        <v>15000000</v>
      </c>
      <c r="T43" s="98">
        <v>3000000</v>
      </c>
      <c r="U43" s="98">
        <v>3000000</v>
      </c>
      <c r="V43" s="98">
        <v>3000000</v>
      </c>
      <c r="W43" s="98">
        <v>3000000</v>
      </c>
      <c r="X43" s="99">
        <f t="shared" si="3"/>
        <v>0.2</v>
      </c>
      <c r="Y43" s="169"/>
    </row>
    <row r="44" spans="1:25" s="209" customFormat="1" x14ac:dyDescent="0.3">
      <c r="A44" s="72" t="s">
        <v>34</v>
      </c>
      <c r="B44" s="73" t="s">
        <v>44</v>
      </c>
      <c r="C44" s="73" t="s">
        <v>44</v>
      </c>
      <c r="D44" s="73" t="s">
        <v>44</v>
      </c>
      <c r="E44" s="74"/>
      <c r="F44" s="74"/>
      <c r="G44" s="74"/>
      <c r="H44" s="75"/>
      <c r="I44" s="76"/>
      <c r="J44" s="77"/>
      <c r="K44" s="80" t="s">
        <v>80</v>
      </c>
      <c r="L44" s="78">
        <f>SUM(L45:L50)</f>
        <v>6720553863</v>
      </c>
      <c r="M44" s="78">
        <f t="shared" ref="M44:W44" si="12">SUM(M45:M50)</f>
        <v>0</v>
      </c>
      <c r="N44" s="78">
        <f t="shared" si="12"/>
        <v>0</v>
      </c>
      <c r="O44" s="78">
        <f t="shared" si="12"/>
        <v>0</v>
      </c>
      <c r="P44" s="78">
        <f t="shared" si="12"/>
        <v>0</v>
      </c>
      <c r="Q44" s="78">
        <f t="shared" si="12"/>
        <v>6720553863</v>
      </c>
      <c r="R44" s="78">
        <f>SUM(R45:R50)</f>
        <v>0</v>
      </c>
      <c r="S44" s="78">
        <f t="shared" si="12"/>
        <v>5224444999.1499996</v>
      </c>
      <c r="T44" s="78">
        <f t="shared" si="12"/>
        <v>2972699078.1599998</v>
      </c>
      <c r="U44" s="78">
        <f t="shared" si="12"/>
        <v>315236542.38</v>
      </c>
      <c r="V44" s="78">
        <f t="shared" si="12"/>
        <v>315236542.38</v>
      </c>
      <c r="W44" s="78">
        <f t="shared" si="12"/>
        <v>315236542.38</v>
      </c>
      <c r="X44" s="81">
        <f t="shared" si="3"/>
        <v>0.44232947741497775</v>
      </c>
      <c r="Y44" s="208"/>
    </row>
    <row r="45" spans="1:25" s="170" customFormat="1" x14ac:dyDescent="0.3">
      <c r="A45" s="91" t="s">
        <v>34</v>
      </c>
      <c r="B45" s="92" t="s">
        <v>44</v>
      </c>
      <c r="C45" s="92" t="s">
        <v>44</v>
      </c>
      <c r="D45" s="92" t="s">
        <v>44</v>
      </c>
      <c r="E45" s="93" t="s">
        <v>53</v>
      </c>
      <c r="F45" s="93"/>
      <c r="G45" s="93"/>
      <c r="H45" s="94">
        <v>10</v>
      </c>
      <c r="I45" s="95" t="s">
        <v>41</v>
      </c>
      <c r="J45" s="96" t="s">
        <v>42</v>
      </c>
      <c r="K45" s="97" t="s">
        <v>81</v>
      </c>
      <c r="L45" s="98">
        <v>5000000</v>
      </c>
      <c r="M45" s="98"/>
      <c r="N45" s="98"/>
      <c r="O45" s="98"/>
      <c r="P45" s="98"/>
      <c r="Q45" s="98">
        <f t="shared" ref="Q45:Q50" si="13">L45-M45+N45-O45+P45</f>
        <v>5000000</v>
      </c>
      <c r="R45" s="98"/>
      <c r="S45" s="98">
        <v>5000000</v>
      </c>
      <c r="T45" s="98">
        <v>2000000</v>
      </c>
      <c r="U45" s="98">
        <v>2000000</v>
      </c>
      <c r="V45" s="98">
        <v>2000000</v>
      </c>
      <c r="W45" s="98">
        <v>2000000</v>
      </c>
      <c r="X45" s="99">
        <f t="shared" si="3"/>
        <v>0.4</v>
      </c>
      <c r="Y45" s="169"/>
    </row>
    <row r="46" spans="1:25" s="170" customFormat="1" ht="39" x14ac:dyDescent="0.3">
      <c r="A46" s="91" t="s">
        <v>34</v>
      </c>
      <c r="B46" s="92" t="s">
        <v>44</v>
      </c>
      <c r="C46" s="92" t="s">
        <v>44</v>
      </c>
      <c r="D46" s="92" t="s">
        <v>44</v>
      </c>
      <c r="E46" s="93" t="s">
        <v>55</v>
      </c>
      <c r="F46" s="93"/>
      <c r="G46" s="93"/>
      <c r="H46" s="94">
        <v>10</v>
      </c>
      <c r="I46" s="95" t="s">
        <v>41</v>
      </c>
      <c r="J46" s="96" t="s">
        <v>42</v>
      </c>
      <c r="K46" s="97" t="s">
        <v>82</v>
      </c>
      <c r="L46" s="98">
        <v>1374553863</v>
      </c>
      <c r="M46" s="98"/>
      <c r="N46" s="98"/>
      <c r="O46" s="98"/>
      <c r="P46" s="98"/>
      <c r="Q46" s="98">
        <f t="shared" si="13"/>
        <v>1374553863</v>
      </c>
      <c r="R46" s="98"/>
      <c r="S46" s="98">
        <v>1374553863</v>
      </c>
      <c r="T46" s="98">
        <v>436037247</v>
      </c>
      <c r="U46" s="98">
        <v>71069544</v>
      </c>
      <c r="V46" s="98">
        <v>71069544</v>
      </c>
      <c r="W46" s="98">
        <v>71069544</v>
      </c>
      <c r="X46" s="99">
        <f t="shared" si="3"/>
        <v>0.3172209243574764</v>
      </c>
      <c r="Y46" s="169"/>
    </row>
    <row r="47" spans="1:25" s="170" customFormat="1" ht="23.4" x14ac:dyDescent="0.3">
      <c r="A47" s="91" t="s">
        <v>34</v>
      </c>
      <c r="B47" s="92" t="s">
        <v>44</v>
      </c>
      <c r="C47" s="92" t="s">
        <v>44</v>
      </c>
      <c r="D47" s="92" t="s">
        <v>44</v>
      </c>
      <c r="E47" s="93" t="s">
        <v>57</v>
      </c>
      <c r="F47" s="93"/>
      <c r="G47" s="93"/>
      <c r="H47" s="94">
        <v>10</v>
      </c>
      <c r="I47" s="95" t="s">
        <v>41</v>
      </c>
      <c r="J47" s="96" t="s">
        <v>42</v>
      </c>
      <c r="K47" s="97" t="s">
        <v>83</v>
      </c>
      <c r="L47" s="98">
        <v>33760000</v>
      </c>
      <c r="M47" s="98"/>
      <c r="N47" s="98"/>
      <c r="O47" s="98"/>
      <c r="P47" s="98"/>
      <c r="Q47" s="98">
        <f t="shared" si="13"/>
        <v>33760000</v>
      </c>
      <c r="R47" s="98"/>
      <c r="S47" s="98">
        <v>12760000</v>
      </c>
      <c r="T47" s="98">
        <v>12751430</v>
      </c>
      <c r="U47" s="98">
        <v>63600</v>
      </c>
      <c r="V47" s="98">
        <v>63600</v>
      </c>
      <c r="W47" s="98">
        <v>63600</v>
      </c>
      <c r="X47" s="99">
        <f t="shared" si="3"/>
        <v>0.37770823459715641</v>
      </c>
      <c r="Y47" s="169"/>
    </row>
    <row r="48" spans="1:25" s="170" customFormat="1" ht="15.6" x14ac:dyDescent="0.3">
      <c r="A48" s="91" t="s">
        <v>34</v>
      </c>
      <c r="B48" s="92" t="s">
        <v>44</v>
      </c>
      <c r="C48" s="92" t="s">
        <v>44</v>
      </c>
      <c r="D48" s="92" t="s">
        <v>44</v>
      </c>
      <c r="E48" s="93" t="s">
        <v>59</v>
      </c>
      <c r="F48" s="93"/>
      <c r="G48" s="93"/>
      <c r="H48" s="94">
        <v>10</v>
      </c>
      <c r="I48" s="95" t="s">
        <v>41</v>
      </c>
      <c r="J48" s="96" t="s">
        <v>42</v>
      </c>
      <c r="K48" s="97" t="s">
        <v>84</v>
      </c>
      <c r="L48" s="98">
        <v>4552240000</v>
      </c>
      <c r="M48" s="98"/>
      <c r="N48" s="98"/>
      <c r="O48" s="98"/>
      <c r="P48" s="98"/>
      <c r="Q48" s="98">
        <f t="shared" si="13"/>
        <v>4552240000</v>
      </c>
      <c r="R48" s="98"/>
      <c r="S48" s="98">
        <v>3077131136.1500001</v>
      </c>
      <c r="T48" s="98">
        <v>2486079528.1599998</v>
      </c>
      <c r="U48" s="98">
        <v>215577118.38</v>
      </c>
      <c r="V48" s="98">
        <v>215577118.38</v>
      </c>
      <c r="W48" s="98">
        <v>215577118.38</v>
      </c>
      <c r="X48" s="99">
        <f t="shared" si="3"/>
        <v>0.54612224490800132</v>
      </c>
      <c r="Y48" s="169"/>
    </row>
    <row r="49" spans="1:25" s="170" customFormat="1" ht="15.6" x14ac:dyDescent="0.3">
      <c r="A49" s="91" t="s">
        <v>34</v>
      </c>
      <c r="B49" s="92" t="s">
        <v>44</v>
      </c>
      <c r="C49" s="92" t="s">
        <v>44</v>
      </c>
      <c r="D49" s="92" t="s">
        <v>44</v>
      </c>
      <c r="E49" s="93" t="s">
        <v>61</v>
      </c>
      <c r="F49" s="93"/>
      <c r="G49" s="93"/>
      <c r="H49" s="94">
        <v>10</v>
      </c>
      <c r="I49" s="95" t="s">
        <v>41</v>
      </c>
      <c r="J49" s="96" t="s">
        <v>42</v>
      </c>
      <c r="K49" s="97" t="s">
        <v>85</v>
      </c>
      <c r="L49" s="98">
        <v>555000000</v>
      </c>
      <c r="M49" s="98"/>
      <c r="N49" s="98"/>
      <c r="O49" s="98"/>
      <c r="P49" s="98"/>
      <c r="Q49" s="98">
        <f t="shared" si="13"/>
        <v>555000000</v>
      </c>
      <c r="R49" s="98"/>
      <c r="S49" s="98">
        <v>555000000</v>
      </c>
      <c r="T49" s="98">
        <v>18886804</v>
      </c>
      <c r="U49" s="98">
        <v>18886804</v>
      </c>
      <c r="V49" s="98">
        <v>18886804</v>
      </c>
      <c r="W49" s="98">
        <v>18886804</v>
      </c>
      <c r="X49" s="99">
        <f t="shared" si="3"/>
        <v>3.4030277477477479E-2</v>
      </c>
      <c r="Y49" s="169"/>
    </row>
    <row r="50" spans="1:25" s="170" customFormat="1" ht="15.6" x14ac:dyDescent="0.3">
      <c r="A50" s="91" t="s">
        <v>34</v>
      </c>
      <c r="B50" s="92" t="s">
        <v>44</v>
      </c>
      <c r="C50" s="92" t="s">
        <v>44</v>
      </c>
      <c r="D50" s="92" t="s">
        <v>44</v>
      </c>
      <c r="E50" s="93" t="s">
        <v>86</v>
      </c>
      <c r="F50" s="93"/>
      <c r="G50" s="93"/>
      <c r="H50" s="94">
        <v>10</v>
      </c>
      <c r="I50" s="95" t="s">
        <v>41</v>
      </c>
      <c r="J50" s="96" t="s">
        <v>42</v>
      </c>
      <c r="K50" s="97" t="s">
        <v>87</v>
      </c>
      <c r="L50" s="98">
        <v>200000000</v>
      </c>
      <c r="M50" s="98"/>
      <c r="N50" s="98"/>
      <c r="O50" s="98"/>
      <c r="P50" s="98"/>
      <c r="Q50" s="98">
        <f t="shared" si="13"/>
        <v>200000000</v>
      </c>
      <c r="R50" s="98"/>
      <c r="S50" s="98">
        <v>200000000</v>
      </c>
      <c r="T50" s="98">
        <v>16944069</v>
      </c>
      <c r="U50" s="98">
        <v>7639476</v>
      </c>
      <c r="V50" s="98">
        <v>7639476</v>
      </c>
      <c r="W50" s="98">
        <v>7639476</v>
      </c>
      <c r="X50" s="99">
        <f t="shared" si="3"/>
        <v>8.4720345000000002E-2</v>
      </c>
      <c r="Y50" s="169"/>
    </row>
    <row r="51" spans="1:25" s="209" customFormat="1" x14ac:dyDescent="0.3">
      <c r="A51" s="109" t="s">
        <v>34</v>
      </c>
      <c r="B51" s="110" t="s">
        <v>63</v>
      </c>
      <c r="C51" s="110"/>
      <c r="D51" s="110"/>
      <c r="E51" s="110"/>
      <c r="F51" s="110"/>
      <c r="G51" s="110"/>
      <c r="H51" s="110"/>
      <c r="I51" s="111"/>
      <c r="J51" s="112"/>
      <c r="K51" s="113" t="s">
        <v>88</v>
      </c>
      <c r="L51" s="114">
        <f>L52+L55+L59</f>
        <v>22677703243</v>
      </c>
      <c r="M51" s="114">
        <f>M52+M55+M59</f>
        <v>0</v>
      </c>
      <c r="N51" s="114">
        <f>N52+N55+N59</f>
        <v>0</v>
      </c>
      <c r="O51" s="114">
        <f>O52+O55+O59</f>
        <v>0</v>
      </c>
      <c r="P51" s="114">
        <f>P52+P55+P59</f>
        <v>0</v>
      </c>
      <c r="Q51" s="114">
        <f>+Q52+Q55+Q59</f>
        <v>22677703243</v>
      </c>
      <c r="R51" s="114">
        <f t="shared" ref="R51:W51" si="14">R52+R55+R59</f>
        <v>0</v>
      </c>
      <c r="S51" s="114">
        <f t="shared" si="14"/>
        <v>22635703243</v>
      </c>
      <c r="T51" s="114">
        <f t="shared" si="14"/>
        <v>21287737710</v>
      </c>
      <c r="U51" s="114">
        <f t="shared" si="14"/>
        <v>21284295943</v>
      </c>
      <c r="V51" s="114">
        <f t="shared" si="14"/>
        <v>21284295943</v>
      </c>
      <c r="W51" s="114">
        <f t="shared" si="14"/>
        <v>21284295943</v>
      </c>
      <c r="X51" s="117">
        <f t="shared" si="3"/>
        <v>0.93870783482321807</v>
      </c>
      <c r="Y51" s="208"/>
    </row>
    <row r="52" spans="1:25" s="209" customFormat="1" x14ac:dyDescent="0.3">
      <c r="A52" s="65" t="s">
        <v>34</v>
      </c>
      <c r="B52" s="66" t="s">
        <v>63</v>
      </c>
      <c r="C52" s="118" t="s">
        <v>63</v>
      </c>
      <c r="D52" s="66"/>
      <c r="E52" s="66"/>
      <c r="F52" s="66"/>
      <c r="G52" s="66"/>
      <c r="H52" s="66"/>
      <c r="I52" s="67"/>
      <c r="J52" s="68"/>
      <c r="K52" s="69" t="s">
        <v>89</v>
      </c>
      <c r="L52" s="70">
        <f>L53</f>
        <v>21220985786</v>
      </c>
      <c r="M52" s="70">
        <f t="shared" ref="M52:W52" si="15">M53</f>
        <v>0</v>
      </c>
      <c r="N52" s="70">
        <f t="shared" si="15"/>
        <v>0</v>
      </c>
      <c r="O52" s="70">
        <f t="shared" si="15"/>
        <v>0</v>
      </c>
      <c r="P52" s="70">
        <f t="shared" si="15"/>
        <v>0</v>
      </c>
      <c r="Q52" s="70">
        <f>Q53</f>
        <v>21220985786</v>
      </c>
      <c r="R52" s="70">
        <f t="shared" si="15"/>
        <v>0</v>
      </c>
      <c r="S52" s="70">
        <f t="shared" si="15"/>
        <v>21220985786</v>
      </c>
      <c r="T52" s="70">
        <f t="shared" si="15"/>
        <v>21220985786</v>
      </c>
      <c r="U52" s="70">
        <f t="shared" si="15"/>
        <v>21220985786</v>
      </c>
      <c r="V52" s="70">
        <f t="shared" si="15"/>
        <v>21220985786</v>
      </c>
      <c r="W52" s="70">
        <f t="shared" si="15"/>
        <v>21220985786</v>
      </c>
      <c r="X52" s="71">
        <f>T52/Q52</f>
        <v>1</v>
      </c>
      <c r="Y52" s="208"/>
    </row>
    <row r="53" spans="1:25" s="213" customFormat="1" ht="15.6" x14ac:dyDescent="0.3">
      <c r="A53" s="119" t="s">
        <v>34</v>
      </c>
      <c r="B53" s="120" t="s">
        <v>63</v>
      </c>
      <c r="C53" s="120" t="s">
        <v>63</v>
      </c>
      <c r="D53" s="120" t="s">
        <v>90</v>
      </c>
      <c r="E53" s="121"/>
      <c r="F53" s="122"/>
      <c r="G53" s="122"/>
      <c r="H53" s="123"/>
      <c r="I53" s="124"/>
      <c r="J53" s="125"/>
      <c r="K53" s="80" t="s">
        <v>91</v>
      </c>
      <c r="L53" s="126">
        <f>SUM(L54)</f>
        <v>21220985786</v>
      </c>
      <c r="M53" s="126">
        <f t="shared" ref="M53:W53" si="16">SUM(M54)</f>
        <v>0</v>
      </c>
      <c r="N53" s="126">
        <f t="shared" si="16"/>
        <v>0</v>
      </c>
      <c r="O53" s="126">
        <f t="shared" si="16"/>
        <v>0</v>
      </c>
      <c r="P53" s="126">
        <f t="shared" si="16"/>
        <v>0</v>
      </c>
      <c r="Q53" s="126">
        <f t="shared" si="16"/>
        <v>21220985786</v>
      </c>
      <c r="R53" s="126">
        <f>SUM(R54)</f>
        <v>0</v>
      </c>
      <c r="S53" s="126">
        <f t="shared" si="16"/>
        <v>21220985786</v>
      </c>
      <c r="T53" s="126">
        <f t="shared" si="16"/>
        <v>21220985786</v>
      </c>
      <c r="U53" s="126">
        <f t="shared" si="16"/>
        <v>21220985786</v>
      </c>
      <c r="V53" s="126">
        <f t="shared" si="16"/>
        <v>21220985786</v>
      </c>
      <c r="W53" s="126">
        <f t="shared" si="16"/>
        <v>21220985786</v>
      </c>
      <c r="X53" s="127">
        <f t="shared" si="3"/>
        <v>1</v>
      </c>
      <c r="Y53" s="212"/>
    </row>
    <row r="54" spans="1:25" s="215" customFormat="1" ht="15.6" x14ac:dyDescent="0.3">
      <c r="A54" s="128" t="s">
        <v>34</v>
      </c>
      <c r="B54" s="129" t="s">
        <v>63</v>
      </c>
      <c r="C54" s="129" t="s">
        <v>63</v>
      </c>
      <c r="D54" s="129" t="s">
        <v>90</v>
      </c>
      <c r="E54" s="130" t="s">
        <v>92</v>
      </c>
      <c r="F54" s="130"/>
      <c r="G54" s="130"/>
      <c r="H54" s="131">
        <v>10</v>
      </c>
      <c r="I54" s="132" t="s">
        <v>41</v>
      </c>
      <c r="J54" s="133" t="s">
        <v>42</v>
      </c>
      <c r="K54" s="97" t="s">
        <v>93</v>
      </c>
      <c r="L54" s="134">
        <v>21220985786</v>
      </c>
      <c r="M54" s="134"/>
      <c r="N54" s="134"/>
      <c r="O54" s="134"/>
      <c r="P54" s="134"/>
      <c r="Q54" s="134">
        <f>L54-M54+N54-O54+P54</f>
        <v>21220985786</v>
      </c>
      <c r="R54" s="134"/>
      <c r="S54" s="134">
        <v>21220985786</v>
      </c>
      <c r="T54" s="134">
        <v>21220985786</v>
      </c>
      <c r="U54" s="134">
        <v>21220985786</v>
      </c>
      <c r="V54" s="134">
        <v>21220985786</v>
      </c>
      <c r="W54" s="134">
        <v>21220985786</v>
      </c>
      <c r="X54" s="135">
        <f t="shared" si="3"/>
        <v>1</v>
      </c>
      <c r="Y54" s="214"/>
    </row>
    <row r="55" spans="1:25" s="213" customFormat="1" x14ac:dyDescent="0.3">
      <c r="A55" s="119" t="s">
        <v>34</v>
      </c>
      <c r="B55" s="120" t="s">
        <v>63</v>
      </c>
      <c r="C55" s="120" t="s">
        <v>90</v>
      </c>
      <c r="D55" s="120"/>
      <c r="E55" s="122"/>
      <c r="F55" s="122"/>
      <c r="G55" s="122"/>
      <c r="H55" s="123"/>
      <c r="I55" s="124"/>
      <c r="J55" s="125"/>
      <c r="K55" s="80" t="s">
        <v>94</v>
      </c>
      <c r="L55" s="136">
        <f>L56</f>
        <v>1414717457</v>
      </c>
      <c r="M55" s="136">
        <f t="shared" ref="M55:W55" si="17">M56</f>
        <v>0</v>
      </c>
      <c r="N55" s="136">
        <f t="shared" si="17"/>
        <v>0</v>
      </c>
      <c r="O55" s="136">
        <f t="shared" si="17"/>
        <v>0</v>
      </c>
      <c r="P55" s="136">
        <f t="shared" si="17"/>
        <v>0</v>
      </c>
      <c r="Q55" s="136">
        <f t="shared" si="17"/>
        <v>1414717457</v>
      </c>
      <c r="R55" s="136">
        <f>R56</f>
        <v>0</v>
      </c>
      <c r="S55" s="136">
        <f t="shared" si="17"/>
        <v>1414717457</v>
      </c>
      <c r="T55" s="136">
        <f t="shared" si="17"/>
        <v>66751924</v>
      </c>
      <c r="U55" s="136">
        <f t="shared" si="17"/>
        <v>63310157</v>
      </c>
      <c r="V55" s="136">
        <f t="shared" si="17"/>
        <v>63310157</v>
      </c>
      <c r="W55" s="136">
        <f t="shared" si="17"/>
        <v>63310157</v>
      </c>
      <c r="X55" s="137">
        <f t="shared" si="3"/>
        <v>4.7183926139959975E-2</v>
      </c>
      <c r="Y55" s="212"/>
    </row>
    <row r="56" spans="1:25" s="213" customFormat="1" ht="15.6" x14ac:dyDescent="0.3">
      <c r="A56" s="119" t="s">
        <v>34</v>
      </c>
      <c r="B56" s="120" t="s">
        <v>63</v>
      </c>
      <c r="C56" s="120" t="s">
        <v>90</v>
      </c>
      <c r="D56" s="120" t="s">
        <v>44</v>
      </c>
      <c r="E56" s="122"/>
      <c r="F56" s="122"/>
      <c r="G56" s="122"/>
      <c r="H56" s="123"/>
      <c r="I56" s="124"/>
      <c r="J56" s="125"/>
      <c r="K56" s="80" t="s">
        <v>95</v>
      </c>
      <c r="L56" s="136">
        <f>SUM(L57:L58)</f>
        <v>1414717457</v>
      </c>
      <c r="M56" s="136">
        <f t="shared" ref="M56:W56" si="18">SUM(M57:M58)</f>
        <v>0</v>
      </c>
      <c r="N56" s="136">
        <f t="shared" si="18"/>
        <v>0</v>
      </c>
      <c r="O56" s="136">
        <f t="shared" si="18"/>
        <v>0</v>
      </c>
      <c r="P56" s="136">
        <f t="shared" si="18"/>
        <v>0</v>
      </c>
      <c r="Q56" s="136">
        <f t="shared" si="18"/>
        <v>1414717457</v>
      </c>
      <c r="R56" s="136">
        <f>SUM(R57:R58)</f>
        <v>0</v>
      </c>
      <c r="S56" s="136">
        <f t="shared" si="18"/>
        <v>1414717457</v>
      </c>
      <c r="T56" s="136">
        <f t="shared" si="18"/>
        <v>66751924</v>
      </c>
      <c r="U56" s="136">
        <f t="shared" si="18"/>
        <v>63310157</v>
      </c>
      <c r="V56" s="136">
        <f t="shared" si="18"/>
        <v>63310157</v>
      </c>
      <c r="W56" s="136">
        <f t="shared" si="18"/>
        <v>63310157</v>
      </c>
      <c r="X56" s="137">
        <f t="shared" si="3"/>
        <v>4.7183926139959975E-2</v>
      </c>
      <c r="Y56" s="212"/>
    </row>
    <row r="57" spans="1:25" s="215" customFormat="1" x14ac:dyDescent="0.3">
      <c r="A57" s="128" t="s">
        <v>34</v>
      </c>
      <c r="B57" s="129" t="s">
        <v>63</v>
      </c>
      <c r="C57" s="129" t="s">
        <v>90</v>
      </c>
      <c r="D57" s="129" t="s">
        <v>44</v>
      </c>
      <c r="E57" s="130" t="s">
        <v>40</v>
      </c>
      <c r="F57" s="130"/>
      <c r="G57" s="130"/>
      <c r="H57" s="131">
        <v>10</v>
      </c>
      <c r="I57" s="132" t="s">
        <v>41</v>
      </c>
      <c r="J57" s="133" t="s">
        <v>42</v>
      </c>
      <c r="K57" s="97" t="s">
        <v>96</v>
      </c>
      <c r="L57" s="134">
        <v>1354977457</v>
      </c>
      <c r="M57" s="134"/>
      <c r="N57" s="134"/>
      <c r="O57" s="134"/>
      <c r="P57" s="134"/>
      <c r="Q57" s="134">
        <f>L57-M57+N57-O57+P57</f>
        <v>1354977457</v>
      </c>
      <c r="R57" s="134"/>
      <c r="S57" s="134">
        <v>1354977457</v>
      </c>
      <c r="T57" s="134">
        <v>59282080</v>
      </c>
      <c r="U57" s="134">
        <v>59282080</v>
      </c>
      <c r="V57" s="134">
        <v>59282080</v>
      </c>
      <c r="W57" s="134">
        <v>59282080</v>
      </c>
      <c r="X57" s="135">
        <f t="shared" si="3"/>
        <v>4.3751340432817254E-2</v>
      </c>
      <c r="Y57" s="214"/>
    </row>
    <row r="58" spans="1:25" s="215" customFormat="1" ht="23.4" x14ac:dyDescent="0.3">
      <c r="A58" s="128" t="s">
        <v>34</v>
      </c>
      <c r="B58" s="129" t="s">
        <v>63</v>
      </c>
      <c r="C58" s="129" t="s">
        <v>90</v>
      </c>
      <c r="D58" s="129" t="s">
        <v>44</v>
      </c>
      <c r="E58" s="132" t="s">
        <v>97</v>
      </c>
      <c r="F58" s="130"/>
      <c r="G58" s="130"/>
      <c r="H58" s="131">
        <v>10</v>
      </c>
      <c r="I58" s="132" t="s">
        <v>41</v>
      </c>
      <c r="J58" s="133" t="s">
        <v>42</v>
      </c>
      <c r="K58" s="97" t="s">
        <v>98</v>
      </c>
      <c r="L58" s="134">
        <v>59740000</v>
      </c>
      <c r="M58" s="134"/>
      <c r="N58" s="134"/>
      <c r="O58" s="134"/>
      <c r="P58" s="134"/>
      <c r="Q58" s="134">
        <f>L58-M58+N58-O58+P58</f>
        <v>59740000</v>
      </c>
      <c r="R58" s="134"/>
      <c r="S58" s="134">
        <v>59740000</v>
      </c>
      <c r="T58" s="134">
        <v>7469844</v>
      </c>
      <c r="U58" s="134">
        <v>4028077</v>
      </c>
      <c r="V58" s="134">
        <v>4028077</v>
      </c>
      <c r="W58" s="134">
        <v>4028077</v>
      </c>
      <c r="X58" s="135">
        <f t="shared" si="3"/>
        <v>0.12503923669233344</v>
      </c>
      <c r="Y58" s="214"/>
    </row>
    <row r="59" spans="1:25" s="213" customFormat="1" x14ac:dyDescent="0.3">
      <c r="A59" s="119" t="s">
        <v>34</v>
      </c>
      <c r="B59" s="120" t="s">
        <v>63</v>
      </c>
      <c r="C59" s="120">
        <v>10</v>
      </c>
      <c r="D59" s="120"/>
      <c r="E59" s="122"/>
      <c r="F59" s="122"/>
      <c r="G59" s="122"/>
      <c r="H59" s="123"/>
      <c r="I59" s="124"/>
      <c r="J59" s="125"/>
      <c r="K59" s="80" t="s">
        <v>99</v>
      </c>
      <c r="L59" s="136">
        <v>42000000</v>
      </c>
      <c r="M59" s="136">
        <v>0</v>
      </c>
      <c r="N59" s="136">
        <v>0</v>
      </c>
      <c r="O59" s="136">
        <v>0</v>
      </c>
      <c r="P59" s="136">
        <v>0</v>
      </c>
      <c r="Q59" s="136">
        <v>42000000</v>
      </c>
      <c r="R59" s="136">
        <v>0</v>
      </c>
      <c r="S59" s="136">
        <v>0</v>
      </c>
      <c r="T59" s="136">
        <v>0</v>
      </c>
      <c r="U59" s="136">
        <v>0</v>
      </c>
      <c r="V59" s="136">
        <v>0</v>
      </c>
      <c r="W59" s="136">
        <v>0</v>
      </c>
      <c r="X59" s="137">
        <f t="shared" si="3"/>
        <v>0</v>
      </c>
      <c r="Y59" s="212"/>
    </row>
    <row r="60" spans="1:25" s="209" customFormat="1" ht="15.6" x14ac:dyDescent="0.3">
      <c r="A60" s="109" t="s">
        <v>34</v>
      </c>
      <c r="B60" s="110" t="s">
        <v>100</v>
      </c>
      <c r="C60" s="110"/>
      <c r="D60" s="110"/>
      <c r="E60" s="110"/>
      <c r="F60" s="110"/>
      <c r="G60" s="110"/>
      <c r="H60" s="110"/>
      <c r="I60" s="111"/>
      <c r="J60" s="112"/>
      <c r="K60" s="113" t="s">
        <v>101</v>
      </c>
      <c r="L60" s="114">
        <f>L61+L64+L65+L68</f>
        <v>2589674605</v>
      </c>
      <c r="M60" s="114">
        <f t="shared" ref="M60:P60" si="19">M61+M64+M65+M68</f>
        <v>0</v>
      </c>
      <c r="N60" s="114">
        <v>0</v>
      </c>
      <c r="O60" s="114">
        <f t="shared" si="19"/>
        <v>0</v>
      </c>
      <c r="P60" s="114">
        <f t="shared" si="19"/>
        <v>0</v>
      </c>
      <c r="Q60" s="114">
        <f>Q61+Q64+Q65+Q68</f>
        <v>2589674605</v>
      </c>
      <c r="R60" s="114">
        <f t="shared" ref="R60:W60" si="20">R61+R64+R65+R68</f>
        <v>0</v>
      </c>
      <c r="S60" s="114">
        <f>S61+S64+S65+S68</f>
        <v>105113861</v>
      </c>
      <c r="T60" s="114">
        <f t="shared" si="20"/>
        <v>105113861</v>
      </c>
      <c r="U60" s="114">
        <f t="shared" si="20"/>
        <v>105113861</v>
      </c>
      <c r="V60" s="114">
        <f t="shared" si="20"/>
        <v>105113861</v>
      </c>
      <c r="W60" s="114">
        <f t="shared" si="20"/>
        <v>105113861</v>
      </c>
      <c r="X60" s="117">
        <f t="shared" si="3"/>
        <v>4.0589601796709125E-2</v>
      </c>
      <c r="Y60" s="208"/>
    </row>
    <row r="61" spans="1:25" s="209" customFormat="1" x14ac:dyDescent="0.3">
      <c r="A61" s="72" t="s">
        <v>34</v>
      </c>
      <c r="B61" s="73" t="s">
        <v>100</v>
      </c>
      <c r="C61" s="73" t="s">
        <v>36</v>
      </c>
      <c r="D61" s="73"/>
      <c r="E61" s="74"/>
      <c r="F61" s="74"/>
      <c r="G61" s="74"/>
      <c r="H61" s="75"/>
      <c r="I61" s="76"/>
      <c r="J61" s="77"/>
      <c r="K61" s="80" t="s">
        <v>102</v>
      </c>
      <c r="L61" s="78">
        <f>L62</f>
        <v>21176800</v>
      </c>
      <c r="M61" s="78">
        <f t="shared" ref="M61:W62" si="21">M62</f>
        <v>0</v>
      </c>
      <c r="N61" s="78">
        <f t="shared" si="21"/>
        <v>0</v>
      </c>
      <c r="O61" s="78">
        <f t="shared" si="21"/>
        <v>0</v>
      </c>
      <c r="P61" s="78">
        <f t="shared" si="21"/>
        <v>0</v>
      </c>
      <c r="Q61" s="78">
        <f t="shared" si="21"/>
        <v>21176800</v>
      </c>
      <c r="R61" s="78">
        <f>R62</f>
        <v>0</v>
      </c>
      <c r="S61" s="78">
        <f t="shared" si="21"/>
        <v>0</v>
      </c>
      <c r="T61" s="78">
        <f t="shared" si="21"/>
        <v>0</v>
      </c>
      <c r="U61" s="78">
        <f t="shared" si="21"/>
        <v>0</v>
      </c>
      <c r="V61" s="78">
        <f t="shared" si="21"/>
        <v>0</v>
      </c>
      <c r="W61" s="78">
        <f t="shared" si="21"/>
        <v>0</v>
      </c>
      <c r="X61" s="81">
        <f t="shared" si="3"/>
        <v>0</v>
      </c>
      <c r="Y61" s="208"/>
    </row>
    <row r="62" spans="1:25" s="209" customFormat="1" x14ac:dyDescent="0.3">
      <c r="A62" s="72" t="s">
        <v>34</v>
      </c>
      <c r="B62" s="73" t="s">
        <v>100</v>
      </c>
      <c r="C62" s="73" t="s">
        <v>36</v>
      </c>
      <c r="D62" s="73" t="s">
        <v>44</v>
      </c>
      <c r="E62" s="74"/>
      <c r="F62" s="74"/>
      <c r="G62" s="74"/>
      <c r="H62" s="75"/>
      <c r="I62" s="76"/>
      <c r="J62" s="77"/>
      <c r="K62" s="80" t="s">
        <v>103</v>
      </c>
      <c r="L62" s="78">
        <f>L63</f>
        <v>21176800</v>
      </c>
      <c r="M62" s="78">
        <f t="shared" si="21"/>
        <v>0</v>
      </c>
      <c r="N62" s="78">
        <f t="shared" si="21"/>
        <v>0</v>
      </c>
      <c r="O62" s="78">
        <f t="shared" si="21"/>
        <v>0</v>
      </c>
      <c r="P62" s="78">
        <f t="shared" si="21"/>
        <v>0</v>
      </c>
      <c r="Q62" s="78">
        <f t="shared" si="21"/>
        <v>21176800</v>
      </c>
      <c r="R62" s="78">
        <f>R63</f>
        <v>0</v>
      </c>
      <c r="S62" s="78">
        <f t="shared" si="21"/>
        <v>0</v>
      </c>
      <c r="T62" s="78">
        <f t="shared" si="21"/>
        <v>0</v>
      </c>
      <c r="U62" s="78">
        <f t="shared" si="21"/>
        <v>0</v>
      </c>
      <c r="V62" s="78">
        <f t="shared" si="21"/>
        <v>0</v>
      </c>
      <c r="W62" s="78">
        <f t="shared" si="21"/>
        <v>0</v>
      </c>
      <c r="X62" s="81">
        <f t="shared" si="3"/>
        <v>0</v>
      </c>
      <c r="Y62" s="208"/>
    </row>
    <row r="63" spans="1:25" s="170" customFormat="1" ht="16.8" customHeight="1" x14ac:dyDescent="0.3">
      <c r="A63" s="91" t="s">
        <v>34</v>
      </c>
      <c r="B63" s="92" t="s">
        <v>100</v>
      </c>
      <c r="C63" s="92" t="s">
        <v>36</v>
      </c>
      <c r="D63" s="92" t="s">
        <v>44</v>
      </c>
      <c r="E63" s="93" t="s">
        <v>55</v>
      </c>
      <c r="F63" s="93"/>
      <c r="G63" s="93"/>
      <c r="H63" s="94">
        <v>10</v>
      </c>
      <c r="I63" s="95" t="s">
        <v>41</v>
      </c>
      <c r="J63" s="96" t="s">
        <v>42</v>
      </c>
      <c r="K63" s="97" t="s">
        <v>104</v>
      </c>
      <c r="L63" s="98">
        <v>21176800</v>
      </c>
      <c r="M63" s="98"/>
      <c r="N63" s="98"/>
      <c r="O63" s="98"/>
      <c r="P63" s="98"/>
      <c r="Q63" s="98">
        <f>L63-M63+N63-O63+P63</f>
        <v>21176800</v>
      </c>
      <c r="R63" s="98"/>
      <c r="S63" s="98">
        <v>0</v>
      </c>
      <c r="T63" s="98">
        <v>0</v>
      </c>
      <c r="U63" s="98">
        <v>0</v>
      </c>
      <c r="V63" s="98">
        <v>0</v>
      </c>
      <c r="W63" s="98">
        <v>0</v>
      </c>
      <c r="X63" s="135">
        <f t="shared" si="3"/>
        <v>0</v>
      </c>
      <c r="Y63" s="169"/>
    </row>
    <row r="64" spans="1:25" s="209" customFormat="1" ht="15.6" x14ac:dyDescent="0.3">
      <c r="A64" s="72" t="s">
        <v>34</v>
      </c>
      <c r="B64" s="73" t="s">
        <v>100</v>
      </c>
      <c r="C64" s="73" t="s">
        <v>63</v>
      </c>
      <c r="D64" s="73"/>
      <c r="E64" s="74"/>
      <c r="F64" s="74"/>
      <c r="G64" s="74"/>
      <c r="H64" s="75"/>
      <c r="I64" s="76"/>
      <c r="J64" s="77"/>
      <c r="K64" s="80" t="s">
        <v>105</v>
      </c>
      <c r="L64" s="78">
        <v>11647240</v>
      </c>
      <c r="M64" s="78"/>
      <c r="N64" s="78"/>
      <c r="O64" s="78"/>
      <c r="P64" s="78"/>
      <c r="Q64" s="78">
        <f>L64-M64+N64-O64+P64</f>
        <v>11647240</v>
      </c>
      <c r="R64" s="78">
        <v>0</v>
      </c>
      <c r="S64" s="78">
        <v>0</v>
      </c>
      <c r="T64" s="78">
        <v>0</v>
      </c>
      <c r="U64" s="78">
        <v>0</v>
      </c>
      <c r="V64" s="78">
        <v>0</v>
      </c>
      <c r="W64" s="78">
        <v>0</v>
      </c>
      <c r="X64" s="81">
        <f t="shared" si="3"/>
        <v>0</v>
      </c>
      <c r="Y64" s="208"/>
    </row>
    <row r="65" spans="1:25" s="209" customFormat="1" x14ac:dyDescent="0.3">
      <c r="A65" s="72" t="s">
        <v>34</v>
      </c>
      <c r="B65" s="73" t="s">
        <v>100</v>
      </c>
      <c r="C65" s="73" t="s">
        <v>90</v>
      </c>
      <c r="D65" s="73"/>
      <c r="E65" s="74"/>
      <c r="F65" s="74"/>
      <c r="G65" s="74"/>
      <c r="H65" s="75"/>
      <c r="I65" s="76"/>
      <c r="J65" s="77"/>
      <c r="K65" s="80" t="s">
        <v>106</v>
      </c>
      <c r="L65" s="78">
        <f>L67+L66</f>
        <v>2554732885</v>
      </c>
      <c r="M65" s="78">
        <f t="shared" ref="M65:W65" si="22">M67+M66</f>
        <v>0</v>
      </c>
      <c r="N65" s="78">
        <f t="shared" si="22"/>
        <v>0</v>
      </c>
      <c r="O65" s="78">
        <f t="shared" si="22"/>
        <v>0</v>
      </c>
      <c r="P65" s="78">
        <f t="shared" si="22"/>
        <v>0</v>
      </c>
      <c r="Q65" s="78">
        <f t="shared" si="22"/>
        <v>2554732885</v>
      </c>
      <c r="R65" s="78">
        <f t="shared" si="22"/>
        <v>0</v>
      </c>
      <c r="S65" s="78">
        <f t="shared" si="22"/>
        <v>105113861</v>
      </c>
      <c r="T65" s="78">
        <f t="shared" si="22"/>
        <v>105113861</v>
      </c>
      <c r="U65" s="78">
        <f t="shared" si="22"/>
        <v>105113861</v>
      </c>
      <c r="V65" s="78">
        <f t="shared" si="22"/>
        <v>105113861</v>
      </c>
      <c r="W65" s="78">
        <f t="shared" si="22"/>
        <v>105113861</v>
      </c>
      <c r="X65" s="81">
        <f t="shared" si="3"/>
        <v>4.1144755922300658E-2</v>
      </c>
      <c r="Y65" s="208"/>
    </row>
    <row r="66" spans="1:25" s="209" customFormat="1" ht="18" customHeight="1" x14ac:dyDescent="0.3">
      <c r="A66" s="72" t="s">
        <v>34</v>
      </c>
      <c r="B66" s="73" t="s">
        <v>100</v>
      </c>
      <c r="C66" s="73" t="s">
        <v>90</v>
      </c>
      <c r="D66" s="73" t="s">
        <v>36</v>
      </c>
      <c r="E66" s="138"/>
      <c r="F66" s="74"/>
      <c r="G66" s="74"/>
      <c r="H66" s="75">
        <v>10</v>
      </c>
      <c r="I66" s="76" t="s">
        <v>41</v>
      </c>
      <c r="J66" s="77" t="s">
        <v>107</v>
      </c>
      <c r="K66" s="80" t="s">
        <v>108</v>
      </c>
      <c r="L66" s="78">
        <v>0</v>
      </c>
      <c r="M66" s="78"/>
      <c r="N66" s="78">
        <v>0</v>
      </c>
      <c r="O66" s="78"/>
      <c r="P66" s="78"/>
      <c r="Q66" s="78">
        <f>L66-M66+N66-O66+P66</f>
        <v>0</v>
      </c>
      <c r="R66" s="78"/>
      <c r="S66" s="78">
        <v>0</v>
      </c>
      <c r="T66" s="78">
        <v>0</v>
      </c>
      <c r="U66" s="78">
        <v>0</v>
      </c>
      <c r="V66" s="78">
        <v>0</v>
      </c>
      <c r="W66" s="78">
        <v>0</v>
      </c>
      <c r="X66" s="81">
        <v>0</v>
      </c>
      <c r="Y66" s="208"/>
    </row>
    <row r="67" spans="1:25" s="209" customFormat="1" ht="19.2" customHeight="1" x14ac:dyDescent="0.3">
      <c r="A67" s="72" t="s">
        <v>34</v>
      </c>
      <c r="B67" s="73" t="s">
        <v>100</v>
      </c>
      <c r="C67" s="73" t="s">
        <v>90</v>
      </c>
      <c r="D67" s="73" t="s">
        <v>36</v>
      </c>
      <c r="E67" s="138"/>
      <c r="F67" s="74"/>
      <c r="G67" s="74"/>
      <c r="H67" s="75">
        <v>11</v>
      </c>
      <c r="I67" s="76" t="s">
        <v>41</v>
      </c>
      <c r="J67" s="77" t="s">
        <v>107</v>
      </c>
      <c r="K67" s="80" t="s">
        <v>108</v>
      </c>
      <c r="L67" s="78">
        <v>2554732885</v>
      </c>
      <c r="M67" s="78"/>
      <c r="N67" s="78">
        <v>0</v>
      </c>
      <c r="O67" s="78"/>
      <c r="P67" s="78"/>
      <c r="Q67" s="78">
        <f>L67-M67+N67-O67+P67</f>
        <v>2554732885</v>
      </c>
      <c r="R67" s="78"/>
      <c r="S67" s="78">
        <v>105113861</v>
      </c>
      <c r="T67" s="78">
        <v>105113861</v>
      </c>
      <c r="U67" s="78">
        <v>105113861</v>
      </c>
      <c r="V67" s="78">
        <v>105113861</v>
      </c>
      <c r="W67" s="78">
        <v>105113861</v>
      </c>
      <c r="X67" s="79">
        <f t="shared" si="3"/>
        <v>4.1144755922300658E-2</v>
      </c>
      <c r="Y67" s="208"/>
    </row>
    <row r="68" spans="1:25" s="209" customFormat="1" ht="15.6" x14ac:dyDescent="0.3">
      <c r="A68" s="72" t="s">
        <v>34</v>
      </c>
      <c r="B68" s="73" t="s">
        <v>100</v>
      </c>
      <c r="C68" s="73" t="s">
        <v>109</v>
      </c>
      <c r="D68" s="73"/>
      <c r="E68" s="138"/>
      <c r="F68" s="74"/>
      <c r="G68" s="74"/>
      <c r="H68" s="75"/>
      <c r="I68" s="76"/>
      <c r="J68" s="77"/>
      <c r="K68" s="80" t="s">
        <v>110</v>
      </c>
      <c r="L68" s="78">
        <f>L69</f>
        <v>2117680</v>
      </c>
      <c r="M68" s="78">
        <f t="shared" ref="M68:W68" si="23">M69</f>
        <v>0</v>
      </c>
      <c r="N68" s="78">
        <f t="shared" si="23"/>
        <v>0</v>
      </c>
      <c r="O68" s="78">
        <f t="shared" si="23"/>
        <v>0</v>
      </c>
      <c r="P68" s="78">
        <f t="shared" si="23"/>
        <v>0</v>
      </c>
      <c r="Q68" s="78">
        <f>Q69</f>
        <v>2117680</v>
      </c>
      <c r="R68" s="78">
        <f>R69</f>
        <v>0</v>
      </c>
      <c r="S68" s="78">
        <f t="shared" si="23"/>
        <v>0</v>
      </c>
      <c r="T68" s="78">
        <f t="shared" si="23"/>
        <v>0</v>
      </c>
      <c r="U68" s="78">
        <f t="shared" si="23"/>
        <v>0</v>
      </c>
      <c r="V68" s="78">
        <f t="shared" si="23"/>
        <v>0</v>
      </c>
      <c r="W68" s="78">
        <f t="shared" si="23"/>
        <v>0</v>
      </c>
      <c r="X68" s="79">
        <f t="shared" si="3"/>
        <v>0</v>
      </c>
      <c r="Y68" s="208"/>
    </row>
    <row r="69" spans="1:25" s="209" customFormat="1" x14ac:dyDescent="0.3">
      <c r="A69" s="72" t="s">
        <v>34</v>
      </c>
      <c r="B69" s="73" t="s">
        <v>100</v>
      </c>
      <c r="C69" s="73" t="s">
        <v>109</v>
      </c>
      <c r="D69" s="73" t="s">
        <v>44</v>
      </c>
      <c r="E69" s="138"/>
      <c r="F69" s="74"/>
      <c r="G69" s="74"/>
      <c r="H69" s="75"/>
      <c r="I69" s="76"/>
      <c r="J69" s="77"/>
      <c r="K69" s="80" t="s">
        <v>111</v>
      </c>
      <c r="L69" s="116">
        <f>L70+L71</f>
        <v>2117680</v>
      </c>
      <c r="M69" s="116">
        <f t="shared" ref="M69:W69" si="24">M70+M71</f>
        <v>0</v>
      </c>
      <c r="N69" s="116">
        <f t="shared" si="24"/>
        <v>0</v>
      </c>
      <c r="O69" s="116">
        <f t="shared" si="24"/>
        <v>0</v>
      </c>
      <c r="P69" s="116">
        <f t="shared" si="24"/>
        <v>0</v>
      </c>
      <c r="Q69" s="116">
        <f>Q70+Q71</f>
        <v>2117680</v>
      </c>
      <c r="R69" s="116">
        <f t="shared" si="24"/>
        <v>0</v>
      </c>
      <c r="S69" s="116">
        <f t="shared" si="24"/>
        <v>0</v>
      </c>
      <c r="T69" s="116">
        <f t="shared" si="24"/>
        <v>0</v>
      </c>
      <c r="U69" s="116">
        <f t="shared" si="24"/>
        <v>0</v>
      </c>
      <c r="V69" s="116">
        <f t="shared" si="24"/>
        <v>0</v>
      </c>
      <c r="W69" s="116">
        <f t="shared" si="24"/>
        <v>0</v>
      </c>
      <c r="X69" s="79">
        <f>T69/Q69</f>
        <v>0</v>
      </c>
      <c r="Y69" s="208"/>
    </row>
    <row r="70" spans="1:25" s="170" customFormat="1" x14ac:dyDescent="0.3">
      <c r="A70" s="91" t="s">
        <v>34</v>
      </c>
      <c r="B70" s="92" t="s">
        <v>100</v>
      </c>
      <c r="C70" s="92" t="s">
        <v>109</v>
      </c>
      <c r="D70" s="92" t="s">
        <v>44</v>
      </c>
      <c r="E70" s="95" t="s">
        <v>40</v>
      </c>
      <c r="F70" s="93"/>
      <c r="G70" s="93"/>
      <c r="H70" s="94">
        <v>10</v>
      </c>
      <c r="I70" s="95" t="s">
        <v>41</v>
      </c>
      <c r="J70" s="96" t="s">
        <v>42</v>
      </c>
      <c r="K70" s="97" t="s">
        <v>112</v>
      </c>
      <c r="L70" s="98">
        <v>1017680</v>
      </c>
      <c r="M70" s="98"/>
      <c r="N70" s="98"/>
      <c r="O70" s="98"/>
      <c r="P70" s="98"/>
      <c r="Q70" s="98">
        <f>L70-M70+N70-O70+P70</f>
        <v>1017680</v>
      </c>
      <c r="R70" s="98"/>
      <c r="S70" s="98">
        <v>0</v>
      </c>
      <c r="T70" s="98">
        <v>0</v>
      </c>
      <c r="U70" s="98">
        <v>0</v>
      </c>
      <c r="V70" s="98">
        <v>0</v>
      </c>
      <c r="W70" s="98">
        <v>0</v>
      </c>
      <c r="X70" s="99">
        <f t="shared" ref="X70" si="25">T70/Q70</f>
        <v>0</v>
      </c>
      <c r="Y70" s="169"/>
    </row>
    <row r="71" spans="1:25" s="170" customFormat="1" ht="13.8" thickBot="1" x14ac:dyDescent="0.35">
      <c r="A71" s="91" t="s">
        <v>34</v>
      </c>
      <c r="B71" s="92" t="s">
        <v>100</v>
      </c>
      <c r="C71" s="92" t="s">
        <v>109</v>
      </c>
      <c r="D71" s="92" t="s">
        <v>44</v>
      </c>
      <c r="E71" s="93" t="s">
        <v>47</v>
      </c>
      <c r="F71" s="93"/>
      <c r="G71" s="93"/>
      <c r="H71" s="94">
        <v>10</v>
      </c>
      <c r="I71" s="95" t="s">
        <v>41</v>
      </c>
      <c r="J71" s="96" t="s">
        <v>42</v>
      </c>
      <c r="K71" s="97" t="s">
        <v>113</v>
      </c>
      <c r="L71" s="98">
        <v>1100000</v>
      </c>
      <c r="M71" s="98"/>
      <c r="N71" s="98"/>
      <c r="O71" s="98"/>
      <c r="P71" s="98"/>
      <c r="Q71" s="98">
        <f>L71-M71+N71-O71+P71</f>
        <v>1100000</v>
      </c>
      <c r="R71" s="98"/>
      <c r="S71" s="98">
        <v>0</v>
      </c>
      <c r="T71" s="98">
        <v>0</v>
      </c>
      <c r="U71" s="98">
        <v>0</v>
      </c>
      <c r="V71" s="98">
        <v>0</v>
      </c>
      <c r="W71" s="98">
        <v>0</v>
      </c>
      <c r="X71" s="99">
        <f t="shared" si="3"/>
        <v>0</v>
      </c>
      <c r="Y71" s="169"/>
    </row>
    <row r="72" spans="1:25" s="30" customFormat="1" ht="14.4" thickTop="1" thickBot="1" x14ac:dyDescent="0.35">
      <c r="A72" s="139" t="s">
        <v>114</v>
      </c>
      <c r="B72" s="140"/>
      <c r="C72" s="140"/>
      <c r="D72" s="140"/>
      <c r="E72" s="140"/>
      <c r="F72" s="140"/>
      <c r="G72" s="140"/>
      <c r="H72" s="140"/>
      <c r="I72" s="141"/>
      <c r="J72" s="142"/>
      <c r="K72" s="143" t="s">
        <v>115</v>
      </c>
      <c r="L72" s="144">
        <f>+L73</f>
        <v>92488165</v>
      </c>
      <c r="M72" s="144">
        <f t="shared" ref="M72:W73" si="26">+M73</f>
        <v>0</v>
      </c>
      <c r="N72" s="144">
        <f t="shared" si="26"/>
        <v>0</v>
      </c>
      <c r="O72" s="144">
        <f t="shared" si="26"/>
        <v>0</v>
      </c>
      <c r="P72" s="144">
        <f t="shared" si="26"/>
        <v>0</v>
      </c>
      <c r="Q72" s="144">
        <f>+Q73</f>
        <v>92488165</v>
      </c>
      <c r="R72" s="144">
        <f t="shared" si="26"/>
        <v>0</v>
      </c>
      <c r="S72" s="144">
        <f t="shared" si="26"/>
        <v>0</v>
      </c>
      <c r="T72" s="144">
        <f t="shared" si="26"/>
        <v>0</v>
      </c>
      <c r="U72" s="144">
        <f>+U73</f>
        <v>0</v>
      </c>
      <c r="V72" s="144">
        <f t="shared" si="26"/>
        <v>0</v>
      </c>
      <c r="W72" s="144">
        <f t="shared" si="26"/>
        <v>0</v>
      </c>
      <c r="X72" s="64">
        <f>T72/Q72</f>
        <v>0</v>
      </c>
      <c r="Y72" s="207"/>
    </row>
    <row r="73" spans="1:25" s="209" customFormat="1" ht="16.2" thickTop="1" x14ac:dyDescent="0.3">
      <c r="A73" s="65" t="s">
        <v>114</v>
      </c>
      <c r="B73" s="66">
        <v>10</v>
      </c>
      <c r="C73" s="66"/>
      <c r="D73" s="66"/>
      <c r="E73" s="145"/>
      <c r="F73" s="145"/>
      <c r="G73" s="145"/>
      <c r="H73" s="146"/>
      <c r="I73" s="147"/>
      <c r="J73" s="148"/>
      <c r="K73" s="216" t="s">
        <v>116</v>
      </c>
      <c r="L73" s="70">
        <f>+L74</f>
        <v>92488165</v>
      </c>
      <c r="M73" s="70">
        <f t="shared" si="26"/>
        <v>0</v>
      </c>
      <c r="N73" s="70">
        <f t="shared" si="26"/>
        <v>0</v>
      </c>
      <c r="O73" s="70">
        <f t="shared" si="26"/>
        <v>0</v>
      </c>
      <c r="P73" s="70">
        <f t="shared" si="26"/>
        <v>0</v>
      </c>
      <c r="Q73" s="70">
        <f t="shared" si="26"/>
        <v>92488165</v>
      </c>
      <c r="R73" s="70">
        <f t="shared" si="26"/>
        <v>0</v>
      </c>
      <c r="S73" s="70">
        <f t="shared" si="26"/>
        <v>0</v>
      </c>
      <c r="T73" s="70">
        <f t="shared" si="26"/>
        <v>0</v>
      </c>
      <c r="U73" s="70">
        <f t="shared" si="26"/>
        <v>0</v>
      </c>
      <c r="V73" s="70">
        <f t="shared" si="26"/>
        <v>0</v>
      </c>
      <c r="W73" s="70">
        <f t="shared" si="26"/>
        <v>0</v>
      </c>
      <c r="X73" s="79">
        <f>T73/Q73</f>
        <v>0</v>
      </c>
      <c r="Y73" s="208"/>
    </row>
    <row r="74" spans="1:25" s="170" customFormat="1" ht="13.8" thickBot="1" x14ac:dyDescent="0.35">
      <c r="A74" s="149" t="s">
        <v>114</v>
      </c>
      <c r="B74" s="150">
        <v>10</v>
      </c>
      <c r="C74" s="150" t="s">
        <v>90</v>
      </c>
      <c r="D74" s="150" t="s">
        <v>36</v>
      </c>
      <c r="E74" s="151"/>
      <c r="F74" s="151"/>
      <c r="G74" s="151"/>
      <c r="H74" s="152">
        <v>11</v>
      </c>
      <c r="I74" s="153" t="s">
        <v>41</v>
      </c>
      <c r="J74" s="154" t="s">
        <v>42</v>
      </c>
      <c r="K74" s="155" t="s">
        <v>117</v>
      </c>
      <c r="L74" s="156">
        <v>92488165</v>
      </c>
      <c r="M74" s="156"/>
      <c r="N74" s="156"/>
      <c r="O74" s="156"/>
      <c r="P74" s="156"/>
      <c r="Q74" s="156">
        <v>92488165</v>
      </c>
      <c r="R74" s="156">
        <v>0</v>
      </c>
      <c r="S74" s="156">
        <v>0</v>
      </c>
      <c r="T74" s="156">
        <v>0</v>
      </c>
      <c r="U74" s="156">
        <v>0</v>
      </c>
      <c r="V74" s="156">
        <v>0</v>
      </c>
      <c r="W74" s="156">
        <v>0</v>
      </c>
      <c r="X74" s="99">
        <f>T74/Q74</f>
        <v>0</v>
      </c>
      <c r="Y74" s="169"/>
    </row>
    <row r="75" spans="1:25" s="30" customFormat="1" ht="14.4" thickTop="1" thickBot="1" x14ac:dyDescent="0.35">
      <c r="A75" s="139" t="s">
        <v>118</v>
      </c>
      <c r="B75" s="140"/>
      <c r="C75" s="140"/>
      <c r="D75" s="140"/>
      <c r="E75" s="140"/>
      <c r="F75" s="140"/>
      <c r="G75" s="140"/>
      <c r="H75" s="140"/>
      <c r="I75" s="141"/>
      <c r="J75" s="142"/>
      <c r="K75" s="143" t="s">
        <v>119</v>
      </c>
      <c r="L75" s="144">
        <f t="shared" ref="L75:W75" si="27">L76+L97+L133</f>
        <v>830298752890</v>
      </c>
      <c r="M75" s="144">
        <f t="shared" si="27"/>
        <v>3230000000</v>
      </c>
      <c r="N75" s="144">
        <f t="shared" si="27"/>
        <v>3230000000</v>
      </c>
      <c r="O75" s="144">
        <f t="shared" si="27"/>
        <v>0</v>
      </c>
      <c r="P75" s="144">
        <f t="shared" si="27"/>
        <v>0</v>
      </c>
      <c r="Q75" s="144">
        <f t="shared" si="27"/>
        <v>830298752890</v>
      </c>
      <c r="R75" s="144">
        <f>R76+R97+R133</f>
        <v>0</v>
      </c>
      <c r="S75" s="144">
        <f t="shared" si="27"/>
        <v>739970242071.12988</v>
      </c>
      <c r="T75" s="144">
        <f t="shared" si="27"/>
        <v>611465992824.83008</v>
      </c>
      <c r="U75" s="194">
        <f t="shared" si="27"/>
        <v>173358235238.17001</v>
      </c>
      <c r="V75" s="194">
        <f t="shared" si="27"/>
        <v>173355735238.17001</v>
      </c>
      <c r="W75" s="194">
        <f t="shared" si="27"/>
        <v>173355735238.17001</v>
      </c>
      <c r="X75" s="64">
        <f t="shared" si="3"/>
        <v>0.73644093851341552</v>
      </c>
      <c r="Y75" s="207"/>
    </row>
    <row r="76" spans="1:25" s="209" customFormat="1" ht="31.8" thickTop="1" x14ac:dyDescent="0.3">
      <c r="A76" s="217" t="s">
        <v>118</v>
      </c>
      <c r="B76" s="218" t="s">
        <v>120</v>
      </c>
      <c r="C76" s="218"/>
      <c r="D76" s="218"/>
      <c r="E76" s="218"/>
      <c r="F76" s="218"/>
      <c r="G76" s="218"/>
      <c r="H76" s="218"/>
      <c r="I76" s="219"/>
      <c r="J76" s="220"/>
      <c r="K76" s="216" t="s">
        <v>121</v>
      </c>
      <c r="L76" s="221">
        <f>L77</f>
        <v>86700752890</v>
      </c>
      <c r="M76" s="221">
        <f t="shared" ref="M76:W76" si="28">M77</f>
        <v>3230000000</v>
      </c>
      <c r="N76" s="221">
        <f t="shared" si="28"/>
        <v>3230000000</v>
      </c>
      <c r="O76" s="221">
        <f t="shared" si="28"/>
        <v>0</v>
      </c>
      <c r="P76" s="221">
        <f t="shared" si="28"/>
        <v>0</v>
      </c>
      <c r="Q76" s="221">
        <f t="shared" si="28"/>
        <v>86700752890</v>
      </c>
      <c r="R76" s="221">
        <f>R77</f>
        <v>0</v>
      </c>
      <c r="S76" s="221">
        <f>S77</f>
        <v>77626079032</v>
      </c>
      <c r="T76" s="221">
        <f>T77</f>
        <v>34941862136</v>
      </c>
      <c r="U76" s="221">
        <f t="shared" si="28"/>
        <v>9800111877</v>
      </c>
      <c r="V76" s="221">
        <f t="shared" si="28"/>
        <v>9800111877</v>
      </c>
      <c r="W76" s="221">
        <f t="shared" si="28"/>
        <v>9800111877</v>
      </c>
      <c r="X76" s="222">
        <f t="shared" si="3"/>
        <v>0.40301682478273115</v>
      </c>
      <c r="Y76" s="208"/>
    </row>
    <row r="77" spans="1:25" s="209" customFormat="1" x14ac:dyDescent="0.3">
      <c r="A77" s="72" t="s">
        <v>118</v>
      </c>
      <c r="B77" s="73" t="s">
        <v>120</v>
      </c>
      <c r="C77" s="73" t="s">
        <v>122</v>
      </c>
      <c r="D77" s="73"/>
      <c r="E77" s="74"/>
      <c r="F77" s="74"/>
      <c r="G77" s="74"/>
      <c r="H77" s="75"/>
      <c r="I77" s="76"/>
      <c r="J77" s="77"/>
      <c r="K77" s="158" t="s">
        <v>123</v>
      </c>
      <c r="L77" s="78">
        <f t="shared" ref="L77:W77" si="29">L78+L80+L84+L89+L95</f>
        <v>86700752890</v>
      </c>
      <c r="M77" s="78">
        <f t="shared" si="29"/>
        <v>3230000000</v>
      </c>
      <c r="N77" s="78">
        <f t="shared" si="29"/>
        <v>3230000000</v>
      </c>
      <c r="O77" s="78">
        <f t="shared" si="29"/>
        <v>0</v>
      </c>
      <c r="P77" s="78">
        <f t="shared" si="29"/>
        <v>0</v>
      </c>
      <c r="Q77" s="78">
        <f t="shared" si="29"/>
        <v>86700752890</v>
      </c>
      <c r="R77" s="78">
        <f t="shared" si="29"/>
        <v>0</v>
      </c>
      <c r="S77" s="78">
        <f t="shared" si="29"/>
        <v>77626079032</v>
      </c>
      <c r="T77" s="78">
        <f t="shared" si="29"/>
        <v>34941862136</v>
      </c>
      <c r="U77" s="78">
        <f t="shared" si="29"/>
        <v>9800111877</v>
      </c>
      <c r="V77" s="78">
        <f t="shared" si="29"/>
        <v>9800111877</v>
      </c>
      <c r="W77" s="78">
        <f t="shared" si="29"/>
        <v>9800111877</v>
      </c>
      <c r="X77" s="79">
        <f t="shared" si="3"/>
        <v>0.40301682478273115</v>
      </c>
      <c r="Y77" s="208"/>
    </row>
    <row r="78" spans="1:25" s="209" customFormat="1" ht="39" x14ac:dyDescent="0.3">
      <c r="A78" s="72" t="s">
        <v>118</v>
      </c>
      <c r="B78" s="73" t="s">
        <v>120</v>
      </c>
      <c r="C78" s="73" t="s">
        <v>122</v>
      </c>
      <c r="D78" s="73" t="s">
        <v>124</v>
      </c>
      <c r="E78" s="74"/>
      <c r="F78" s="74"/>
      <c r="G78" s="74"/>
      <c r="H78" s="75">
        <v>10</v>
      </c>
      <c r="I78" s="76" t="s">
        <v>41</v>
      </c>
      <c r="J78" s="77" t="s">
        <v>42</v>
      </c>
      <c r="K78" s="80" t="s">
        <v>125</v>
      </c>
      <c r="L78" s="78">
        <f>SUM(L79)</f>
        <v>33200000000</v>
      </c>
      <c r="M78" s="78">
        <f t="shared" ref="M78:W78" si="30">SUM(M79)</f>
        <v>0</v>
      </c>
      <c r="N78" s="78">
        <f t="shared" si="30"/>
        <v>0</v>
      </c>
      <c r="O78" s="78">
        <f t="shared" si="30"/>
        <v>0</v>
      </c>
      <c r="P78" s="78">
        <f t="shared" si="30"/>
        <v>0</v>
      </c>
      <c r="Q78" s="78">
        <f t="shared" si="30"/>
        <v>33200000000</v>
      </c>
      <c r="R78" s="78">
        <f>SUM(R79)</f>
        <v>0</v>
      </c>
      <c r="S78" s="78">
        <f t="shared" si="30"/>
        <v>29495615621</v>
      </c>
      <c r="T78" s="78">
        <f>SUM(T79)</f>
        <v>4577627533</v>
      </c>
      <c r="U78" s="78">
        <f t="shared" si="30"/>
        <v>74159980</v>
      </c>
      <c r="V78" s="78">
        <f t="shared" si="30"/>
        <v>74159980</v>
      </c>
      <c r="W78" s="78">
        <f t="shared" si="30"/>
        <v>74159980</v>
      </c>
      <c r="X78" s="157">
        <f t="shared" si="3"/>
        <v>0.13788034737951807</v>
      </c>
      <c r="Y78" s="208"/>
    </row>
    <row r="79" spans="1:25" s="170" customFormat="1" ht="26.4" customHeight="1" x14ac:dyDescent="0.3">
      <c r="A79" s="91" t="s">
        <v>118</v>
      </c>
      <c r="B79" s="92" t="s">
        <v>120</v>
      </c>
      <c r="C79" s="92" t="s">
        <v>122</v>
      </c>
      <c r="D79" s="92" t="s">
        <v>124</v>
      </c>
      <c r="E79" s="93" t="s">
        <v>126</v>
      </c>
      <c r="F79" s="93" t="s">
        <v>127</v>
      </c>
      <c r="G79" s="93"/>
      <c r="H79" s="94">
        <v>10</v>
      </c>
      <c r="I79" s="95"/>
      <c r="J79" s="96"/>
      <c r="K79" s="159" t="s">
        <v>128</v>
      </c>
      <c r="L79" s="98">
        <v>33200000000</v>
      </c>
      <c r="M79" s="98"/>
      <c r="N79" s="98"/>
      <c r="O79" s="98"/>
      <c r="P79" s="98"/>
      <c r="Q79" s="98">
        <f>L79-M79+N79-O79+P79</f>
        <v>33200000000</v>
      </c>
      <c r="R79" s="98"/>
      <c r="S79" s="98">
        <v>29495615621</v>
      </c>
      <c r="T79" s="98">
        <v>4577627533</v>
      </c>
      <c r="U79" s="98">
        <v>74159980</v>
      </c>
      <c r="V79" s="98">
        <v>74159980</v>
      </c>
      <c r="W79" s="98">
        <v>74159980</v>
      </c>
      <c r="X79" s="99">
        <f t="shared" ref="X79:X141" si="31">T79/Q79</f>
        <v>0.13788034737951807</v>
      </c>
      <c r="Y79" s="169"/>
    </row>
    <row r="80" spans="1:25" s="209" customFormat="1" ht="36" customHeight="1" x14ac:dyDescent="0.3">
      <c r="A80" s="72" t="s">
        <v>118</v>
      </c>
      <c r="B80" s="73" t="s">
        <v>120</v>
      </c>
      <c r="C80" s="73" t="s">
        <v>122</v>
      </c>
      <c r="D80" s="73" t="s">
        <v>129</v>
      </c>
      <c r="E80" s="74"/>
      <c r="F80" s="74"/>
      <c r="G80" s="74"/>
      <c r="H80" s="75"/>
      <c r="I80" s="76"/>
      <c r="J80" s="77"/>
      <c r="K80" s="80" t="s">
        <v>130</v>
      </c>
      <c r="L80" s="78">
        <f>SUM(L81:L83)</f>
        <v>7000000000</v>
      </c>
      <c r="M80" s="78">
        <f t="shared" ref="M80:W80" si="32">SUM(M81:M83)</f>
        <v>0</v>
      </c>
      <c r="N80" s="78">
        <f t="shared" si="32"/>
        <v>0</v>
      </c>
      <c r="O80" s="78">
        <f t="shared" si="32"/>
        <v>0</v>
      </c>
      <c r="P80" s="78">
        <f t="shared" si="32"/>
        <v>0</v>
      </c>
      <c r="Q80" s="78">
        <f t="shared" si="32"/>
        <v>7000000000</v>
      </c>
      <c r="R80" s="78">
        <f>SUM(R81:R83)</f>
        <v>0</v>
      </c>
      <c r="S80" s="78">
        <f t="shared" si="32"/>
        <v>6760895999</v>
      </c>
      <c r="T80" s="78">
        <f t="shared" si="32"/>
        <v>1512534759</v>
      </c>
      <c r="U80" s="78">
        <f t="shared" si="32"/>
        <v>55264226</v>
      </c>
      <c r="V80" s="78">
        <f t="shared" si="32"/>
        <v>55264226</v>
      </c>
      <c r="W80" s="78">
        <f t="shared" si="32"/>
        <v>55264226</v>
      </c>
      <c r="X80" s="79">
        <f t="shared" si="31"/>
        <v>0.21607639414285715</v>
      </c>
      <c r="Y80" s="208"/>
    </row>
    <row r="81" spans="1:25" s="170" customFormat="1" ht="15.6" x14ac:dyDescent="0.3">
      <c r="A81" s="91" t="s">
        <v>118</v>
      </c>
      <c r="B81" s="92" t="s">
        <v>120</v>
      </c>
      <c r="C81" s="92" t="s">
        <v>122</v>
      </c>
      <c r="D81" s="92" t="s">
        <v>129</v>
      </c>
      <c r="E81" s="93" t="s">
        <v>126</v>
      </c>
      <c r="F81" s="93" t="s">
        <v>131</v>
      </c>
      <c r="G81" s="93"/>
      <c r="H81" s="94">
        <v>11</v>
      </c>
      <c r="I81" s="95" t="s">
        <v>41</v>
      </c>
      <c r="J81" s="96" t="s">
        <v>42</v>
      </c>
      <c r="K81" s="159" t="s">
        <v>132</v>
      </c>
      <c r="L81" s="98">
        <v>6761896000</v>
      </c>
      <c r="M81" s="98"/>
      <c r="N81" s="98"/>
      <c r="O81" s="98"/>
      <c r="P81" s="98"/>
      <c r="Q81" s="98">
        <f>L81-M81+N81-O81+P81</f>
        <v>6761896000</v>
      </c>
      <c r="R81" s="98"/>
      <c r="S81" s="98">
        <v>6639895999</v>
      </c>
      <c r="T81" s="98">
        <v>1391534759</v>
      </c>
      <c r="U81" s="98">
        <v>52147560</v>
      </c>
      <c r="V81" s="98">
        <v>52147560</v>
      </c>
      <c r="W81" s="98">
        <v>52147560</v>
      </c>
      <c r="X81" s="108">
        <f t="shared" si="31"/>
        <v>0.20579061834136461</v>
      </c>
      <c r="Y81" s="169"/>
    </row>
    <row r="82" spans="1:25" s="170" customFormat="1" ht="15.6" x14ac:dyDescent="0.3">
      <c r="A82" s="91" t="s">
        <v>118</v>
      </c>
      <c r="B82" s="92" t="s">
        <v>120</v>
      </c>
      <c r="C82" s="92" t="s">
        <v>122</v>
      </c>
      <c r="D82" s="92" t="s">
        <v>129</v>
      </c>
      <c r="E82" s="93" t="s">
        <v>126</v>
      </c>
      <c r="F82" s="93" t="s">
        <v>133</v>
      </c>
      <c r="G82" s="93"/>
      <c r="H82" s="94">
        <v>11</v>
      </c>
      <c r="I82" s="95" t="s">
        <v>41</v>
      </c>
      <c r="J82" s="96" t="s">
        <v>42</v>
      </c>
      <c r="K82" s="159" t="s">
        <v>134</v>
      </c>
      <c r="L82" s="98">
        <v>218104000</v>
      </c>
      <c r="M82" s="98"/>
      <c r="N82" s="98"/>
      <c r="O82" s="98"/>
      <c r="P82" s="98"/>
      <c r="Q82" s="98">
        <f>L82-M82+N82-O82+P82</f>
        <v>218104000</v>
      </c>
      <c r="R82" s="98"/>
      <c r="S82" s="98">
        <v>121000000</v>
      </c>
      <c r="T82" s="98">
        <v>121000000</v>
      </c>
      <c r="U82" s="98">
        <v>3116666</v>
      </c>
      <c r="V82" s="98">
        <v>3116666</v>
      </c>
      <c r="W82" s="98">
        <v>3116666</v>
      </c>
      <c r="X82" s="108">
        <f t="shared" si="31"/>
        <v>0.55478120529655572</v>
      </c>
      <c r="Y82" s="169"/>
    </row>
    <row r="83" spans="1:25" s="170" customFormat="1" ht="15.6" x14ac:dyDescent="0.3">
      <c r="A83" s="91" t="s">
        <v>118</v>
      </c>
      <c r="B83" s="92" t="s">
        <v>120</v>
      </c>
      <c r="C83" s="92" t="s">
        <v>122</v>
      </c>
      <c r="D83" s="92" t="s">
        <v>129</v>
      </c>
      <c r="E83" s="93" t="s">
        <v>126</v>
      </c>
      <c r="F83" s="93" t="s">
        <v>127</v>
      </c>
      <c r="G83" s="93"/>
      <c r="H83" s="94">
        <v>11</v>
      </c>
      <c r="I83" s="95" t="s">
        <v>41</v>
      </c>
      <c r="J83" s="96" t="s">
        <v>42</v>
      </c>
      <c r="K83" s="159" t="s">
        <v>128</v>
      </c>
      <c r="L83" s="98">
        <v>20000000</v>
      </c>
      <c r="M83" s="98"/>
      <c r="N83" s="98"/>
      <c r="O83" s="98"/>
      <c r="P83" s="98"/>
      <c r="Q83" s="98">
        <f>L83-M83+N83-O83+P83</f>
        <v>20000000</v>
      </c>
      <c r="R83" s="98"/>
      <c r="S83" s="98">
        <v>0</v>
      </c>
      <c r="T83" s="98">
        <v>0</v>
      </c>
      <c r="U83" s="98">
        <v>0</v>
      </c>
      <c r="V83" s="98">
        <v>0</v>
      </c>
      <c r="W83" s="98">
        <v>0</v>
      </c>
      <c r="X83" s="108">
        <f t="shared" si="31"/>
        <v>0</v>
      </c>
      <c r="Y83" s="169"/>
    </row>
    <row r="84" spans="1:25" s="209" customFormat="1" ht="15.6" x14ac:dyDescent="0.3">
      <c r="A84" s="72" t="s">
        <v>118</v>
      </c>
      <c r="B84" s="73" t="s">
        <v>120</v>
      </c>
      <c r="C84" s="73" t="s">
        <v>122</v>
      </c>
      <c r="D84" s="73" t="s">
        <v>135</v>
      </c>
      <c r="E84" s="74"/>
      <c r="F84" s="74"/>
      <c r="G84" s="74"/>
      <c r="H84" s="75"/>
      <c r="I84" s="76"/>
      <c r="J84" s="77"/>
      <c r="K84" s="80" t="s">
        <v>136</v>
      </c>
      <c r="L84" s="78">
        <f>SUM(L85:L88)</f>
        <v>7500000000</v>
      </c>
      <c r="M84" s="78">
        <f t="shared" ref="M84:W84" si="33">SUM(M85:M88)</f>
        <v>3230000000</v>
      </c>
      <c r="N84" s="78">
        <f t="shared" si="33"/>
        <v>3230000000</v>
      </c>
      <c r="O84" s="78">
        <f t="shared" si="33"/>
        <v>0</v>
      </c>
      <c r="P84" s="78">
        <f t="shared" si="33"/>
        <v>0</v>
      </c>
      <c r="Q84" s="78">
        <f t="shared" si="33"/>
        <v>7500000000</v>
      </c>
      <c r="R84" s="78">
        <f t="shared" si="33"/>
        <v>0</v>
      </c>
      <c r="S84" s="78">
        <f>SUM(S85:S88)</f>
        <v>7278291033</v>
      </c>
      <c r="T84" s="78">
        <f t="shared" si="33"/>
        <v>1260683630</v>
      </c>
      <c r="U84" s="78">
        <f t="shared" si="33"/>
        <v>34756143</v>
      </c>
      <c r="V84" s="78">
        <f t="shared" si="33"/>
        <v>34756143</v>
      </c>
      <c r="W84" s="78">
        <f t="shared" si="33"/>
        <v>34756143</v>
      </c>
      <c r="X84" s="79">
        <f t="shared" si="31"/>
        <v>0.16809115066666666</v>
      </c>
      <c r="Y84" s="208"/>
    </row>
    <row r="85" spans="1:25" s="170" customFormat="1" ht="15.6" x14ac:dyDescent="0.3">
      <c r="A85" s="91" t="s">
        <v>118</v>
      </c>
      <c r="B85" s="92" t="s">
        <v>120</v>
      </c>
      <c r="C85" s="92" t="s">
        <v>122</v>
      </c>
      <c r="D85" s="92" t="s">
        <v>135</v>
      </c>
      <c r="E85" s="93" t="s">
        <v>126</v>
      </c>
      <c r="F85" s="93" t="s">
        <v>137</v>
      </c>
      <c r="G85" s="93"/>
      <c r="H85" s="94">
        <v>11</v>
      </c>
      <c r="I85" s="95" t="s">
        <v>41</v>
      </c>
      <c r="J85" s="96" t="s">
        <v>42</v>
      </c>
      <c r="K85" s="159" t="s">
        <v>138</v>
      </c>
      <c r="L85" s="98">
        <v>1600000000</v>
      </c>
      <c r="M85" s="98"/>
      <c r="N85" s="98">
        <v>3230000000</v>
      </c>
      <c r="O85" s="98"/>
      <c r="P85" s="98"/>
      <c r="Q85" s="98">
        <f>L85-M85+N85-O85+P85</f>
        <v>4830000000</v>
      </c>
      <c r="R85" s="98"/>
      <c r="S85" s="98">
        <v>4830000000</v>
      </c>
      <c r="T85" s="98">
        <v>0</v>
      </c>
      <c r="U85" s="98">
        <v>0</v>
      </c>
      <c r="V85" s="98">
        <v>0</v>
      </c>
      <c r="W85" s="98">
        <v>0</v>
      </c>
      <c r="X85" s="108">
        <f>+T85/Q85</f>
        <v>0</v>
      </c>
      <c r="Y85" s="169"/>
    </row>
    <row r="86" spans="1:25" s="170" customFormat="1" ht="15.6" x14ac:dyDescent="0.3">
      <c r="A86" s="91" t="s">
        <v>118</v>
      </c>
      <c r="B86" s="92" t="s">
        <v>120</v>
      </c>
      <c r="C86" s="92" t="s">
        <v>122</v>
      </c>
      <c r="D86" s="92" t="s">
        <v>135</v>
      </c>
      <c r="E86" s="93" t="s">
        <v>126</v>
      </c>
      <c r="F86" s="93" t="s">
        <v>131</v>
      </c>
      <c r="G86" s="93"/>
      <c r="H86" s="94">
        <v>11</v>
      </c>
      <c r="I86" s="95" t="s">
        <v>41</v>
      </c>
      <c r="J86" s="96" t="s">
        <v>42</v>
      </c>
      <c r="K86" s="159" t="s">
        <v>132</v>
      </c>
      <c r="L86" s="98">
        <v>3230000000</v>
      </c>
      <c r="M86" s="98">
        <v>3230000000</v>
      </c>
      <c r="N86" s="98"/>
      <c r="O86" s="98"/>
      <c r="P86" s="98"/>
      <c r="Q86" s="98">
        <f>L86-M86+N86-O86+P86</f>
        <v>0</v>
      </c>
      <c r="R86" s="98"/>
      <c r="S86" s="98">
        <v>0</v>
      </c>
      <c r="T86" s="98">
        <v>0</v>
      </c>
      <c r="U86" s="98">
        <v>0</v>
      </c>
      <c r="V86" s="98">
        <v>0</v>
      </c>
      <c r="W86" s="98">
        <v>0</v>
      </c>
      <c r="X86" s="108">
        <v>0</v>
      </c>
      <c r="Y86" s="169"/>
    </row>
    <row r="87" spans="1:25" s="170" customFormat="1" ht="15.6" x14ac:dyDescent="0.3">
      <c r="A87" s="91" t="s">
        <v>118</v>
      </c>
      <c r="B87" s="92" t="s">
        <v>120</v>
      </c>
      <c r="C87" s="92" t="s">
        <v>122</v>
      </c>
      <c r="D87" s="92" t="s">
        <v>135</v>
      </c>
      <c r="E87" s="93" t="s">
        <v>126</v>
      </c>
      <c r="F87" s="93" t="s">
        <v>133</v>
      </c>
      <c r="G87" s="93"/>
      <c r="H87" s="94">
        <v>11</v>
      </c>
      <c r="I87" s="95" t="s">
        <v>41</v>
      </c>
      <c r="J87" s="96" t="s">
        <v>42</v>
      </c>
      <c r="K87" s="159" t="s">
        <v>134</v>
      </c>
      <c r="L87" s="98">
        <v>900000000</v>
      </c>
      <c r="M87" s="98"/>
      <c r="N87" s="98"/>
      <c r="O87" s="98"/>
      <c r="P87" s="98"/>
      <c r="Q87" s="98">
        <f>L87-M87+N87-O87+P87</f>
        <v>900000000</v>
      </c>
      <c r="R87" s="98"/>
      <c r="S87" s="98">
        <v>900000000</v>
      </c>
      <c r="T87" s="98">
        <v>0</v>
      </c>
      <c r="U87" s="98">
        <v>0</v>
      </c>
      <c r="V87" s="98">
        <v>0</v>
      </c>
      <c r="W87" s="98">
        <v>0</v>
      </c>
      <c r="X87" s="108">
        <f t="shared" si="31"/>
        <v>0</v>
      </c>
      <c r="Y87" s="169"/>
    </row>
    <row r="88" spans="1:25" s="170" customFormat="1" ht="15.6" x14ac:dyDescent="0.3">
      <c r="A88" s="91" t="s">
        <v>118</v>
      </c>
      <c r="B88" s="92" t="s">
        <v>120</v>
      </c>
      <c r="C88" s="92" t="s">
        <v>122</v>
      </c>
      <c r="D88" s="92" t="s">
        <v>135</v>
      </c>
      <c r="E88" s="93" t="s">
        <v>126</v>
      </c>
      <c r="F88" s="93" t="s">
        <v>127</v>
      </c>
      <c r="G88" s="93"/>
      <c r="H88" s="94">
        <v>11</v>
      </c>
      <c r="I88" s="95" t="s">
        <v>41</v>
      </c>
      <c r="J88" s="96" t="s">
        <v>42</v>
      </c>
      <c r="K88" s="159" t="s">
        <v>128</v>
      </c>
      <c r="L88" s="98">
        <v>1770000000</v>
      </c>
      <c r="M88" s="98"/>
      <c r="N88" s="98"/>
      <c r="O88" s="98"/>
      <c r="P88" s="98"/>
      <c r="Q88" s="98">
        <f>L88-M88+N88-O88+P88</f>
        <v>1770000000</v>
      </c>
      <c r="R88" s="98"/>
      <c r="S88" s="98">
        <v>1548291033</v>
      </c>
      <c r="T88" s="98">
        <v>1260683630</v>
      </c>
      <c r="U88" s="98">
        <v>34756143</v>
      </c>
      <c r="V88" s="98">
        <v>34756143</v>
      </c>
      <c r="W88" s="98">
        <v>34756143</v>
      </c>
      <c r="X88" s="108">
        <f t="shared" si="31"/>
        <v>0.71225063841807912</v>
      </c>
      <c r="Y88" s="169"/>
    </row>
    <row r="89" spans="1:25" s="209" customFormat="1" ht="15.6" x14ac:dyDescent="0.3">
      <c r="A89" s="72" t="s">
        <v>118</v>
      </c>
      <c r="B89" s="73" t="s">
        <v>120</v>
      </c>
      <c r="C89" s="73" t="s">
        <v>122</v>
      </c>
      <c r="D89" s="73" t="s">
        <v>139</v>
      </c>
      <c r="E89" s="74"/>
      <c r="F89" s="74"/>
      <c r="G89" s="74"/>
      <c r="H89" s="75"/>
      <c r="I89" s="76"/>
      <c r="J89" s="77"/>
      <c r="K89" s="80" t="s">
        <v>140</v>
      </c>
      <c r="L89" s="78">
        <f>SUM(L90:L94)</f>
        <v>10000752890</v>
      </c>
      <c r="M89" s="78">
        <f t="shared" ref="M89:W89" si="34">SUM(M90:M94)</f>
        <v>0</v>
      </c>
      <c r="N89" s="78">
        <f t="shared" si="34"/>
        <v>0</v>
      </c>
      <c r="O89" s="78">
        <f t="shared" si="34"/>
        <v>0</v>
      </c>
      <c r="P89" s="78">
        <f t="shared" si="34"/>
        <v>0</v>
      </c>
      <c r="Q89" s="78">
        <f t="shared" si="34"/>
        <v>10000752890</v>
      </c>
      <c r="R89" s="78">
        <f t="shared" si="34"/>
        <v>0</v>
      </c>
      <c r="S89" s="78">
        <f t="shared" si="34"/>
        <v>7111294212</v>
      </c>
      <c r="T89" s="78">
        <f t="shared" si="34"/>
        <v>1032404405</v>
      </c>
      <c r="U89" s="78">
        <f t="shared" si="34"/>
        <v>23690933</v>
      </c>
      <c r="V89" s="78">
        <f t="shared" si="34"/>
        <v>23690933</v>
      </c>
      <c r="W89" s="78">
        <f t="shared" si="34"/>
        <v>23690933</v>
      </c>
      <c r="X89" s="79">
        <f t="shared" si="31"/>
        <v>0.10323266821564271</v>
      </c>
      <c r="Y89" s="208"/>
    </row>
    <row r="90" spans="1:25" s="170" customFormat="1" ht="15.6" x14ac:dyDescent="0.3">
      <c r="A90" s="91" t="s">
        <v>118</v>
      </c>
      <c r="B90" s="92" t="s">
        <v>120</v>
      </c>
      <c r="C90" s="92" t="s">
        <v>122</v>
      </c>
      <c r="D90" s="92" t="s">
        <v>139</v>
      </c>
      <c r="E90" s="93" t="s">
        <v>126</v>
      </c>
      <c r="F90" s="93" t="s">
        <v>141</v>
      </c>
      <c r="G90" s="93"/>
      <c r="H90" s="94">
        <v>10</v>
      </c>
      <c r="I90" s="95" t="s">
        <v>41</v>
      </c>
      <c r="J90" s="96" t="s">
        <v>42</v>
      </c>
      <c r="K90" s="159" t="s">
        <v>142</v>
      </c>
      <c r="L90" s="98">
        <v>300000000</v>
      </c>
      <c r="M90" s="98"/>
      <c r="N90" s="98"/>
      <c r="O90" s="98"/>
      <c r="P90" s="98"/>
      <c r="Q90" s="98">
        <f>L90-M90+N90-O90+P90</f>
        <v>300000000</v>
      </c>
      <c r="R90" s="98"/>
      <c r="S90" s="98">
        <v>150000000</v>
      </c>
      <c r="T90" s="98">
        <v>26810193</v>
      </c>
      <c r="U90" s="98">
        <v>23690933</v>
      </c>
      <c r="V90" s="98">
        <v>23690933</v>
      </c>
      <c r="W90" s="98">
        <v>23690933</v>
      </c>
      <c r="X90" s="108">
        <f t="shared" si="31"/>
        <v>8.9367310000000005E-2</v>
      </c>
      <c r="Y90" s="169"/>
    </row>
    <row r="91" spans="1:25" s="170" customFormat="1" ht="15.6" x14ac:dyDescent="0.3">
      <c r="A91" s="91" t="s">
        <v>118</v>
      </c>
      <c r="B91" s="92" t="s">
        <v>120</v>
      </c>
      <c r="C91" s="92" t="s">
        <v>122</v>
      </c>
      <c r="D91" s="92" t="s">
        <v>139</v>
      </c>
      <c r="E91" s="93" t="s">
        <v>126</v>
      </c>
      <c r="F91" s="93" t="s">
        <v>137</v>
      </c>
      <c r="G91" s="93"/>
      <c r="H91" s="94">
        <v>10</v>
      </c>
      <c r="I91" s="95" t="s">
        <v>41</v>
      </c>
      <c r="J91" s="96" t="s">
        <v>42</v>
      </c>
      <c r="K91" s="159" t="s">
        <v>143</v>
      </c>
      <c r="L91" s="98">
        <v>2450000000</v>
      </c>
      <c r="M91" s="98"/>
      <c r="N91" s="98"/>
      <c r="O91" s="98"/>
      <c r="P91" s="98"/>
      <c r="Q91" s="98">
        <f>L91-M91+N91-O91+P91</f>
        <v>2450000000</v>
      </c>
      <c r="R91" s="98"/>
      <c r="S91" s="98">
        <v>2450000000</v>
      </c>
      <c r="T91" s="98">
        <v>0</v>
      </c>
      <c r="U91" s="98">
        <v>0</v>
      </c>
      <c r="V91" s="98">
        <v>0</v>
      </c>
      <c r="W91" s="98">
        <v>0</v>
      </c>
      <c r="X91" s="108">
        <f t="shared" si="31"/>
        <v>0</v>
      </c>
      <c r="Y91" s="169"/>
    </row>
    <row r="92" spans="1:25" s="170" customFormat="1" ht="15.6" x14ac:dyDescent="0.3">
      <c r="A92" s="91" t="s">
        <v>118</v>
      </c>
      <c r="B92" s="92" t="s">
        <v>120</v>
      </c>
      <c r="C92" s="92" t="s">
        <v>122</v>
      </c>
      <c r="D92" s="92" t="s">
        <v>139</v>
      </c>
      <c r="E92" s="93" t="s">
        <v>126</v>
      </c>
      <c r="F92" s="93" t="s">
        <v>131</v>
      </c>
      <c r="G92" s="93"/>
      <c r="H92" s="94">
        <v>10</v>
      </c>
      <c r="I92" s="95" t="s">
        <v>41</v>
      </c>
      <c r="J92" s="96" t="s">
        <v>42</v>
      </c>
      <c r="K92" s="159" t="s">
        <v>144</v>
      </c>
      <c r="L92" s="98">
        <v>4451752890</v>
      </c>
      <c r="M92" s="98"/>
      <c r="N92" s="98"/>
      <c r="O92" s="98"/>
      <c r="P92" s="98"/>
      <c r="Q92" s="98">
        <f>L92-M92+N92-O92+P92</f>
        <v>4451752890</v>
      </c>
      <c r="R92" s="98"/>
      <c r="S92" s="98">
        <v>4451294212</v>
      </c>
      <c r="T92" s="98">
        <v>945594212</v>
      </c>
      <c r="U92" s="98">
        <v>0</v>
      </c>
      <c r="V92" s="98">
        <v>0</v>
      </c>
      <c r="W92" s="98">
        <v>0</v>
      </c>
      <c r="X92" s="108">
        <f t="shared" si="31"/>
        <v>0.21240941161044544</v>
      </c>
      <c r="Y92" s="169"/>
    </row>
    <row r="93" spans="1:25" s="170" customFormat="1" ht="15.6" x14ac:dyDescent="0.3">
      <c r="A93" s="91" t="s">
        <v>118</v>
      </c>
      <c r="B93" s="92" t="s">
        <v>120</v>
      </c>
      <c r="C93" s="92" t="s">
        <v>122</v>
      </c>
      <c r="D93" s="92" t="s">
        <v>139</v>
      </c>
      <c r="E93" s="93" t="s">
        <v>126</v>
      </c>
      <c r="F93" s="93" t="s">
        <v>127</v>
      </c>
      <c r="G93" s="93"/>
      <c r="H93" s="94">
        <v>10</v>
      </c>
      <c r="I93" s="95" t="s">
        <v>41</v>
      </c>
      <c r="J93" s="96" t="s">
        <v>42</v>
      </c>
      <c r="K93" s="159" t="s">
        <v>145</v>
      </c>
      <c r="L93" s="98">
        <v>596067058</v>
      </c>
      <c r="M93" s="98"/>
      <c r="N93" s="98"/>
      <c r="O93" s="98"/>
      <c r="P93" s="98"/>
      <c r="Q93" s="98">
        <f>L93-M93+N93-O93+P93</f>
        <v>596067058</v>
      </c>
      <c r="R93" s="98"/>
      <c r="S93" s="98">
        <v>60000000</v>
      </c>
      <c r="T93" s="98">
        <v>60000000</v>
      </c>
      <c r="U93" s="98">
        <v>0</v>
      </c>
      <c r="V93" s="98">
        <v>0</v>
      </c>
      <c r="W93" s="98">
        <v>0</v>
      </c>
      <c r="X93" s="108">
        <f t="shared" si="31"/>
        <v>0.10065981535923094</v>
      </c>
      <c r="Y93" s="169"/>
    </row>
    <row r="94" spans="1:25" s="170" customFormat="1" ht="15.6" x14ac:dyDescent="0.3">
      <c r="A94" s="91" t="s">
        <v>118</v>
      </c>
      <c r="B94" s="92" t="s">
        <v>120</v>
      </c>
      <c r="C94" s="92" t="s">
        <v>122</v>
      </c>
      <c r="D94" s="92" t="s">
        <v>139</v>
      </c>
      <c r="E94" s="93" t="s">
        <v>126</v>
      </c>
      <c r="F94" s="93" t="s">
        <v>127</v>
      </c>
      <c r="G94" s="93"/>
      <c r="H94" s="94">
        <v>11</v>
      </c>
      <c r="I94" s="95" t="s">
        <v>41</v>
      </c>
      <c r="J94" s="96" t="s">
        <v>42</v>
      </c>
      <c r="K94" s="159" t="s">
        <v>145</v>
      </c>
      <c r="L94" s="98">
        <v>2202932942</v>
      </c>
      <c r="M94" s="98"/>
      <c r="N94" s="98"/>
      <c r="O94" s="98"/>
      <c r="P94" s="98"/>
      <c r="Q94" s="98">
        <f>L94-M94+N94-O94+P94</f>
        <v>2202932942</v>
      </c>
      <c r="R94" s="98"/>
      <c r="S94" s="98">
        <v>0</v>
      </c>
      <c r="T94" s="98">
        <v>0</v>
      </c>
      <c r="U94" s="98">
        <v>0</v>
      </c>
      <c r="V94" s="98">
        <v>0</v>
      </c>
      <c r="W94" s="98">
        <v>0</v>
      </c>
      <c r="X94" s="108">
        <f t="shared" si="31"/>
        <v>0</v>
      </c>
      <c r="Y94" s="169"/>
    </row>
    <row r="95" spans="1:25" s="209" customFormat="1" ht="23.4" x14ac:dyDescent="0.3">
      <c r="A95" s="72" t="s">
        <v>118</v>
      </c>
      <c r="B95" s="73" t="s">
        <v>120</v>
      </c>
      <c r="C95" s="73" t="s">
        <v>122</v>
      </c>
      <c r="D95" s="73" t="s">
        <v>146</v>
      </c>
      <c r="E95" s="74"/>
      <c r="F95" s="74"/>
      <c r="G95" s="74"/>
      <c r="H95" s="75">
        <v>11</v>
      </c>
      <c r="I95" s="76" t="s">
        <v>41</v>
      </c>
      <c r="J95" s="77" t="s">
        <v>42</v>
      </c>
      <c r="K95" s="80" t="s">
        <v>147</v>
      </c>
      <c r="L95" s="78">
        <f>SUM(L96)</f>
        <v>29000000000</v>
      </c>
      <c r="M95" s="78">
        <f t="shared" ref="M95:W95" si="35">SUM(M96)</f>
        <v>0</v>
      </c>
      <c r="N95" s="78">
        <f t="shared" si="35"/>
        <v>0</v>
      </c>
      <c r="O95" s="78">
        <f t="shared" si="35"/>
        <v>0</v>
      </c>
      <c r="P95" s="78">
        <f t="shared" si="35"/>
        <v>0</v>
      </c>
      <c r="Q95" s="78">
        <f t="shared" si="35"/>
        <v>29000000000</v>
      </c>
      <c r="R95" s="78">
        <f>SUM(R96)</f>
        <v>0</v>
      </c>
      <c r="S95" s="78">
        <f>SUM(S96)</f>
        <v>26979982167</v>
      </c>
      <c r="T95" s="78">
        <f t="shared" si="35"/>
        <v>26558611809</v>
      </c>
      <c r="U95" s="78">
        <f t="shared" si="35"/>
        <v>9612240595</v>
      </c>
      <c r="V95" s="78">
        <f t="shared" si="35"/>
        <v>9612240595</v>
      </c>
      <c r="W95" s="78">
        <f t="shared" si="35"/>
        <v>9612240595</v>
      </c>
      <c r="X95" s="79">
        <f t="shared" si="31"/>
        <v>0.91581420031034477</v>
      </c>
      <c r="Y95" s="208"/>
    </row>
    <row r="96" spans="1:25" s="170" customFormat="1" x14ac:dyDescent="0.3">
      <c r="A96" s="100" t="s">
        <v>118</v>
      </c>
      <c r="B96" s="101" t="s">
        <v>120</v>
      </c>
      <c r="C96" s="101" t="s">
        <v>122</v>
      </c>
      <c r="D96" s="101" t="s">
        <v>146</v>
      </c>
      <c r="E96" s="102" t="s">
        <v>126</v>
      </c>
      <c r="F96" s="102" t="s">
        <v>148</v>
      </c>
      <c r="G96" s="102"/>
      <c r="H96" s="103">
        <v>11</v>
      </c>
      <c r="I96" s="104" t="s">
        <v>41</v>
      </c>
      <c r="J96" s="105" t="s">
        <v>42</v>
      </c>
      <c r="K96" s="223" t="s">
        <v>149</v>
      </c>
      <c r="L96" s="107">
        <v>29000000000</v>
      </c>
      <c r="M96" s="107"/>
      <c r="N96" s="107"/>
      <c r="O96" s="107"/>
      <c r="P96" s="107"/>
      <c r="Q96" s="107">
        <f>L96-M96+N96-O96+P96</f>
        <v>29000000000</v>
      </c>
      <c r="R96" s="107"/>
      <c r="S96" s="107">
        <v>26979982167</v>
      </c>
      <c r="T96" s="107">
        <v>26558611809</v>
      </c>
      <c r="U96" s="107">
        <v>9612240595</v>
      </c>
      <c r="V96" s="107">
        <v>9612240595</v>
      </c>
      <c r="W96" s="107">
        <v>9612240595</v>
      </c>
      <c r="X96" s="108">
        <f t="shared" si="31"/>
        <v>0.91581420031034477</v>
      </c>
      <c r="Y96" s="169"/>
    </row>
    <row r="97" spans="1:25" s="209" customFormat="1" ht="15.6" x14ac:dyDescent="0.3">
      <c r="A97" s="109" t="s">
        <v>118</v>
      </c>
      <c r="B97" s="110" t="s">
        <v>150</v>
      </c>
      <c r="C97" s="110"/>
      <c r="D97" s="110"/>
      <c r="E97" s="110"/>
      <c r="F97" s="110"/>
      <c r="G97" s="110"/>
      <c r="H97" s="110"/>
      <c r="I97" s="111"/>
      <c r="J97" s="112"/>
      <c r="K97" s="113" t="s">
        <v>151</v>
      </c>
      <c r="L97" s="114">
        <f>L98</f>
        <v>729998000000</v>
      </c>
      <c r="M97" s="114">
        <f t="shared" ref="M97:W97" si="36">M98</f>
        <v>0</v>
      </c>
      <c r="N97" s="114">
        <f t="shared" si="36"/>
        <v>0</v>
      </c>
      <c r="O97" s="114">
        <f t="shared" si="36"/>
        <v>0</v>
      </c>
      <c r="P97" s="114">
        <f t="shared" si="36"/>
        <v>0</v>
      </c>
      <c r="Q97" s="114">
        <f t="shared" si="36"/>
        <v>729998000000</v>
      </c>
      <c r="R97" s="114">
        <f>R98</f>
        <v>0</v>
      </c>
      <c r="S97" s="114">
        <f>S98</f>
        <v>654056497009.04993</v>
      </c>
      <c r="T97" s="114">
        <f t="shared" si="36"/>
        <v>570302915168.25012</v>
      </c>
      <c r="U97" s="114">
        <f t="shared" si="36"/>
        <v>163262744931.33002</v>
      </c>
      <c r="V97" s="114">
        <f t="shared" si="36"/>
        <v>163260244931.33002</v>
      </c>
      <c r="W97" s="114">
        <f t="shared" si="36"/>
        <v>163260244931.33002</v>
      </c>
      <c r="X97" s="115">
        <f t="shared" si="31"/>
        <v>0.78123901047434396</v>
      </c>
      <c r="Y97" s="208"/>
    </row>
    <row r="98" spans="1:25" s="209" customFormat="1" x14ac:dyDescent="0.3">
      <c r="A98" s="72" t="s">
        <v>118</v>
      </c>
      <c r="B98" s="73" t="s">
        <v>150</v>
      </c>
      <c r="C98" s="73" t="s">
        <v>122</v>
      </c>
      <c r="D98" s="73"/>
      <c r="E98" s="74"/>
      <c r="F98" s="74"/>
      <c r="G98" s="74"/>
      <c r="H98" s="75"/>
      <c r="I98" s="76"/>
      <c r="J98" s="77"/>
      <c r="K98" s="158" t="s">
        <v>123</v>
      </c>
      <c r="L98" s="78">
        <f t="shared" ref="L98:W98" si="37">L99+L102+L105+L110+L115+L117+L120+L123+L127+L131</f>
        <v>729998000000</v>
      </c>
      <c r="M98" s="78">
        <f t="shared" si="37"/>
        <v>0</v>
      </c>
      <c r="N98" s="78">
        <f t="shared" si="37"/>
        <v>0</v>
      </c>
      <c r="O98" s="78">
        <f t="shared" si="37"/>
        <v>0</v>
      </c>
      <c r="P98" s="78">
        <f t="shared" si="37"/>
        <v>0</v>
      </c>
      <c r="Q98" s="78">
        <f t="shared" si="37"/>
        <v>729998000000</v>
      </c>
      <c r="R98" s="78">
        <f t="shared" si="37"/>
        <v>0</v>
      </c>
      <c r="S98" s="78">
        <f t="shared" si="37"/>
        <v>654056497009.04993</v>
      </c>
      <c r="T98" s="78">
        <f t="shared" si="37"/>
        <v>570302915168.25012</v>
      </c>
      <c r="U98" s="78">
        <f t="shared" si="37"/>
        <v>163262744931.33002</v>
      </c>
      <c r="V98" s="78">
        <f t="shared" si="37"/>
        <v>163260244931.33002</v>
      </c>
      <c r="W98" s="78">
        <f t="shared" si="37"/>
        <v>163260244931.33002</v>
      </c>
      <c r="X98" s="79">
        <f t="shared" si="31"/>
        <v>0.78123901047434396</v>
      </c>
      <c r="Y98" s="208"/>
    </row>
    <row r="99" spans="1:25" s="209" customFormat="1" ht="23.4" x14ac:dyDescent="0.3">
      <c r="A99" s="72" t="s">
        <v>118</v>
      </c>
      <c r="B99" s="73" t="s">
        <v>150</v>
      </c>
      <c r="C99" s="73" t="s">
        <v>122</v>
      </c>
      <c r="D99" s="73" t="s">
        <v>152</v>
      </c>
      <c r="E99" s="74"/>
      <c r="F99" s="74"/>
      <c r="G99" s="74"/>
      <c r="H99" s="75"/>
      <c r="I99" s="76"/>
      <c r="J99" s="77"/>
      <c r="K99" s="158" t="s">
        <v>153</v>
      </c>
      <c r="L99" s="78">
        <f>SUM(L100:L101)</f>
        <v>300765410148</v>
      </c>
      <c r="M99" s="78">
        <f t="shared" ref="M99:W99" si="38">SUM(M100:M101)</f>
        <v>0</v>
      </c>
      <c r="N99" s="78">
        <f t="shared" si="38"/>
        <v>0</v>
      </c>
      <c r="O99" s="78">
        <f t="shared" si="38"/>
        <v>0</v>
      </c>
      <c r="P99" s="78">
        <f>+P101</f>
        <v>0</v>
      </c>
      <c r="Q99" s="78">
        <f>SUM(Q100:Q101)</f>
        <v>300765410148</v>
      </c>
      <c r="R99" s="78">
        <f>SUM(R100:R101)</f>
        <v>0</v>
      </c>
      <c r="S99" s="78">
        <f t="shared" si="38"/>
        <v>282886078877.57001</v>
      </c>
      <c r="T99" s="78">
        <f t="shared" si="38"/>
        <v>255562123137.77002</v>
      </c>
      <c r="U99" s="78">
        <f t="shared" si="38"/>
        <v>72075358809.330002</v>
      </c>
      <c r="V99" s="78">
        <f t="shared" si="38"/>
        <v>72075358809.330002</v>
      </c>
      <c r="W99" s="78">
        <f t="shared" si="38"/>
        <v>72075358809.330002</v>
      </c>
      <c r="X99" s="79">
        <f t="shared" si="31"/>
        <v>0.84970583223653795</v>
      </c>
      <c r="Y99" s="208"/>
    </row>
    <row r="100" spans="1:25" s="170" customFormat="1" ht="23.4" x14ac:dyDescent="0.3">
      <c r="A100" s="91" t="s">
        <v>118</v>
      </c>
      <c r="B100" s="92" t="s">
        <v>150</v>
      </c>
      <c r="C100" s="92" t="s">
        <v>122</v>
      </c>
      <c r="D100" s="92" t="s">
        <v>152</v>
      </c>
      <c r="E100" s="93" t="s">
        <v>126</v>
      </c>
      <c r="F100" s="93" t="s">
        <v>154</v>
      </c>
      <c r="G100" s="93"/>
      <c r="H100" s="94">
        <v>13</v>
      </c>
      <c r="I100" s="95" t="s">
        <v>41</v>
      </c>
      <c r="J100" s="96" t="s">
        <v>42</v>
      </c>
      <c r="K100" s="159" t="s">
        <v>155</v>
      </c>
      <c r="L100" s="98">
        <v>200000000000</v>
      </c>
      <c r="M100" s="98"/>
      <c r="N100" s="98"/>
      <c r="O100" s="98"/>
      <c r="P100" s="98"/>
      <c r="Q100" s="98">
        <f>L100-M100+N100-O100+P100</f>
        <v>200000000000</v>
      </c>
      <c r="R100" s="98"/>
      <c r="S100" s="98">
        <v>199824721071</v>
      </c>
      <c r="T100" s="98">
        <v>174824721071</v>
      </c>
      <c r="U100" s="98">
        <v>71822778425</v>
      </c>
      <c r="V100" s="98">
        <v>71822778425</v>
      </c>
      <c r="W100" s="98">
        <v>71822778425</v>
      </c>
      <c r="X100" s="108">
        <f t="shared" si="31"/>
        <v>0.874123605355</v>
      </c>
      <c r="Y100" s="169"/>
    </row>
    <row r="101" spans="1:25" s="170" customFormat="1" ht="23.4" x14ac:dyDescent="0.3">
      <c r="A101" s="91" t="s">
        <v>118</v>
      </c>
      <c r="B101" s="92" t="s">
        <v>150</v>
      </c>
      <c r="C101" s="92" t="s">
        <v>122</v>
      </c>
      <c r="D101" s="92" t="s">
        <v>152</v>
      </c>
      <c r="E101" s="93" t="s">
        <v>126</v>
      </c>
      <c r="F101" s="93" t="s">
        <v>154</v>
      </c>
      <c r="G101" s="93"/>
      <c r="H101" s="94">
        <v>11</v>
      </c>
      <c r="I101" s="95" t="s">
        <v>41</v>
      </c>
      <c r="J101" s="96" t="s">
        <v>42</v>
      </c>
      <c r="K101" s="159" t="s">
        <v>155</v>
      </c>
      <c r="L101" s="98">
        <v>100765410148</v>
      </c>
      <c r="M101" s="98"/>
      <c r="N101" s="98"/>
      <c r="O101" s="98"/>
      <c r="P101" s="98"/>
      <c r="Q101" s="98">
        <f>L101-M101+N101-O101+P101</f>
        <v>100765410148</v>
      </c>
      <c r="R101" s="98"/>
      <c r="S101" s="98">
        <v>83061357806.570007</v>
      </c>
      <c r="T101" s="98">
        <v>80737402066.770004</v>
      </c>
      <c r="U101" s="98">
        <v>252580384.33000001</v>
      </c>
      <c r="V101" s="98">
        <v>252580384.33000001</v>
      </c>
      <c r="W101" s="98">
        <v>252580384.33000001</v>
      </c>
      <c r="X101" s="108">
        <f t="shared" si="31"/>
        <v>0.80124123891508303</v>
      </c>
      <c r="Y101" s="169"/>
    </row>
    <row r="102" spans="1:25" s="209" customFormat="1" ht="23.4" x14ac:dyDescent="0.3">
      <c r="A102" s="72" t="s">
        <v>118</v>
      </c>
      <c r="B102" s="73" t="s">
        <v>150</v>
      </c>
      <c r="C102" s="73" t="s">
        <v>122</v>
      </c>
      <c r="D102" s="73" t="s">
        <v>156</v>
      </c>
      <c r="E102" s="74"/>
      <c r="F102" s="74"/>
      <c r="G102" s="74"/>
      <c r="H102" s="75"/>
      <c r="I102" s="76"/>
      <c r="J102" s="77"/>
      <c r="K102" s="158" t="s">
        <v>157</v>
      </c>
      <c r="L102" s="78">
        <f>SUM(L103:L104)</f>
        <v>214732589852</v>
      </c>
      <c r="M102" s="78">
        <f t="shared" ref="M102:W102" si="39">SUM(M103:M104)</f>
        <v>0</v>
      </c>
      <c r="N102" s="78">
        <f t="shared" si="39"/>
        <v>0</v>
      </c>
      <c r="O102" s="78">
        <f t="shared" si="39"/>
        <v>0</v>
      </c>
      <c r="P102" s="78">
        <f t="shared" si="39"/>
        <v>0</v>
      </c>
      <c r="Q102" s="78">
        <f t="shared" si="39"/>
        <v>214732589852</v>
      </c>
      <c r="R102" s="78">
        <f t="shared" si="39"/>
        <v>0</v>
      </c>
      <c r="S102" s="78">
        <f>SUM(S103:S104)</f>
        <v>183455253387.16</v>
      </c>
      <c r="T102" s="78">
        <f t="shared" si="39"/>
        <v>145505926147.16</v>
      </c>
      <c r="U102" s="78">
        <f t="shared" si="39"/>
        <v>19975415924</v>
      </c>
      <c r="V102" s="78">
        <f t="shared" si="39"/>
        <v>19975415924</v>
      </c>
      <c r="W102" s="78">
        <f t="shared" si="39"/>
        <v>19975415924</v>
      </c>
      <c r="X102" s="79">
        <f t="shared" si="31"/>
        <v>0.67761454489719963</v>
      </c>
      <c r="Y102" s="208"/>
    </row>
    <row r="103" spans="1:25" s="170" customFormat="1" ht="23.4" x14ac:dyDescent="0.3">
      <c r="A103" s="91" t="s">
        <v>118</v>
      </c>
      <c r="B103" s="92" t="s">
        <v>150</v>
      </c>
      <c r="C103" s="92" t="s">
        <v>122</v>
      </c>
      <c r="D103" s="92" t="s">
        <v>156</v>
      </c>
      <c r="E103" s="93" t="s">
        <v>126</v>
      </c>
      <c r="F103" s="93" t="s">
        <v>154</v>
      </c>
      <c r="G103" s="93"/>
      <c r="H103" s="94">
        <v>11</v>
      </c>
      <c r="I103" s="95" t="s">
        <v>41</v>
      </c>
      <c r="J103" s="96" t="s">
        <v>42</v>
      </c>
      <c r="K103" s="159" t="s">
        <v>155</v>
      </c>
      <c r="L103" s="98">
        <v>102314382380</v>
      </c>
      <c r="M103" s="98"/>
      <c r="N103" s="98"/>
      <c r="O103" s="98"/>
      <c r="P103" s="98"/>
      <c r="Q103" s="98">
        <f>L103-M103+N103-O103+P103</f>
        <v>102314382380</v>
      </c>
      <c r="R103" s="98">
        <v>0</v>
      </c>
      <c r="S103" s="98">
        <v>82527332935.160004</v>
      </c>
      <c r="T103" s="98">
        <v>72371005695.160004</v>
      </c>
      <c r="U103" s="98">
        <v>19975415924</v>
      </c>
      <c r="V103" s="98">
        <v>19975415924</v>
      </c>
      <c r="W103" s="98">
        <v>19975415924</v>
      </c>
      <c r="X103" s="108">
        <f t="shared" si="31"/>
        <v>0.70733951583044297</v>
      </c>
      <c r="Y103" s="169"/>
    </row>
    <row r="104" spans="1:25" s="170" customFormat="1" ht="23.4" x14ac:dyDescent="0.3">
      <c r="A104" s="91" t="s">
        <v>118</v>
      </c>
      <c r="B104" s="92" t="s">
        <v>150</v>
      </c>
      <c r="C104" s="92" t="s">
        <v>122</v>
      </c>
      <c r="D104" s="92" t="s">
        <v>156</v>
      </c>
      <c r="E104" s="93" t="s">
        <v>126</v>
      </c>
      <c r="F104" s="93" t="s">
        <v>154</v>
      </c>
      <c r="G104" s="93"/>
      <c r="H104" s="94">
        <v>13</v>
      </c>
      <c r="I104" s="95" t="s">
        <v>41</v>
      </c>
      <c r="J104" s="96" t="s">
        <v>42</v>
      </c>
      <c r="K104" s="159" t="s">
        <v>155</v>
      </c>
      <c r="L104" s="98">
        <v>112418207472</v>
      </c>
      <c r="M104" s="98"/>
      <c r="N104" s="98"/>
      <c r="O104" s="98"/>
      <c r="P104" s="98"/>
      <c r="Q104" s="98">
        <f>L104-M104+N104-O104+P104</f>
        <v>112418207472</v>
      </c>
      <c r="R104" s="98">
        <v>0</v>
      </c>
      <c r="S104" s="98">
        <v>100927920452</v>
      </c>
      <c r="T104" s="98">
        <v>73134920452</v>
      </c>
      <c r="U104" s="98">
        <v>0</v>
      </c>
      <c r="V104" s="98">
        <v>0</v>
      </c>
      <c r="W104" s="98">
        <v>0</v>
      </c>
      <c r="X104" s="108">
        <f t="shared" si="31"/>
        <v>0.6505611688410502</v>
      </c>
      <c r="Y104" s="169"/>
    </row>
    <row r="105" spans="1:25" s="209" customFormat="1" ht="31.2" x14ac:dyDescent="0.3">
      <c r="A105" s="72" t="s">
        <v>118</v>
      </c>
      <c r="B105" s="73" t="s">
        <v>150</v>
      </c>
      <c r="C105" s="73" t="s">
        <v>122</v>
      </c>
      <c r="D105" s="73" t="s">
        <v>158</v>
      </c>
      <c r="E105" s="74"/>
      <c r="F105" s="74"/>
      <c r="G105" s="74"/>
      <c r="H105" s="75"/>
      <c r="I105" s="76"/>
      <c r="J105" s="77"/>
      <c r="K105" s="158" t="s">
        <v>159</v>
      </c>
      <c r="L105" s="78">
        <f>SUM(L106:L109)</f>
        <v>20000000000</v>
      </c>
      <c r="M105" s="78">
        <f>SUM(M106:M109)</f>
        <v>0</v>
      </c>
      <c r="N105" s="78">
        <f>SUM(N106:N109)</f>
        <v>0</v>
      </c>
      <c r="O105" s="78">
        <f t="shared" ref="O105:W105" si="40">SUM(O106:O109)</f>
        <v>0</v>
      </c>
      <c r="P105" s="78">
        <f t="shared" si="40"/>
        <v>0</v>
      </c>
      <c r="Q105" s="78">
        <f>SUM(Q106:Q109)</f>
        <v>20000000000</v>
      </c>
      <c r="R105" s="78">
        <f t="shared" si="40"/>
        <v>0</v>
      </c>
      <c r="S105" s="78">
        <f t="shared" si="40"/>
        <v>18798282159</v>
      </c>
      <c r="T105" s="78">
        <f t="shared" si="40"/>
        <v>16428417783</v>
      </c>
      <c r="U105" s="78">
        <f t="shared" si="40"/>
        <v>7227537595</v>
      </c>
      <c r="V105" s="78">
        <f t="shared" si="40"/>
        <v>7227537595</v>
      </c>
      <c r="W105" s="78">
        <f t="shared" si="40"/>
        <v>7227537595</v>
      </c>
      <c r="X105" s="79">
        <f t="shared" si="31"/>
        <v>0.82142088915</v>
      </c>
      <c r="Y105" s="208"/>
    </row>
    <row r="106" spans="1:25" s="170" customFormat="1" x14ac:dyDescent="0.3">
      <c r="A106" s="91" t="s">
        <v>118</v>
      </c>
      <c r="B106" s="92" t="s">
        <v>150</v>
      </c>
      <c r="C106" s="92" t="s">
        <v>122</v>
      </c>
      <c r="D106" s="92" t="s">
        <v>158</v>
      </c>
      <c r="E106" s="93" t="s">
        <v>126</v>
      </c>
      <c r="F106" s="93" t="s">
        <v>160</v>
      </c>
      <c r="G106" s="93"/>
      <c r="H106" s="94">
        <v>11</v>
      </c>
      <c r="I106" s="95" t="s">
        <v>41</v>
      </c>
      <c r="J106" s="96" t="s">
        <v>42</v>
      </c>
      <c r="K106" s="159" t="s">
        <v>161</v>
      </c>
      <c r="L106" s="98">
        <v>8200000000</v>
      </c>
      <c r="M106" s="98"/>
      <c r="N106" s="98"/>
      <c r="O106" s="98"/>
      <c r="P106" s="98"/>
      <c r="Q106" s="98">
        <f>L106-M106+N106-O106+P106</f>
        <v>8200000000</v>
      </c>
      <c r="R106" s="98"/>
      <c r="S106" s="98">
        <v>7700000000</v>
      </c>
      <c r="T106" s="98">
        <v>7700000000</v>
      </c>
      <c r="U106" s="98">
        <v>3821652698</v>
      </c>
      <c r="V106" s="98">
        <v>3821652698</v>
      </c>
      <c r="W106" s="98">
        <v>3821652698</v>
      </c>
      <c r="X106" s="108">
        <f t="shared" si="31"/>
        <v>0.93902439024390238</v>
      </c>
      <c r="Y106" s="169"/>
    </row>
    <row r="107" spans="1:25" s="170" customFormat="1" ht="18.600000000000001" customHeight="1" x14ac:dyDescent="0.3">
      <c r="A107" s="91" t="s">
        <v>118</v>
      </c>
      <c r="B107" s="92" t="s">
        <v>150</v>
      </c>
      <c r="C107" s="92" t="s">
        <v>122</v>
      </c>
      <c r="D107" s="92" t="s">
        <v>158</v>
      </c>
      <c r="E107" s="93" t="s">
        <v>126</v>
      </c>
      <c r="F107" s="93" t="s">
        <v>162</v>
      </c>
      <c r="G107" s="93"/>
      <c r="H107" s="94">
        <v>11</v>
      </c>
      <c r="I107" s="95" t="s">
        <v>41</v>
      </c>
      <c r="J107" s="96" t="s">
        <v>42</v>
      </c>
      <c r="K107" s="159" t="s">
        <v>163</v>
      </c>
      <c r="L107" s="98">
        <v>2400000000</v>
      </c>
      <c r="M107" s="98"/>
      <c r="N107" s="98"/>
      <c r="O107" s="98"/>
      <c r="P107" s="98"/>
      <c r="Q107" s="98">
        <f>L107-M107+N107-O107+P107</f>
        <v>2400000000</v>
      </c>
      <c r="R107" s="98"/>
      <c r="S107" s="98">
        <v>2399986225</v>
      </c>
      <c r="T107" s="98">
        <v>957986225</v>
      </c>
      <c r="U107" s="98">
        <v>728651575</v>
      </c>
      <c r="V107" s="98">
        <v>728651575</v>
      </c>
      <c r="W107" s="98">
        <v>728651575</v>
      </c>
      <c r="X107" s="108">
        <f t="shared" si="31"/>
        <v>0.39916092708333334</v>
      </c>
      <c r="Y107" s="169"/>
    </row>
    <row r="108" spans="1:25" s="170" customFormat="1" ht="15.6" x14ac:dyDescent="0.3">
      <c r="A108" s="91" t="s">
        <v>118</v>
      </c>
      <c r="B108" s="92" t="s">
        <v>150</v>
      </c>
      <c r="C108" s="92" t="s">
        <v>122</v>
      </c>
      <c r="D108" s="92" t="s">
        <v>158</v>
      </c>
      <c r="E108" s="93" t="s">
        <v>126</v>
      </c>
      <c r="F108" s="93" t="s">
        <v>164</v>
      </c>
      <c r="G108" s="93"/>
      <c r="H108" s="94">
        <v>11</v>
      </c>
      <c r="I108" s="95" t="s">
        <v>41</v>
      </c>
      <c r="J108" s="96" t="s">
        <v>42</v>
      </c>
      <c r="K108" s="159" t="s">
        <v>165</v>
      </c>
      <c r="L108" s="98">
        <v>1500000000</v>
      </c>
      <c r="M108" s="98"/>
      <c r="N108" s="98"/>
      <c r="O108" s="98"/>
      <c r="P108" s="98"/>
      <c r="Q108" s="98">
        <f>L108-M108+N108-O108+P108</f>
        <v>1500000000</v>
      </c>
      <c r="R108" s="98"/>
      <c r="S108" s="98">
        <v>1396599850</v>
      </c>
      <c r="T108" s="98">
        <v>967610144</v>
      </c>
      <c r="U108" s="98">
        <v>332512679</v>
      </c>
      <c r="V108" s="98">
        <v>332512679</v>
      </c>
      <c r="W108" s="98">
        <v>332512679</v>
      </c>
      <c r="X108" s="108">
        <f t="shared" si="31"/>
        <v>0.64507342933333334</v>
      </c>
      <c r="Y108" s="169"/>
    </row>
    <row r="109" spans="1:25" s="170" customFormat="1" ht="15.6" x14ac:dyDescent="0.3">
      <c r="A109" s="91" t="s">
        <v>118</v>
      </c>
      <c r="B109" s="92" t="s">
        <v>150</v>
      </c>
      <c r="C109" s="92" t="s">
        <v>122</v>
      </c>
      <c r="D109" s="92" t="s">
        <v>158</v>
      </c>
      <c r="E109" s="93" t="s">
        <v>126</v>
      </c>
      <c r="F109" s="95">
        <v>4302075</v>
      </c>
      <c r="G109" s="93"/>
      <c r="H109" s="94">
        <v>11</v>
      </c>
      <c r="I109" s="95" t="s">
        <v>41</v>
      </c>
      <c r="J109" s="96" t="s">
        <v>42</v>
      </c>
      <c r="K109" s="159" t="s">
        <v>166</v>
      </c>
      <c r="L109" s="98">
        <v>7900000000</v>
      </c>
      <c r="M109" s="98"/>
      <c r="N109" s="98"/>
      <c r="O109" s="98"/>
      <c r="P109" s="98"/>
      <c r="Q109" s="98">
        <f>L109-M109+N109-O109+P109</f>
        <v>7900000000</v>
      </c>
      <c r="R109" s="98"/>
      <c r="S109" s="98">
        <v>7301696084</v>
      </c>
      <c r="T109" s="98">
        <v>6802821414</v>
      </c>
      <c r="U109" s="98">
        <v>2344720643</v>
      </c>
      <c r="V109" s="98">
        <v>2344720643</v>
      </c>
      <c r="W109" s="98">
        <v>2344720643</v>
      </c>
      <c r="X109" s="108">
        <f t="shared" si="31"/>
        <v>0.86111663468354427</v>
      </c>
      <c r="Y109" s="169"/>
    </row>
    <row r="110" spans="1:25" s="209" customFormat="1" ht="42" customHeight="1" x14ac:dyDescent="0.3">
      <c r="A110" s="72" t="s">
        <v>118</v>
      </c>
      <c r="B110" s="73" t="s">
        <v>150</v>
      </c>
      <c r="C110" s="73" t="s">
        <v>122</v>
      </c>
      <c r="D110" s="73" t="s">
        <v>167</v>
      </c>
      <c r="E110" s="74"/>
      <c r="F110" s="74"/>
      <c r="G110" s="74"/>
      <c r="H110" s="75"/>
      <c r="I110" s="76"/>
      <c r="J110" s="77" t="s">
        <v>42</v>
      </c>
      <c r="K110" s="158" t="s">
        <v>168</v>
      </c>
      <c r="L110" s="78">
        <f t="shared" ref="L110:W110" si="41">SUM(L111:L114)</f>
        <v>100000000000</v>
      </c>
      <c r="M110" s="78">
        <f t="shared" si="41"/>
        <v>0</v>
      </c>
      <c r="N110" s="78">
        <f t="shared" si="41"/>
        <v>0</v>
      </c>
      <c r="O110" s="78">
        <f t="shared" si="41"/>
        <v>0</v>
      </c>
      <c r="P110" s="78">
        <f t="shared" si="41"/>
        <v>0</v>
      </c>
      <c r="Q110" s="78">
        <f t="shared" si="41"/>
        <v>100000000000</v>
      </c>
      <c r="R110" s="78">
        <f t="shared" si="41"/>
        <v>0</v>
      </c>
      <c r="S110" s="78">
        <f t="shared" si="41"/>
        <v>92673262906.449997</v>
      </c>
      <c r="T110" s="78">
        <f t="shared" si="41"/>
        <v>82928752965.449997</v>
      </c>
      <c r="U110" s="78">
        <f t="shared" si="41"/>
        <v>35691864773</v>
      </c>
      <c r="V110" s="78">
        <f t="shared" si="41"/>
        <v>35689364773</v>
      </c>
      <c r="W110" s="78">
        <f t="shared" si="41"/>
        <v>35689364773</v>
      </c>
      <c r="X110" s="79">
        <f t="shared" si="31"/>
        <v>0.82928752965449992</v>
      </c>
      <c r="Y110" s="208"/>
    </row>
    <row r="111" spans="1:25" s="170" customFormat="1" x14ac:dyDescent="0.3">
      <c r="A111" s="91" t="s">
        <v>118</v>
      </c>
      <c r="B111" s="92" t="s">
        <v>150</v>
      </c>
      <c r="C111" s="92" t="s">
        <v>122</v>
      </c>
      <c r="D111" s="92" t="s">
        <v>167</v>
      </c>
      <c r="E111" s="93" t="s">
        <v>126</v>
      </c>
      <c r="F111" s="93" t="s">
        <v>160</v>
      </c>
      <c r="G111" s="93"/>
      <c r="H111" s="94">
        <v>11</v>
      </c>
      <c r="I111" s="95" t="s">
        <v>41</v>
      </c>
      <c r="J111" s="96" t="s">
        <v>42</v>
      </c>
      <c r="K111" s="159" t="s">
        <v>161</v>
      </c>
      <c r="L111" s="98">
        <v>36300000000</v>
      </c>
      <c r="M111" s="98"/>
      <c r="N111" s="98"/>
      <c r="O111" s="98"/>
      <c r="P111" s="98"/>
      <c r="Q111" s="98">
        <f>L111-M111+N111-O111+P111</f>
        <v>36300000000</v>
      </c>
      <c r="R111" s="98"/>
      <c r="S111" s="98">
        <v>30937047305</v>
      </c>
      <c r="T111" s="98">
        <v>30934747305</v>
      </c>
      <c r="U111" s="98">
        <v>17392739855</v>
      </c>
      <c r="V111" s="98">
        <v>17392739855</v>
      </c>
      <c r="W111" s="98">
        <v>17392739855</v>
      </c>
      <c r="X111" s="108">
        <f t="shared" si="31"/>
        <v>0.85219689545454547</v>
      </c>
      <c r="Y111" s="169"/>
    </row>
    <row r="112" spans="1:25" s="170" customFormat="1" ht="20.399999999999999" customHeight="1" x14ac:dyDescent="0.3">
      <c r="A112" s="91" t="s">
        <v>118</v>
      </c>
      <c r="B112" s="92" t="s">
        <v>150</v>
      </c>
      <c r="C112" s="92" t="s">
        <v>122</v>
      </c>
      <c r="D112" s="92" t="s">
        <v>167</v>
      </c>
      <c r="E112" s="93" t="s">
        <v>126</v>
      </c>
      <c r="F112" s="93" t="s">
        <v>162</v>
      </c>
      <c r="G112" s="93"/>
      <c r="H112" s="94">
        <v>11</v>
      </c>
      <c r="I112" s="95" t="s">
        <v>41</v>
      </c>
      <c r="J112" s="96" t="s">
        <v>42</v>
      </c>
      <c r="K112" s="159" t="s">
        <v>169</v>
      </c>
      <c r="L112" s="98">
        <v>12430000000</v>
      </c>
      <c r="M112" s="98"/>
      <c r="N112" s="98"/>
      <c r="O112" s="98"/>
      <c r="P112" s="98"/>
      <c r="Q112" s="98">
        <f>L112-M112+N112-O112+P112</f>
        <v>12430000000</v>
      </c>
      <c r="R112" s="98"/>
      <c r="S112" s="98">
        <v>12207287635</v>
      </c>
      <c r="T112" s="98">
        <v>5407287635</v>
      </c>
      <c r="U112" s="98">
        <v>2156000000</v>
      </c>
      <c r="V112" s="98">
        <v>2153500000</v>
      </c>
      <c r="W112" s="98">
        <v>2153500000</v>
      </c>
      <c r="X112" s="108">
        <f t="shared" si="31"/>
        <v>0.43501911786001607</v>
      </c>
      <c r="Y112" s="169"/>
    </row>
    <row r="113" spans="1:25" s="170" customFormat="1" ht="15.6" x14ac:dyDescent="0.3">
      <c r="A113" s="91" t="s">
        <v>118</v>
      </c>
      <c r="B113" s="92" t="s">
        <v>150</v>
      </c>
      <c r="C113" s="92" t="s">
        <v>122</v>
      </c>
      <c r="D113" s="92" t="s">
        <v>167</v>
      </c>
      <c r="E113" s="93" t="s">
        <v>126</v>
      </c>
      <c r="F113" s="93" t="s">
        <v>164</v>
      </c>
      <c r="G113" s="93"/>
      <c r="H113" s="94">
        <v>11</v>
      </c>
      <c r="I113" s="95" t="s">
        <v>41</v>
      </c>
      <c r="J113" s="96" t="s">
        <v>42</v>
      </c>
      <c r="K113" s="159" t="s">
        <v>165</v>
      </c>
      <c r="L113" s="98">
        <v>8000000000</v>
      </c>
      <c r="M113" s="98"/>
      <c r="N113" s="98"/>
      <c r="O113" s="98"/>
      <c r="P113" s="98"/>
      <c r="Q113" s="98">
        <f>L113-M113+N113-O113+P113</f>
        <v>8000000000</v>
      </c>
      <c r="R113" s="98"/>
      <c r="S113" s="98">
        <v>7447947122.4499998</v>
      </c>
      <c r="T113" s="98">
        <v>6879947122.4499998</v>
      </c>
      <c r="U113" s="98">
        <v>46251449</v>
      </c>
      <c r="V113" s="98">
        <v>46251449</v>
      </c>
      <c r="W113" s="98">
        <v>46251449</v>
      </c>
      <c r="X113" s="108">
        <f t="shared" si="31"/>
        <v>0.85999339030624999</v>
      </c>
      <c r="Y113" s="169"/>
    </row>
    <row r="114" spans="1:25" s="170" customFormat="1" ht="15.6" x14ac:dyDescent="0.3">
      <c r="A114" s="91" t="s">
        <v>118</v>
      </c>
      <c r="B114" s="92" t="s">
        <v>150</v>
      </c>
      <c r="C114" s="92" t="s">
        <v>122</v>
      </c>
      <c r="D114" s="92" t="s">
        <v>167</v>
      </c>
      <c r="E114" s="93" t="s">
        <v>126</v>
      </c>
      <c r="F114" s="93" t="s">
        <v>170</v>
      </c>
      <c r="G114" s="93"/>
      <c r="H114" s="94">
        <v>11</v>
      </c>
      <c r="I114" s="95" t="s">
        <v>41</v>
      </c>
      <c r="J114" s="96" t="s">
        <v>42</v>
      </c>
      <c r="K114" s="159" t="s">
        <v>171</v>
      </c>
      <c r="L114" s="98">
        <v>43270000000</v>
      </c>
      <c r="M114" s="98"/>
      <c r="N114" s="98"/>
      <c r="O114" s="98"/>
      <c r="P114" s="98"/>
      <c r="Q114" s="98">
        <f>L114-M114+N114-O114+P114</f>
        <v>43270000000</v>
      </c>
      <c r="R114" s="98"/>
      <c r="S114" s="98">
        <v>42080980844</v>
      </c>
      <c r="T114" s="98">
        <v>39706770903</v>
      </c>
      <c r="U114" s="98">
        <v>16096873469</v>
      </c>
      <c r="V114" s="98">
        <v>16096873469</v>
      </c>
      <c r="W114" s="98">
        <v>16096873469</v>
      </c>
      <c r="X114" s="108">
        <f t="shared" si="31"/>
        <v>0.91765128040212618</v>
      </c>
      <c r="Y114" s="169"/>
    </row>
    <row r="115" spans="1:25" s="209" customFormat="1" ht="23.4" x14ac:dyDescent="0.3">
      <c r="A115" s="72" t="s">
        <v>118</v>
      </c>
      <c r="B115" s="73" t="s">
        <v>150</v>
      </c>
      <c r="C115" s="73" t="s">
        <v>122</v>
      </c>
      <c r="D115" s="73" t="s">
        <v>172</v>
      </c>
      <c r="E115" s="74"/>
      <c r="F115" s="74"/>
      <c r="G115" s="74"/>
      <c r="H115" s="75"/>
      <c r="I115" s="76"/>
      <c r="J115" s="77"/>
      <c r="K115" s="158" t="s">
        <v>173</v>
      </c>
      <c r="L115" s="78">
        <f>SUM(L116)</f>
        <v>900000000</v>
      </c>
      <c r="M115" s="78">
        <f t="shared" ref="M115:W115" si="42">SUM(M116)</f>
        <v>0</v>
      </c>
      <c r="N115" s="78">
        <f t="shared" si="42"/>
        <v>0</v>
      </c>
      <c r="O115" s="78">
        <f t="shared" si="42"/>
        <v>0</v>
      </c>
      <c r="P115" s="78">
        <f t="shared" si="42"/>
        <v>0</v>
      </c>
      <c r="Q115" s="78">
        <f t="shared" si="42"/>
        <v>900000000</v>
      </c>
      <c r="R115" s="78">
        <f>SUM(R116)</f>
        <v>0</v>
      </c>
      <c r="S115" s="78">
        <f t="shared" si="42"/>
        <v>845405996</v>
      </c>
      <c r="T115" s="78">
        <f t="shared" si="42"/>
        <v>830466643</v>
      </c>
      <c r="U115" s="78">
        <f t="shared" si="42"/>
        <v>56655549</v>
      </c>
      <c r="V115" s="78">
        <f t="shared" si="42"/>
        <v>56655549</v>
      </c>
      <c r="W115" s="78">
        <f t="shared" si="42"/>
        <v>56655549</v>
      </c>
      <c r="X115" s="79">
        <f t="shared" si="31"/>
        <v>0.9227407144444445</v>
      </c>
      <c r="Y115" s="208"/>
    </row>
    <row r="116" spans="1:25" s="170" customFormat="1" ht="20.399999999999999" customHeight="1" x14ac:dyDescent="0.3">
      <c r="A116" s="91" t="s">
        <v>118</v>
      </c>
      <c r="B116" s="92" t="s">
        <v>150</v>
      </c>
      <c r="C116" s="92" t="s">
        <v>122</v>
      </c>
      <c r="D116" s="92" t="s">
        <v>172</v>
      </c>
      <c r="E116" s="93" t="s">
        <v>126</v>
      </c>
      <c r="F116" s="93" t="s">
        <v>174</v>
      </c>
      <c r="G116" s="93"/>
      <c r="H116" s="94">
        <v>11</v>
      </c>
      <c r="I116" s="95" t="s">
        <v>41</v>
      </c>
      <c r="J116" s="96" t="s">
        <v>42</v>
      </c>
      <c r="K116" s="159" t="s">
        <v>175</v>
      </c>
      <c r="L116" s="98">
        <v>900000000</v>
      </c>
      <c r="M116" s="98"/>
      <c r="N116" s="98"/>
      <c r="O116" s="98"/>
      <c r="P116" s="98"/>
      <c r="Q116" s="98">
        <f>L116-M116+N116-O116+P116</f>
        <v>900000000</v>
      </c>
      <c r="R116" s="98"/>
      <c r="S116" s="98">
        <v>845405996</v>
      </c>
      <c r="T116" s="98">
        <v>830466643</v>
      </c>
      <c r="U116" s="98">
        <v>56655549</v>
      </c>
      <c r="V116" s="98">
        <v>56655549</v>
      </c>
      <c r="W116" s="98">
        <v>56655549</v>
      </c>
      <c r="X116" s="108">
        <f t="shared" si="31"/>
        <v>0.9227407144444445</v>
      </c>
      <c r="Y116" s="169"/>
    </row>
    <row r="117" spans="1:25" s="209" customFormat="1" ht="23.4" x14ac:dyDescent="0.3">
      <c r="A117" s="72" t="s">
        <v>118</v>
      </c>
      <c r="B117" s="73" t="s">
        <v>150</v>
      </c>
      <c r="C117" s="73" t="s">
        <v>122</v>
      </c>
      <c r="D117" s="73" t="s">
        <v>176</v>
      </c>
      <c r="E117" s="74"/>
      <c r="F117" s="74"/>
      <c r="G117" s="74"/>
      <c r="H117" s="75"/>
      <c r="I117" s="76"/>
      <c r="J117" s="77"/>
      <c r="K117" s="158" t="s">
        <v>177</v>
      </c>
      <c r="L117" s="78">
        <f>SUM(L118:L119)</f>
        <v>900000000</v>
      </c>
      <c r="M117" s="78">
        <f t="shared" ref="M117:W117" si="43">SUM(M118:M119)</f>
        <v>0</v>
      </c>
      <c r="N117" s="78">
        <f t="shared" si="43"/>
        <v>0</v>
      </c>
      <c r="O117" s="78">
        <f t="shared" si="43"/>
        <v>0</v>
      </c>
      <c r="P117" s="78">
        <f t="shared" si="43"/>
        <v>0</v>
      </c>
      <c r="Q117" s="78">
        <f t="shared" si="43"/>
        <v>900000000</v>
      </c>
      <c r="R117" s="78">
        <f t="shared" si="43"/>
        <v>0</v>
      </c>
      <c r="S117" s="78">
        <f t="shared" si="43"/>
        <v>869000000</v>
      </c>
      <c r="T117" s="78">
        <f t="shared" si="43"/>
        <v>305700000</v>
      </c>
      <c r="U117" s="78">
        <f t="shared" si="43"/>
        <v>7350000</v>
      </c>
      <c r="V117" s="78">
        <f t="shared" si="43"/>
        <v>7350000</v>
      </c>
      <c r="W117" s="78">
        <f t="shared" si="43"/>
        <v>7350000</v>
      </c>
      <c r="X117" s="79">
        <f t="shared" si="31"/>
        <v>0.33966666666666667</v>
      </c>
      <c r="Y117" s="208"/>
    </row>
    <row r="118" spans="1:25" s="170" customFormat="1" ht="15.6" x14ac:dyDescent="0.3">
      <c r="A118" s="91" t="s">
        <v>118</v>
      </c>
      <c r="B118" s="92" t="s">
        <v>150</v>
      </c>
      <c r="C118" s="92" t="s">
        <v>122</v>
      </c>
      <c r="D118" s="92" t="s">
        <v>176</v>
      </c>
      <c r="E118" s="93" t="s">
        <v>126</v>
      </c>
      <c r="F118" s="93" t="s">
        <v>178</v>
      </c>
      <c r="G118" s="93"/>
      <c r="H118" s="94">
        <v>11</v>
      </c>
      <c r="I118" s="95" t="s">
        <v>41</v>
      </c>
      <c r="J118" s="96" t="s">
        <v>42</v>
      </c>
      <c r="K118" s="159" t="s">
        <v>179</v>
      </c>
      <c r="L118" s="98">
        <v>694550000</v>
      </c>
      <c r="M118" s="98"/>
      <c r="N118" s="98"/>
      <c r="O118" s="98"/>
      <c r="P118" s="98"/>
      <c r="Q118" s="98">
        <f>L118-M118+N118-O118+P118</f>
        <v>694550000</v>
      </c>
      <c r="R118" s="98"/>
      <c r="S118" s="98">
        <v>694550000</v>
      </c>
      <c r="T118" s="98">
        <v>305700000</v>
      </c>
      <c r="U118" s="98">
        <v>7350000</v>
      </c>
      <c r="V118" s="98">
        <v>7350000</v>
      </c>
      <c r="W118" s="98">
        <v>7350000</v>
      </c>
      <c r="X118" s="108">
        <f t="shared" si="31"/>
        <v>0.44014109855301992</v>
      </c>
      <c r="Y118" s="169"/>
    </row>
    <row r="119" spans="1:25" s="170" customFormat="1" ht="15.6" x14ac:dyDescent="0.3">
      <c r="A119" s="160" t="s">
        <v>118</v>
      </c>
      <c r="B119" s="161" t="s">
        <v>150</v>
      </c>
      <c r="C119" s="161" t="s">
        <v>122</v>
      </c>
      <c r="D119" s="161" t="s">
        <v>176</v>
      </c>
      <c r="E119" s="162" t="s">
        <v>126</v>
      </c>
      <c r="F119" s="163">
        <v>4302075</v>
      </c>
      <c r="G119" s="162"/>
      <c r="H119" s="164">
        <v>11</v>
      </c>
      <c r="I119" s="163" t="s">
        <v>41</v>
      </c>
      <c r="J119" s="165" t="s">
        <v>42</v>
      </c>
      <c r="K119" s="166" t="s">
        <v>171</v>
      </c>
      <c r="L119" s="167">
        <v>205450000</v>
      </c>
      <c r="M119" s="98"/>
      <c r="N119" s="98"/>
      <c r="O119" s="98"/>
      <c r="P119" s="98"/>
      <c r="Q119" s="98">
        <f>L119-M119+N119-O119+P119</f>
        <v>205450000</v>
      </c>
      <c r="R119" s="98"/>
      <c r="S119" s="98">
        <v>174450000</v>
      </c>
      <c r="T119" s="98">
        <v>0</v>
      </c>
      <c r="U119" s="98">
        <v>0</v>
      </c>
      <c r="V119" s="98">
        <v>0</v>
      </c>
      <c r="W119" s="98">
        <v>0</v>
      </c>
      <c r="X119" s="108">
        <f t="shared" si="31"/>
        <v>0</v>
      </c>
      <c r="Y119" s="169"/>
    </row>
    <row r="120" spans="1:25" s="209" customFormat="1" ht="42.6" customHeight="1" x14ac:dyDescent="0.3">
      <c r="A120" s="72" t="s">
        <v>118</v>
      </c>
      <c r="B120" s="73" t="s">
        <v>150</v>
      </c>
      <c r="C120" s="73" t="s">
        <v>122</v>
      </c>
      <c r="D120" s="73" t="s">
        <v>180</v>
      </c>
      <c r="E120" s="74"/>
      <c r="F120" s="74"/>
      <c r="G120" s="74"/>
      <c r="H120" s="75"/>
      <c r="I120" s="76"/>
      <c r="J120" s="77"/>
      <c r="K120" s="158" t="s">
        <v>181</v>
      </c>
      <c r="L120" s="78">
        <f>SUM(L121:L122)</f>
        <v>80000000000</v>
      </c>
      <c r="M120" s="78">
        <f t="shared" ref="M120:W120" si="44">SUM(M121:M122)</f>
        <v>0</v>
      </c>
      <c r="N120" s="78">
        <f t="shared" si="44"/>
        <v>0</v>
      </c>
      <c r="O120" s="78">
        <f t="shared" si="44"/>
        <v>0</v>
      </c>
      <c r="P120" s="78">
        <f t="shared" si="44"/>
        <v>0</v>
      </c>
      <c r="Q120" s="78">
        <f>SUM(Q121:Q122)</f>
        <v>80000000000</v>
      </c>
      <c r="R120" s="78">
        <f>SUM(R121:R122)</f>
        <v>0</v>
      </c>
      <c r="S120" s="78">
        <f t="shared" si="44"/>
        <v>64315510776.870003</v>
      </c>
      <c r="T120" s="78">
        <f t="shared" si="44"/>
        <v>61642257062.870003</v>
      </c>
      <c r="U120" s="78">
        <f t="shared" si="44"/>
        <v>26988062887</v>
      </c>
      <c r="V120" s="78">
        <f t="shared" si="44"/>
        <v>26988062887</v>
      </c>
      <c r="W120" s="78">
        <f t="shared" si="44"/>
        <v>26988062887</v>
      </c>
      <c r="X120" s="79">
        <f t="shared" si="31"/>
        <v>0.77052821328587506</v>
      </c>
      <c r="Y120" s="208"/>
    </row>
    <row r="121" spans="1:25" s="170" customFormat="1" ht="15.6" x14ac:dyDescent="0.3">
      <c r="A121" s="91" t="s">
        <v>118</v>
      </c>
      <c r="B121" s="92" t="s">
        <v>150</v>
      </c>
      <c r="C121" s="92" t="s">
        <v>122</v>
      </c>
      <c r="D121" s="92" t="s">
        <v>180</v>
      </c>
      <c r="E121" s="93" t="s">
        <v>126</v>
      </c>
      <c r="F121" s="93" t="s">
        <v>182</v>
      </c>
      <c r="G121" s="93"/>
      <c r="H121" s="94">
        <v>11</v>
      </c>
      <c r="I121" s="95" t="s">
        <v>41</v>
      </c>
      <c r="J121" s="96" t="s">
        <v>42</v>
      </c>
      <c r="K121" s="159" t="s">
        <v>183</v>
      </c>
      <c r="L121" s="98">
        <v>70500000000</v>
      </c>
      <c r="M121" s="98"/>
      <c r="N121" s="98"/>
      <c r="O121" s="98"/>
      <c r="P121" s="98"/>
      <c r="Q121" s="98">
        <f>L121-M121+N121-O121+P121</f>
        <v>70500000000</v>
      </c>
      <c r="R121" s="98"/>
      <c r="S121" s="98">
        <v>57208317443.870003</v>
      </c>
      <c r="T121" s="98">
        <v>55354631729.870003</v>
      </c>
      <c r="U121" s="98">
        <v>25655356024</v>
      </c>
      <c r="V121" s="98">
        <v>25655356024</v>
      </c>
      <c r="W121" s="98">
        <v>25655356024</v>
      </c>
      <c r="X121" s="108">
        <f t="shared" si="31"/>
        <v>0.7851720812747518</v>
      </c>
      <c r="Y121" s="169"/>
    </row>
    <row r="122" spans="1:25" s="170" customFormat="1" x14ac:dyDescent="0.3">
      <c r="A122" s="91" t="s">
        <v>118</v>
      </c>
      <c r="B122" s="92" t="s">
        <v>150</v>
      </c>
      <c r="C122" s="92" t="s">
        <v>122</v>
      </c>
      <c r="D122" s="92" t="s">
        <v>180</v>
      </c>
      <c r="E122" s="93" t="s">
        <v>126</v>
      </c>
      <c r="F122" s="93" t="s">
        <v>174</v>
      </c>
      <c r="G122" s="93"/>
      <c r="H122" s="94">
        <v>11</v>
      </c>
      <c r="I122" s="95" t="s">
        <v>41</v>
      </c>
      <c r="J122" s="96" t="s">
        <v>42</v>
      </c>
      <c r="K122" s="159" t="s">
        <v>184</v>
      </c>
      <c r="L122" s="98">
        <v>9500000000</v>
      </c>
      <c r="M122" s="98"/>
      <c r="N122" s="98"/>
      <c r="O122" s="98"/>
      <c r="P122" s="98"/>
      <c r="Q122" s="98">
        <f>L122-M122+N122-O122+P122</f>
        <v>9500000000</v>
      </c>
      <c r="R122" s="98"/>
      <c r="S122" s="98">
        <v>7107193333</v>
      </c>
      <c r="T122" s="98">
        <v>6287625333</v>
      </c>
      <c r="U122" s="98">
        <v>1332706863</v>
      </c>
      <c r="V122" s="98">
        <v>1332706863</v>
      </c>
      <c r="W122" s="98">
        <v>1332706863</v>
      </c>
      <c r="X122" s="108">
        <f>+T122/Q122</f>
        <v>0.66185529821052635</v>
      </c>
      <c r="Y122" s="169"/>
    </row>
    <row r="123" spans="1:25" s="209" customFormat="1" ht="28.8" customHeight="1" x14ac:dyDescent="0.3">
      <c r="A123" s="72" t="s">
        <v>118</v>
      </c>
      <c r="B123" s="73" t="s">
        <v>150</v>
      </c>
      <c r="C123" s="73" t="s">
        <v>122</v>
      </c>
      <c r="D123" s="73" t="s">
        <v>185</v>
      </c>
      <c r="E123" s="74"/>
      <c r="F123" s="74"/>
      <c r="G123" s="74"/>
      <c r="H123" s="75"/>
      <c r="I123" s="76"/>
      <c r="J123" s="77"/>
      <c r="K123" s="158" t="s">
        <v>186</v>
      </c>
      <c r="L123" s="78">
        <f>SUM(L124:L126)</f>
        <v>4500000000</v>
      </c>
      <c r="M123" s="78">
        <f t="shared" ref="M123:W123" si="45">SUM(M124:M126)</f>
        <v>0</v>
      </c>
      <c r="N123" s="78">
        <f t="shared" si="45"/>
        <v>0</v>
      </c>
      <c r="O123" s="78">
        <f t="shared" si="45"/>
        <v>0</v>
      </c>
      <c r="P123" s="78">
        <f t="shared" si="45"/>
        <v>0</v>
      </c>
      <c r="Q123" s="78">
        <f t="shared" si="45"/>
        <v>4500000000</v>
      </c>
      <c r="R123" s="78">
        <f>SUM(R124:R126)</f>
        <v>0</v>
      </c>
      <c r="S123" s="78">
        <f t="shared" si="45"/>
        <v>4139410000</v>
      </c>
      <c r="T123" s="78">
        <f t="shared" si="45"/>
        <v>3835418185</v>
      </c>
      <c r="U123" s="78">
        <f t="shared" si="45"/>
        <v>72595710</v>
      </c>
      <c r="V123" s="78">
        <f t="shared" si="45"/>
        <v>72595710</v>
      </c>
      <c r="W123" s="78">
        <f t="shared" si="45"/>
        <v>72595710</v>
      </c>
      <c r="X123" s="79">
        <f t="shared" si="31"/>
        <v>0.85231515222222221</v>
      </c>
      <c r="Y123" s="208"/>
    </row>
    <row r="124" spans="1:25" s="170" customFormat="1" ht="18" customHeight="1" x14ac:dyDescent="0.3">
      <c r="A124" s="91" t="s">
        <v>118</v>
      </c>
      <c r="B124" s="92" t="s">
        <v>150</v>
      </c>
      <c r="C124" s="92" t="s">
        <v>122</v>
      </c>
      <c r="D124" s="92" t="s">
        <v>185</v>
      </c>
      <c r="E124" s="93" t="s">
        <v>126</v>
      </c>
      <c r="F124" s="93" t="s">
        <v>174</v>
      </c>
      <c r="G124" s="93"/>
      <c r="H124" s="94">
        <v>11</v>
      </c>
      <c r="I124" s="95" t="s">
        <v>41</v>
      </c>
      <c r="J124" s="96" t="s">
        <v>42</v>
      </c>
      <c r="K124" s="159" t="s">
        <v>175</v>
      </c>
      <c r="L124" s="98">
        <v>472200000</v>
      </c>
      <c r="M124" s="98"/>
      <c r="N124" s="98"/>
      <c r="O124" s="98"/>
      <c r="P124" s="98"/>
      <c r="Q124" s="98">
        <f>L124-M124+N124-O124+P124</f>
        <v>472200000</v>
      </c>
      <c r="R124" s="98"/>
      <c r="S124" s="98">
        <v>222200000</v>
      </c>
      <c r="T124" s="98">
        <v>182848185</v>
      </c>
      <c r="U124" s="98">
        <v>1342377</v>
      </c>
      <c r="V124" s="98">
        <v>1342377</v>
      </c>
      <c r="W124" s="98">
        <v>1342377</v>
      </c>
      <c r="X124" s="108">
        <f t="shared" si="31"/>
        <v>0.38722614358322743</v>
      </c>
      <c r="Y124" s="169"/>
    </row>
    <row r="125" spans="1:25" s="170" customFormat="1" ht="15.6" x14ac:dyDescent="0.3">
      <c r="A125" s="91" t="s">
        <v>118</v>
      </c>
      <c r="B125" s="92" t="s">
        <v>150</v>
      </c>
      <c r="C125" s="92" t="s">
        <v>122</v>
      </c>
      <c r="D125" s="92" t="s">
        <v>185</v>
      </c>
      <c r="E125" s="93" t="s">
        <v>126</v>
      </c>
      <c r="F125" s="93" t="s">
        <v>170</v>
      </c>
      <c r="G125" s="93"/>
      <c r="H125" s="94">
        <v>11</v>
      </c>
      <c r="I125" s="95" t="s">
        <v>41</v>
      </c>
      <c r="J125" s="96" t="s">
        <v>42</v>
      </c>
      <c r="K125" s="159" t="s">
        <v>171</v>
      </c>
      <c r="L125" s="98">
        <v>600000000</v>
      </c>
      <c r="M125" s="98"/>
      <c r="N125" s="98"/>
      <c r="O125" s="98"/>
      <c r="P125" s="98"/>
      <c r="Q125" s="98">
        <f>L125-M125+N125-O125+P125</f>
        <v>600000000</v>
      </c>
      <c r="R125" s="98"/>
      <c r="S125" s="98">
        <v>534800000</v>
      </c>
      <c r="T125" s="98">
        <v>494800000</v>
      </c>
      <c r="U125" s="98">
        <v>8000000</v>
      </c>
      <c r="V125" s="98">
        <v>8000000</v>
      </c>
      <c r="W125" s="98">
        <v>8000000</v>
      </c>
      <c r="X125" s="108">
        <f t="shared" si="31"/>
        <v>0.82466666666666666</v>
      </c>
      <c r="Y125" s="169"/>
    </row>
    <row r="126" spans="1:25" s="170" customFormat="1" ht="23.4" x14ac:dyDescent="0.3">
      <c r="A126" s="91" t="s">
        <v>118</v>
      </c>
      <c r="B126" s="92" t="s">
        <v>150</v>
      </c>
      <c r="C126" s="92" t="s">
        <v>122</v>
      </c>
      <c r="D126" s="92" t="s">
        <v>185</v>
      </c>
      <c r="E126" s="93" t="s">
        <v>126</v>
      </c>
      <c r="F126" s="93" t="s">
        <v>187</v>
      </c>
      <c r="G126" s="93"/>
      <c r="H126" s="94">
        <v>11</v>
      </c>
      <c r="I126" s="95" t="s">
        <v>41</v>
      </c>
      <c r="J126" s="96" t="s">
        <v>42</v>
      </c>
      <c r="K126" s="159" t="s">
        <v>188</v>
      </c>
      <c r="L126" s="98">
        <v>3427800000</v>
      </c>
      <c r="M126" s="98"/>
      <c r="N126" s="98"/>
      <c r="O126" s="98"/>
      <c r="P126" s="98"/>
      <c r="Q126" s="98">
        <f>L126-M126+N126-O126+P126</f>
        <v>3427800000</v>
      </c>
      <c r="R126" s="98"/>
      <c r="S126" s="98">
        <v>3382410000</v>
      </c>
      <c r="T126" s="98">
        <v>3157770000</v>
      </c>
      <c r="U126" s="98">
        <v>63253333</v>
      </c>
      <c r="V126" s="98">
        <v>63253333</v>
      </c>
      <c r="W126" s="98">
        <v>63253333</v>
      </c>
      <c r="X126" s="108">
        <f t="shared" si="31"/>
        <v>0.92122352529319096</v>
      </c>
      <c r="Y126" s="169"/>
    </row>
    <row r="127" spans="1:25" s="209" customFormat="1" ht="15.6" x14ac:dyDescent="0.3">
      <c r="A127" s="72" t="s">
        <v>118</v>
      </c>
      <c r="B127" s="73" t="s">
        <v>150</v>
      </c>
      <c r="C127" s="73" t="s">
        <v>122</v>
      </c>
      <c r="D127" s="73" t="s">
        <v>189</v>
      </c>
      <c r="E127" s="74"/>
      <c r="F127" s="74"/>
      <c r="G127" s="74"/>
      <c r="H127" s="75"/>
      <c r="I127" s="76"/>
      <c r="J127" s="77"/>
      <c r="K127" s="158" t="s">
        <v>190</v>
      </c>
      <c r="L127" s="78">
        <f>SUM(L128:L130)</f>
        <v>3200000000</v>
      </c>
      <c r="M127" s="78">
        <f t="shared" ref="M127:W127" si="46">SUM(M128:M130)</f>
        <v>0</v>
      </c>
      <c r="N127" s="78">
        <f t="shared" si="46"/>
        <v>0</v>
      </c>
      <c r="O127" s="78">
        <f t="shared" si="46"/>
        <v>0</v>
      </c>
      <c r="P127" s="78">
        <f t="shared" si="46"/>
        <v>0</v>
      </c>
      <c r="Q127" s="78">
        <f t="shared" si="46"/>
        <v>3200000000</v>
      </c>
      <c r="R127" s="78">
        <f>SUM(R128:R130)</f>
        <v>0</v>
      </c>
      <c r="S127" s="78">
        <f t="shared" si="46"/>
        <v>2793223480</v>
      </c>
      <c r="T127" s="78">
        <f>SUM(T128:T130)</f>
        <v>2579416400</v>
      </c>
      <c r="U127" s="78">
        <f t="shared" si="46"/>
        <v>1144841200</v>
      </c>
      <c r="V127" s="78">
        <f t="shared" si="46"/>
        <v>1144841200</v>
      </c>
      <c r="W127" s="78">
        <f t="shared" si="46"/>
        <v>1144841200</v>
      </c>
      <c r="X127" s="79">
        <f t="shared" si="31"/>
        <v>0.80606762499999995</v>
      </c>
      <c r="Y127" s="208"/>
    </row>
    <row r="128" spans="1:25" s="170" customFormat="1" ht="21.6" customHeight="1" x14ac:dyDescent="0.3">
      <c r="A128" s="91" t="s">
        <v>118</v>
      </c>
      <c r="B128" s="92" t="s">
        <v>150</v>
      </c>
      <c r="C128" s="92" t="s">
        <v>122</v>
      </c>
      <c r="D128" s="92" t="s">
        <v>189</v>
      </c>
      <c r="E128" s="93" t="s">
        <v>126</v>
      </c>
      <c r="F128" s="93" t="s">
        <v>174</v>
      </c>
      <c r="G128" s="93"/>
      <c r="H128" s="94">
        <v>11</v>
      </c>
      <c r="I128" s="95" t="s">
        <v>41</v>
      </c>
      <c r="J128" s="96" t="s">
        <v>42</v>
      </c>
      <c r="K128" s="168" t="s">
        <v>175</v>
      </c>
      <c r="L128" s="98">
        <v>400000000</v>
      </c>
      <c r="M128" s="98"/>
      <c r="N128" s="98"/>
      <c r="O128" s="98"/>
      <c r="P128" s="98"/>
      <c r="Q128" s="98">
        <f>L128-M128+N128-O128+P128</f>
        <v>400000000</v>
      </c>
      <c r="R128" s="98"/>
      <c r="S128" s="98">
        <v>200000000</v>
      </c>
      <c r="T128" s="98">
        <v>0</v>
      </c>
      <c r="U128" s="98">
        <v>0</v>
      </c>
      <c r="V128" s="98">
        <v>0</v>
      </c>
      <c r="W128" s="98">
        <v>0</v>
      </c>
      <c r="X128" s="108">
        <f t="shared" si="31"/>
        <v>0</v>
      </c>
      <c r="Y128" s="169"/>
    </row>
    <row r="129" spans="1:25" s="170" customFormat="1" x14ac:dyDescent="0.3">
      <c r="A129" s="91" t="s">
        <v>118</v>
      </c>
      <c r="B129" s="92" t="s">
        <v>150</v>
      </c>
      <c r="C129" s="92" t="s">
        <v>122</v>
      </c>
      <c r="D129" s="92" t="s">
        <v>189</v>
      </c>
      <c r="E129" s="93" t="s">
        <v>126</v>
      </c>
      <c r="F129" s="93" t="s">
        <v>191</v>
      </c>
      <c r="G129" s="93"/>
      <c r="H129" s="94">
        <v>11</v>
      </c>
      <c r="I129" s="95" t="s">
        <v>41</v>
      </c>
      <c r="J129" s="96" t="s">
        <v>42</v>
      </c>
      <c r="K129" s="159" t="s">
        <v>192</v>
      </c>
      <c r="L129" s="98">
        <v>70000000</v>
      </c>
      <c r="M129" s="98"/>
      <c r="N129" s="98"/>
      <c r="O129" s="98"/>
      <c r="P129" s="98"/>
      <c r="Q129" s="98">
        <f>L129-M129+N129-O129+P129</f>
        <v>70000000</v>
      </c>
      <c r="R129" s="98"/>
      <c r="S129" s="98">
        <v>70000000</v>
      </c>
      <c r="T129" s="98">
        <v>70000000</v>
      </c>
      <c r="U129" s="98">
        <v>35000000</v>
      </c>
      <c r="V129" s="98">
        <v>35000000</v>
      </c>
      <c r="W129" s="98">
        <v>35000000</v>
      </c>
      <c r="X129" s="108">
        <f>T129/Q129</f>
        <v>1</v>
      </c>
      <c r="Y129" s="169"/>
    </row>
    <row r="130" spans="1:25" s="170" customFormat="1" x14ac:dyDescent="0.3">
      <c r="A130" s="91" t="s">
        <v>118</v>
      </c>
      <c r="B130" s="92" t="s">
        <v>150</v>
      </c>
      <c r="C130" s="92" t="s">
        <v>122</v>
      </c>
      <c r="D130" s="92" t="s">
        <v>189</v>
      </c>
      <c r="E130" s="93" t="s">
        <v>126</v>
      </c>
      <c r="F130" s="93" t="s">
        <v>193</v>
      </c>
      <c r="G130" s="93"/>
      <c r="H130" s="94">
        <v>11</v>
      </c>
      <c r="I130" s="95" t="s">
        <v>41</v>
      </c>
      <c r="J130" s="96" t="s">
        <v>42</v>
      </c>
      <c r="K130" s="159" t="s">
        <v>194</v>
      </c>
      <c r="L130" s="98">
        <v>2730000000</v>
      </c>
      <c r="M130" s="98"/>
      <c r="N130" s="98"/>
      <c r="O130" s="98"/>
      <c r="P130" s="98"/>
      <c r="Q130" s="98">
        <f>L130-M130+N130-O130+P130</f>
        <v>2730000000</v>
      </c>
      <c r="R130" s="98"/>
      <c r="S130" s="98">
        <v>2523223480</v>
      </c>
      <c r="T130" s="98">
        <v>2509416400</v>
      </c>
      <c r="U130" s="98">
        <v>1109841200</v>
      </c>
      <c r="V130" s="98">
        <v>1109841200</v>
      </c>
      <c r="W130" s="98">
        <v>1109841200</v>
      </c>
      <c r="X130" s="108">
        <f t="shared" si="31"/>
        <v>0.91920014652014648</v>
      </c>
      <c r="Y130" s="169"/>
    </row>
    <row r="131" spans="1:25" s="209" customFormat="1" ht="15.6" x14ac:dyDescent="0.3">
      <c r="A131" s="72" t="s">
        <v>118</v>
      </c>
      <c r="B131" s="73" t="s">
        <v>150</v>
      </c>
      <c r="C131" s="73" t="s">
        <v>122</v>
      </c>
      <c r="D131" s="73" t="s">
        <v>195</v>
      </c>
      <c r="E131" s="74"/>
      <c r="F131" s="74"/>
      <c r="G131" s="74"/>
      <c r="H131" s="75">
        <v>11</v>
      </c>
      <c r="I131" s="76" t="s">
        <v>41</v>
      </c>
      <c r="J131" s="77" t="s">
        <v>42</v>
      </c>
      <c r="K131" s="158" t="s">
        <v>196</v>
      </c>
      <c r="L131" s="78">
        <f>L132</f>
        <v>5000000000</v>
      </c>
      <c r="M131" s="78">
        <f t="shared" ref="M131:W131" si="47">M132</f>
        <v>0</v>
      </c>
      <c r="N131" s="78">
        <f t="shared" si="47"/>
        <v>0</v>
      </c>
      <c r="O131" s="78">
        <f t="shared" si="47"/>
        <v>0</v>
      </c>
      <c r="P131" s="78">
        <f t="shared" si="47"/>
        <v>0</v>
      </c>
      <c r="Q131" s="78">
        <f t="shared" si="47"/>
        <v>5000000000</v>
      </c>
      <c r="R131" s="78">
        <f>R132</f>
        <v>0</v>
      </c>
      <c r="S131" s="78">
        <f t="shared" si="47"/>
        <v>3281069426</v>
      </c>
      <c r="T131" s="78">
        <f t="shared" si="47"/>
        <v>684436844</v>
      </c>
      <c r="U131" s="78">
        <f t="shared" si="47"/>
        <v>23062484</v>
      </c>
      <c r="V131" s="78">
        <f t="shared" si="47"/>
        <v>23062484</v>
      </c>
      <c r="W131" s="78">
        <f t="shared" si="47"/>
        <v>23062484</v>
      </c>
      <c r="X131" s="79">
        <f t="shared" si="31"/>
        <v>0.13688736879999999</v>
      </c>
      <c r="Y131" s="208"/>
    </row>
    <row r="132" spans="1:25" s="170" customFormat="1" x14ac:dyDescent="0.3">
      <c r="A132" s="91" t="s">
        <v>118</v>
      </c>
      <c r="B132" s="92" t="s">
        <v>150</v>
      </c>
      <c r="C132" s="92" t="s">
        <v>122</v>
      </c>
      <c r="D132" s="92" t="s">
        <v>195</v>
      </c>
      <c r="E132" s="93" t="s">
        <v>126</v>
      </c>
      <c r="F132" s="93" t="s">
        <v>197</v>
      </c>
      <c r="G132" s="93"/>
      <c r="H132" s="94">
        <v>11</v>
      </c>
      <c r="I132" s="95" t="s">
        <v>41</v>
      </c>
      <c r="J132" s="96" t="s">
        <v>42</v>
      </c>
      <c r="K132" s="159" t="s">
        <v>198</v>
      </c>
      <c r="L132" s="98">
        <v>5000000000</v>
      </c>
      <c r="M132" s="98"/>
      <c r="N132" s="98"/>
      <c r="O132" s="98"/>
      <c r="P132" s="98"/>
      <c r="Q132" s="98">
        <f>L132-M132+N132-O132+P132</f>
        <v>5000000000</v>
      </c>
      <c r="R132" s="98"/>
      <c r="S132" s="98">
        <v>3281069426</v>
      </c>
      <c r="T132" s="98">
        <v>684436844</v>
      </c>
      <c r="U132" s="98">
        <v>23062484</v>
      </c>
      <c r="V132" s="98">
        <v>23062484</v>
      </c>
      <c r="W132" s="98">
        <v>23062484</v>
      </c>
      <c r="X132" s="108">
        <f t="shared" si="31"/>
        <v>0.13688736879999999</v>
      </c>
      <c r="Y132" s="169"/>
    </row>
    <row r="133" spans="1:25" s="209" customFormat="1" ht="23.4" x14ac:dyDescent="0.3">
      <c r="A133" s="109" t="s">
        <v>118</v>
      </c>
      <c r="B133" s="110" t="s">
        <v>199</v>
      </c>
      <c r="C133" s="110"/>
      <c r="D133" s="110"/>
      <c r="E133" s="110"/>
      <c r="F133" s="110"/>
      <c r="G133" s="110"/>
      <c r="H133" s="110"/>
      <c r="I133" s="111"/>
      <c r="J133" s="112"/>
      <c r="K133" s="113" t="s">
        <v>200</v>
      </c>
      <c r="L133" s="114">
        <f>L134</f>
        <v>13600000000</v>
      </c>
      <c r="M133" s="114">
        <f t="shared" ref="M133:W133" si="48">M134</f>
        <v>0</v>
      </c>
      <c r="N133" s="114">
        <f t="shared" si="48"/>
        <v>0</v>
      </c>
      <c r="O133" s="114">
        <f t="shared" si="48"/>
        <v>0</v>
      </c>
      <c r="P133" s="114">
        <f t="shared" si="48"/>
        <v>0</v>
      </c>
      <c r="Q133" s="114">
        <f t="shared" si="48"/>
        <v>13600000000</v>
      </c>
      <c r="R133" s="114">
        <f>R134</f>
        <v>0</v>
      </c>
      <c r="S133" s="114">
        <f t="shared" si="48"/>
        <v>8287666030.0799999</v>
      </c>
      <c r="T133" s="114">
        <f t="shared" si="48"/>
        <v>6221215520.5799999</v>
      </c>
      <c r="U133" s="114">
        <f t="shared" si="48"/>
        <v>295378429.84000003</v>
      </c>
      <c r="V133" s="114">
        <f t="shared" si="48"/>
        <v>295378429.84000003</v>
      </c>
      <c r="W133" s="114">
        <f t="shared" si="48"/>
        <v>295378429.84000003</v>
      </c>
      <c r="X133" s="117">
        <f t="shared" si="31"/>
        <v>0.45744231768970589</v>
      </c>
      <c r="Y133" s="208"/>
    </row>
    <row r="134" spans="1:25" s="209" customFormat="1" x14ac:dyDescent="0.3">
      <c r="A134" s="72" t="s">
        <v>118</v>
      </c>
      <c r="B134" s="73" t="s">
        <v>199</v>
      </c>
      <c r="C134" s="73" t="s">
        <v>122</v>
      </c>
      <c r="D134" s="73"/>
      <c r="E134" s="74"/>
      <c r="F134" s="74"/>
      <c r="G134" s="74"/>
      <c r="H134" s="75"/>
      <c r="I134" s="76"/>
      <c r="J134" s="77"/>
      <c r="K134" s="158" t="s">
        <v>123</v>
      </c>
      <c r="L134" s="78">
        <f>L135+L137+L139</f>
        <v>13600000000</v>
      </c>
      <c r="M134" s="78">
        <f t="shared" ref="M134:W134" si="49">M135+M137+M139</f>
        <v>0</v>
      </c>
      <c r="N134" s="78">
        <f t="shared" si="49"/>
        <v>0</v>
      </c>
      <c r="O134" s="78">
        <f t="shared" si="49"/>
        <v>0</v>
      </c>
      <c r="P134" s="78">
        <f t="shared" si="49"/>
        <v>0</v>
      </c>
      <c r="Q134" s="78">
        <f t="shared" si="49"/>
        <v>13600000000</v>
      </c>
      <c r="R134" s="78">
        <f>R135+R137+R139</f>
        <v>0</v>
      </c>
      <c r="S134" s="78">
        <f t="shared" si="49"/>
        <v>8287666030.0799999</v>
      </c>
      <c r="T134" s="78">
        <f t="shared" si="49"/>
        <v>6221215520.5799999</v>
      </c>
      <c r="U134" s="78">
        <f t="shared" si="49"/>
        <v>295378429.84000003</v>
      </c>
      <c r="V134" s="78">
        <f t="shared" si="49"/>
        <v>295378429.84000003</v>
      </c>
      <c r="W134" s="78">
        <f t="shared" si="49"/>
        <v>295378429.84000003</v>
      </c>
      <c r="X134" s="79">
        <f t="shared" si="31"/>
        <v>0.45744231768970589</v>
      </c>
      <c r="Y134" s="208"/>
    </row>
    <row r="135" spans="1:25" s="209" customFormat="1" ht="39" x14ac:dyDescent="0.3">
      <c r="A135" s="72" t="s">
        <v>118</v>
      </c>
      <c r="B135" s="73" t="s">
        <v>199</v>
      </c>
      <c r="C135" s="73" t="s">
        <v>122</v>
      </c>
      <c r="D135" s="73" t="s">
        <v>201</v>
      </c>
      <c r="E135" s="74"/>
      <c r="F135" s="74"/>
      <c r="G135" s="74"/>
      <c r="H135" s="75"/>
      <c r="I135" s="76"/>
      <c r="J135" s="77"/>
      <c r="K135" s="80" t="s">
        <v>202</v>
      </c>
      <c r="L135" s="78">
        <f>SUM(L136)</f>
        <v>6500000000</v>
      </c>
      <c r="M135" s="78">
        <f t="shared" ref="M135:W135" si="50">SUM(M136)</f>
        <v>0</v>
      </c>
      <c r="N135" s="78">
        <f t="shared" si="50"/>
        <v>0</v>
      </c>
      <c r="O135" s="78">
        <f t="shared" si="50"/>
        <v>0</v>
      </c>
      <c r="P135" s="78">
        <f t="shared" si="50"/>
        <v>0</v>
      </c>
      <c r="Q135" s="78">
        <f t="shared" si="50"/>
        <v>6500000000</v>
      </c>
      <c r="R135" s="78">
        <f>SUM(R136)</f>
        <v>0</v>
      </c>
      <c r="S135" s="78">
        <f t="shared" si="50"/>
        <v>3253484567.0799999</v>
      </c>
      <c r="T135" s="78">
        <f t="shared" si="50"/>
        <v>2490940443.5799999</v>
      </c>
      <c r="U135" s="78">
        <f t="shared" si="50"/>
        <v>52282259.840000004</v>
      </c>
      <c r="V135" s="78">
        <f t="shared" si="50"/>
        <v>52282259.840000004</v>
      </c>
      <c r="W135" s="78">
        <f t="shared" si="50"/>
        <v>52282259.840000004</v>
      </c>
      <c r="X135" s="79">
        <f t="shared" si="31"/>
        <v>0.38322160670461536</v>
      </c>
      <c r="Y135" s="208"/>
    </row>
    <row r="136" spans="1:25" s="170" customFormat="1" x14ac:dyDescent="0.3">
      <c r="A136" s="91" t="s">
        <v>118</v>
      </c>
      <c r="B136" s="92" t="s">
        <v>199</v>
      </c>
      <c r="C136" s="92" t="s">
        <v>122</v>
      </c>
      <c r="D136" s="92" t="s">
        <v>201</v>
      </c>
      <c r="E136" s="93" t="s">
        <v>126</v>
      </c>
      <c r="F136" s="93" t="s">
        <v>203</v>
      </c>
      <c r="G136" s="93"/>
      <c r="H136" s="94">
        <v>11</v>
      </c>
      <c r="I136" s="95" t="s">
        <v>41</v>
      </c>
      <c r="J136" s="96" t="s">
        <v>42</v>
      </c>
      <c r="K136" s="159" t="s">
        <v>204</v>
      </c>
      <c r="L136" s="98">
        <v>6500000000</v>
      </c>
      <c r="M136" s="98"/>
      <c r="N136" s="98"/>
      <c r="O136" s="98"/>
      <c r="P136" s="98"/>
      <c r="Q136" s="98">
        <f>L136-M136+N136-O136+P136</f>
        <v>6500000000</v>
      </c>
      <c r="R136" s="98"/>
      <c r="S136" s="98">
        <v>3253484567.0799999</v>
      </c>
      <c r="T136" s="98">
        <v>2490940443.5799999</v>
      </c>
      <c r="U136" s="98">
        <v>52282259.840000004</v>
      </c>
      <c r="V136" s="98">
        <v>52282259.840000004</v>
      </c>
      <c r="W136" s="98">
        <v>52282259.840000004</v>
      </c>
      <c r="X136" s="108">
        <f t="shared" si="31"/>
        <v>0.38322160670461536</v>
      </c>
      <c r="Y136" s="169"/>
    </row>
    <row r="137" spans="1:25" s="209" customFormat="1" ht="15.6" x14ac:dyDescent="0.3">
      <c r="A137" s="72" t="s">
        <v>118</v>
      </c>
      <c r="B137" s="73" t="s">
        <v>199</v>
      </c>
      <c r="C137" s="73" t="s">
        <v>122</v>
      </c>
      <c r="D137" s="73" t="s">
        <v>124</v>
      </c>
      <c r="E137" s="74"/>
      <c r="F137" s="74"/>
      <c r="G137" s="74"/>
      <c r="H137" s="75"/>
      <c r="I137" s="76"/>
      <c r="J137" s="77"/>
      <c r="K137" s="80" t="s">
        <v>205</v>
      </c>
      <c r="L137" s="78">
        <f>SUM(L138)</f>
        <v>3500000000</v>
      </c>
      <c r="M137" s="78">
        <f t="shared" ref="M137:W137" si="51">SUM(M138)</f>
        <v>0</v>
      </c>
      <c r="N137" s="78">
        <f t="shared" si="51"/>
        <v>0</v>
      </c>
      <c r="O137" s="78">
        <f t="shared" si="51"/>
        <v>0</v>
      </c>
      <c r="P137" s="78">
        <f t="shared" si="51"/>
        <v>0</v>
      </c>
      <c r="Q137" s="78">
        <f t="shared" si="51"/>
        <v>3500000000</v>
      </c>
      <c r="R137" s="78">
        <f>SUM(R138)</f>
        <v>0</v>
      </c>
      <c r="S137" s="78">
        <f t="shared" si="51"/>
        <v>1725562400</v>
      </c>
      <c r="T137" s="78">
        <f t="shared" si="51"/>
        <v>594350086</v>
      </c>
      <c r="U137" s="78">
        <f t="shared" si="51"/>
        <v>14891013</v>
      </c>
      <c r="V137" s="78">
        <f t="shared" si="51"/>
        <v>14891013</v>
      </c>
      <c r="W137" s="78">
        <f t="shared" si="51"/>
        <v>14891013</v>
      </c>
      <c r="X137" s="79">
        <f t="shared" si="31"/>
        <v>0.16981431028571428</v>
      </c>
      <c r="Y137" s="208"/>
    </row>
    <row r="138" spans="1:25" s="170" customFormat="1" x14ac:dyDescent="0.3">
      <c r="A138" s="91" t="s">
        <v>118</v>
      </c>
      <c r="B138" s="92" t="s">
        <v>199</v>
      </c>
      <c r="C138" s="92" t="s">
        <v>122</v>
      </c>
      <c r="D138" s="92" t="s">
        <v>124</v>
      </c>
      <c r="E138" s="93" t="s">
        <v>126</v>
      </c>
      <c r="F138" s="93" t="s">
        <v>206</v>
      </c>
      <c r="G138" s="93"/>
      <c r="H138" s="94">
        <v>11</v>
      </c>
      <c r="I138" s="95" t="s">
        <v>41</v>
      </c>
      <c r="J138" s="96" t="s">
        <v>42</v>
      </c>
      <c r="K138" s="159" t="s">
        <v>207</v>
      </c>
      <c r="L138" s="98">
        <v>3500000000</v>
      </c>
      <c r="M138" s="98"/>
      <c r="N138" s="98"/>
      <c r="O138" s="98"/>
      <c r="P138" s="98"/>
      <c r="Q138" s="98">
        <f>L138-M138+N138-O138+P138</f>
        <v>3500000000</v>
      </c>
      <c r="R138" s="98"/>
      <c r="S138" s="98">
        <v>1725562400</v>
      </c>
      <c r="T138" s="98">
        <v>594350086</v>
      </c>
      <c r="U138" s="98">
        <v>14891013</v>
      </c>
      <c r="V138" s="98">
        <v>14891013</v>
      </c>
      <c r="W138" s="98">
        <v>14891013</v>
      </c>
      <c r="X138" s="108">
        <f t="shared" si="31"/>
        <v>0.16981431028571428</v>
      </c>
      <c r="Y138" s="169"/>
    </row>
    <row r="139" spans="1:25" s="209" customFormat="1" ht="15.6" x14ac:dyDescent="0.3">
      <c r="A139" s="72" t="s">
        <v>118</v>
      </c>
      <c r="B139" s="73" t="s">
        <v>199</v>
      </c>
      <c r="C139" s="73" t="s">
        <v>122</v>
      </c>
      <c r="D139" s="73" t="s">
        <v>129</v>
      </c>
      <c r="E139" s="74"/>
      <c r="F139" s="74"/>
      <c r="G139" s="74"/>
      <c r="H139" s="75"/>
      <c r="I139" s="76"/>
      <c r="J139" s="77"/>
      <c r="K139" s="80" t="s">
        <v>208</v>
      </c>
      <c r="L139" s="78">
        <f>SUM(L140:L141)</f>
        <v>3600000000</v>
      </c>
      <c r="M139" s="78">
        <f t="shared" ref="M139:W139" si="52">SUM(M140:M141)</f>
        <v>0</v>
      </c>
      <c r="N139" s="78">
        <f t="shared" si="52"/>
        <v>0</v>
      </c>
      <c r="O139" s="78">
        <f t="shared" si="52"/>
        <v>0</v>
      </c>
      <c r="P139" s="78">
        <f t="shared" si="52"/>
        <v>0</v>
      </c>
      <c r="Q139" s="78">
        <f t="shared" si="52"/>
        <v>3600000000</v>
      </c>
      <c r="R139" s="78">
        <f>SUM(R140:R141)</f>
        <v>0</v>
      </c>
      <c r="S139" s="78">
        <f t="shared" si="52"/>
        <v>3308619063</v>
      </c>
      <c r="T139" s="78">
        <f t="shared" si="52"/>
        <v>3135924991</v>
      </c>
      <c r="U139" s="78">
        <f t="shared" si="52"/>
        <v>228205157</v>
      </c>
      <c r="V139" s="78">
        <f t="shared" si="52"/>
        <v>228205157</v>
      </c>
      <c r="W139" s="78">
        <f t="shared" si="52"/>
        <v>228205157</v>
      </c>
      <c r="X139" s="79">
        <f t="shared" si="31"/>
        <v>0.87109027527777783</v>
      </c>
      <c r="Y139" s="208"/>
    </row>
    <row r="140" spans="1:25" s="170" customFormat="1" x14ac:dyDescent="0.3">
      <c r="A140" s="91" t="s">
        <v>118</v>
      </c>
      <c r="B140" s="92" t="s">
        <v>199</v>
      </c>
      <c r="C140" s="92" t="s">
        <v>122</v>
      </c>
      <c r="D140" s="92" t="s">
        <v>129</v>
      </c>
      <c r="E140" s="93" t="s">
        <v>126</v>
      </c>
      <c r="F140" s="93" t="s">
        <v>209</v>
      </c>
      <c r="G140" s="93"/>
      <c r="H140" s="94">
        <v>11</v>
      </c>
      <c r="I140" s="95" t="s">
        <v>41</v>
      </c>
      <c r="J140" s="96" t="s">
        <v>42</v>
      </c>
      <c r="K140" s="159" t="s">
        <v>210</v>
      </c>
      <c r="L140" s="98">
        <v>1927750000</v>
      </c>
      <c r="M140" s="98"/>
      <c r="N140" s="98"/>
      <c r="O140" s="98"/>
      <c r="P140" s="98"/>
      <c r="Q140" s="98">
        <f>L140-M140+N140-O140+P140</f>
        <v>1927750000</v>
      </c>
      <c r="R140" s="98"/>
      <c r="S140" s="98">
        <v>1865807750</v>
      </c>
      <c r="T140" s="98">
        <v>1865423451</v>
      </c>
      <c r="U140" s="98">
        <v>115284250</v>
      </c>
      <c r="V140" s="98">
        <v>115284250</v>
      </c>
      <c r="W140" s="98">
        <v>115284250</v>
      </c>
      <c r="X140" s="108">
        <f t="shared" si="31"/>
        <v>0.96766875943457398</v>
      </c>
      <c r="Y140" s="169"/>
    </row>
    <row r="141" spans="1:25" s="170" customFormat="1" ht="16.2" thickBot="1" x14ac:dyDescent="0.35">
      <c r="A141" s="171" t="s">
        <v>118</v>
      </c>
      <c r="B141" s="172" t="s">
        <v>199</v>
      </c>
      <c r="C141" s="172" t="s">
        <v>122</v>
      </c>
      <c r="D141" s="172" t="s">
        <v>129</v>
      </c>
      <c r="E141" s="173" t="s">
        <v>126</v>
      </c>
      <c r="F141" s="173" t="s">
        <v>211</v>
      </c>
      <c r="G141" s="173"/>
      <c r="H141" s="174">
        <v>11</v>
      </c>
      <c r="I141" s="175" t="s">
        <v>41</v>
      </c>
      <c r="J141" s="176" t="s">
        <v>42</v>
      </c>
      <c r="K141" s="224" t="s">
        <v>212</v>
      </c>
      <c r="L141" s="177">
        <v>1672250000</v>
      </c>
      <c r="M141" s="177"/>
      <c r="N141" s="177"/>
      <c r="O141" s="177"/>
      <c r="P141" s="177"/>
      <c r="Q141" s="177">
        <f>L141-M141+N141-O141+P141</f>
        <v>1672250000</v>
      </c>
      <c r="R141" s="177"/>
      <c r="S141" s="177">
        <v>1442811313</v>
      </c>
      <c r="T141" s="177">
        <v>1270501540</v>
      </c>
      <c r="U141" s="177">
        <v>112920907</v>
      </c>
      <c r="V141" s="177">
        <v>112920907</v>
      </c>
      <c r="W141" s="177">
        <v>112920907</v>
      </c>
      <c r="X141" s="178">
        <f t="shared" si="31"/>
        <v>0.75975574226341758</v>
      </c>
      <c r="Y141" s="169"/>
    </row>
    <row r="142" spans="1:25" ht="13.8" thickTop="1" x14ac:dyDescent="0.3">
      <c r="K142" s="225"/>
      <c r="T142" s="227"/>
    </row>
    <row r="143" spans="1:25" x14ac:dyDescent="0.3">
      <c r="A143" s="200" t="s">
        <v>213</v>
      </c>
      <c r="B143" s="229"/>
      <c r="C143" s="229"/>
      <c r="E143" s="229"/>
      <c r="H143" s="230"/>
      <c r="I143" s="229"/>
      <c r="J143" s="229"/>
      <c r="K143" s="231"/>
      <c r="L143" s="232"/>
      <c r="M143" s="232"/>
      <c r="N143" s="232"/>
      <c r="O143" s="232"/>
      <c r="P143" s="232"/>
      <c r="Q143" s="232"/>
      <c r="R143" s="232"/>
      <c r="T143" s="232"/>
      <c r="U143" s="232"/>
      <c r="V143" s="232"/>
      <c r="W143" s="232"/>
      <c r="X143" s="233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X12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Lorena Cardoso Vargas</dc:creator>
  <cp:lastModifiedBy>Cindy Lorena Cardoso Vargas</cp:lastModifiedBy>
  <dcterms:created xsi:type="dcterms:W3CDTF">2022-03-03T16:44:02Z</dcterms:created>
  <dcterms:modified xsi:type="dcterms:W3CDTF">2022-03-04T19:33:46Z</dcterms:modified>
</cp:coreProperties>
</file>