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Jeisson\MIN. DEPORTE\2021\Informes\Informes mensuales ejecucion\05_Mayo\"/>
    </mc:Choice>
  </mc:AlternateContent>
  <xr:revisionPtr revIDLastSave="0" documentId="13_ncr:1_{4F69783B-1680-4E13-B6A6-98970E54C746}" xr6:coauthVersionLast="45" xr6:coauthVersionMax="45" xr10:uidLastSave="{00000000-0000-0000-0000-000000000000}"/>
  <bookViews>
    <workbookView xWindow="-120" yWindow="-120" windowWidth="20730" windowHeight="11160" xr2:uid="{9171EF29-9B0A-45DE-889B-73FDE1FD13A4}"/>
  </bookViews>
  <sheets>
    <sheet name="VIGENCIA ACTUAL " sheetId="1" r:id="rId1"/>
  </sheets>
  <definedNames>
    <definedName name="_xlnm._FilterDatabase" localSheetId="0" hidden="1">'VIGENCIA ACTUAL '!$A$12:$X$142</definedName>
    <definedName name="_xlnm.Print_Area" localSheetId="0">'VIGENCIA ACTUAL '!$A$1:$X$152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142" i="1" l="1"/>
  <c r="X142" i="1" s="1"/>
  <c r="X141" i="1"/>
  <c r="Q141" i="1"/>
  <c r="W140" i="1"/>
  <c r="W135" i="1" s="1"/>
  <c r="W134" i="1" s="1"/>
  <c r="W76" i="1" s="1"/>
  <c r="V140" i="1"/>
  <c r="U140" i="1"/>
  <c r="T140" i="1"/>
  <c r="S140" i="1"/>
  <c r="S135" i="1" s="1"/>
  <c r="S134" i="1" s="1"/>
  <c r="S76" i="1" s="1"/>
  <c r="R140" i="1"/>
  <c r="P140" i="1"/>
  <c r="P135" i="1" s="1"/>
  <c r="P134" i="1" s="1"/>
  <c r="O140" i="1"/>
  <c r="O135" i="1" s="1"/>
  <c r="N140" i="1"/>
  <c r="M140" i="1"/>
  <c r="L140" i="1"/>
  <c r="L135" i="1" s="1"/>
  <c r="L134" i="1" s="1"/>
  <c r="X139" i="1"/>
  <c r="Q139" i="1"/>
  <c r="W138" i="1"/>
  <c r="V138" i="1"/>
  <c r="U138" i="1"/>
  <c r="T138" i="1"/>
  <c r="X138" i="1" s="1"/>
  <c r="S138" i="1"/>
  <c r="R138" i="1"/>
  <c r="Q138" i="1"/>
  <c r="P138" i="1"/>
  <c r="O138" i="1"/>
  <c r="N138" i="1"/>
  <c r="M138" i="1"/>
  <c r="L138" i="1"/>
  <c r="Q137" i="1"/>
  <c r="X137" i="1" s="1"/>
  <c r="W136" i="1"/>
  <c r="V136" i="1"/>
  <c r="U136" i="1"/>
  <c r="U135" i="1" s="1"/>
  <c r="U134" i="1" s="1"/>
  <c r="T136" i="1"/>
  <c r="S136" i="1"/>
  <c r="R136" i="1"/>
  <c r="Q136" i="1"/>
  <c r="P136" i="1"/>
  <c r="O136" i="1"/>
  <c r="N136" i="1"/>
  <c r="M136" i="1"/>
  <c r="M135" i="1" s="1"/>
  <c r="M134" i="1" s="1"/>
  <c r="L136" i="1"/>
  <c r="V135" i="1"/>
  <c r="V134" i="1" s="1"/>
  <c r="R135" i="1"/>
  <c r="R134" i="1" s="1"/>
  <c r="N135" i="1"/>
  <c r="N134" i="1" s="1"/>
  <c r="O134" i="1"/>
  <c r="X133" i="1"/>
  <c r="Q133" i="1"/>
  <c r="W132" i="1"/>
  <c r="V132" i="1"/>
  <c r="U132" i="1"/>
  <c r="T132" i="1"/>
  <c r="X132" i="1" s="1"/>
  <c r="S132" i="1"/>
  <c r="R132" i="1"/>
  <c r="Q132" i="1"/>
  <c r="P132" i="1"/>
  <c r="O132" i="1"/>
  <c r="N132" i="1"/>
  <c r="M132" i="1"/>
  <c r="L132" i="1"/>
  <c r="Q131" i="1"/>
  <c r="X131" i="1" s="1"/>
  <c r="Q130" i="1"/>
  <c r="X130" i="1" s="1"/>
  <c r="Q129" i="1"/>
  <c r="X129" i="1" s="1"/>
  <c r="W128" i="1"/>
  <c r="V128" i="1"/>
  <c r="U128" i="1"/>
  <c r="T128" i="1"/>
  <c r="S128" i="1"/>
  <c r="R128" i="1"/>
  <c r="P128" i="1"/>
  <c r="O128" i="1"/>
  <c r="N128" i="1"/>
  <c r="M128" i="1"/>
  <c r="L128" i="1"/>
  <c r="Q127" i="1"/>
  <c r="X127" i="1" s="1"/>
  <c r="X126" i="1"/>
  <c r="Q126" i="1"/>
  <c r="Q125" i="1"/>
  <c r="X125" i="1" s="1"/>
  <c r="W124" i="1"/>
  <c r="V124" i="1"/>
  <c r="U124" i="1"/>
  <c r="T124" i="1"/>
  <c r="X124" i="1" s="1"/>
  <c r="S124" i="1"/>
  <c r="R124" i="1"/>
  <c r="Q124" i="1"/>
  <c r="P124" i="1"/>
  <c r="O124" i="1"/>
  <c r="N124" i="1"/>
  <c r="M124" i="1"/>
  <c r="L124" i="1"/>
  <c r="Q123" i="1"/>
  <c r="N122" i="1"/>
  <c r="W121" i="1"/>
  <c r="V121" i="1"/>
  <c r="U121" i="1"/>
  <c r="T121" i="1"/>
  <c r="S121" i="1"/>
  <c r="R121" i="1"/>
  <c r="P121" i="1"/>
  <c r="O121" i="1"/>
  <c r="M121" i="1"/>
  <c r="L121" i="1"/>
  <c r="Q120" i="1"/>
  <c r="Q118" i="1" s="1"/>
  <c r="X119" i="1"/>
  <c r="Q119" i="1"/>
  <c r="W118" i="1"/>
  <c r="V118" i="1"/>
  <c r="U118" i="1"/>
  <c r="T118" i="1"/>
  <c r="S118" i="1"/>
  <c r="R118" i="1"/>
  <c r="P118" i="1"/>
  <c r="O118" i="1"/>
  <c r="N118" i="1"/>
  <c r="M118" i="1"/>
  <c r="L118" i="1"/>
  <c r="Q117" i="1"/>
  <c r="X117" i="1" s="1"/>
  <c r="W116" i="1"/>
  <c r="V116" i="1"/>
  <c r="U116" i="1"/>
  <c r="U99" i="1" s="1"/>
  <c r="T116" i="1"/>
  <c r="S116" i="1"/>
  <c r="R116" i="1"/>
  <c r="Q116" i="1"/>
  <c r="P116" i="1"/>
  <c r="O116" i="1"/>
  <c r="N116" i="1"/>
  <c r="M116" i="1"/>
  <c r="L116" i="1"/>
  <c r="M115" i="1"/>
  <c r="Q114" i="1"/>
  <c r="X114" i="1" s="1"/>
  <c r="Q113" i="1"/>
  <c r="X113" i="1" s="1"/>
  <c r="N112" i="1"/>
  <c r="Q112" i="1" s="1"/>
  <c r="X111" i="1"/>
  <c r="Q111" i="1"/>
  <c r="W110" i="1"/>
  <c r="V110" i="1"/>
  <c r="U110" i="1"/>
  <c r="T110" i="1"/>
  <c r="S110" i="1"/>
  <c r="R110" i="1"/>
  <c r="P110" i="1"/>
  <c r="O110" i="1"/>
  <c r="N110" i="1"/>
  <c r="L110" i="1"/>
  <c r="Q109" i="1"/>
  <c r="X109" i="1" s="1"/>
  <c r="Q108" i="1"/>
  <c r="X108" i="1" s="1"/>
  <c r="Q107" i="1"/>
  <c r="Q106" i="1"/>
  <c r="X106" i="1" s="1"/>
  <c r="W105" i="1"/>
  <c r="V105" i="1"/>
  <c r="U105" i="1"/>
  <c r="T105" i="1"/>
  <c r="S105" i="1"/>
  <c r="R105" i="1"/>
  <c r="P105" i="1"/>
  <c r="O105" i="1"/>
  <c r="N105" i="1"/>
  <c r="M105" i="1"/>
  <c r="L105" i="1"/>
  <c r="X104" i="1"/>
  <c r="Q104" i="1"/>
  <c r="W103" i="1"/>
  <c r="V103" i="1"/>
  <c r="V99" i="1" s="1"/>
  <c r="V98" i="1" s="1"/>
  <c r="U103" i="1"/>
  <c r="T103" i="1"/>
  <c r="X103" i="1" s="1"/>
  <c r="S103" i="1"/>
  <c r="R103" i="1"/>
  <c r="R99" i="1" s="1"/>
  <c r="R98" i="1" s="1"/>
  <c r="Q103" i="1"/>
  <c r="P103" i="1"/>
  <c r="O103" i="1"/>
  <c r="N103" i="1"/>
  <c r="M103" i="1"/>
  <c r="L103" i="1"/>
  <c r="Q102" i="1"/>
  <c r="Q101" i="1"/>
  <c r="X101" i="1" s="1"/>
  <c r="W100" i="1"/>
  <c r="W99" i="1" s="1"/>
  <c r="W98" i="1" s="1"/>
  <c r="V100" i="1"/>
  <c r="U100" i="1"/>
  <c r="T100" i="1"/>
  <c r="S100" i="1"/>
  <c r="S99" i="1" s="1"/>
  <c r="S98" i="1" s="1"/>
  <c r="R100" i="1"/>
  <c r="P100" i="1"/>
  <c r="O100" i="1"/>
  <c r="O99" i="1" s="1"/>
  <c r="O98" i="1" s="1"/>
  <c r="O76" i="1" s="1"/>
  <c r="N100" i="1"/>
  <c r="M100" i="1"/>
  <c r="L100" i="1"/>
  <c r="T99" i="1"/>
  <c r="T98" i="1" s="1"/>
  <c r="P99" i="1"/>
  <c r="P98" i="1" s="1"/>
  <c r="L99" i="1"/>
  <c r="L98" i="1" s="1"/>
  <c r="U98" i="1"/>
  <c r="Q97" i="1"/>
  <c r="X97" i="1" s="1"/>
  <c r="W96" i="1"/>
  <c r="V96" i="1"/>
  <c r="U96" i="1"/>
  <c r="T96" i="1"/>
  <c r="X96" i="1" s="1"/>
  <c r="S96" i="1"/>
  <c r="R96" i="1"/>
  <c r="Q96" i="1"/>
  <c r="P96" i="1"/>
  <c r="O96" i="1"/>
  <c r="N96" i="1"/>
  <c r="M96" i="1"/>
  <c r="L96" i="1"/>
  <c r="Q95" i="1"/>
  <c r="X95" i="1" s="1"/>
  <c r="Q94" i="1"/>
  <c r="X94" i="1" s="1"/>
  <c r="Q93" i="1"/>
  <c r="X93" i="1" s="1"/>
  <c r="Q92" i="1"/>
  <c r="X92" i="1" s="1"/>
  <c r="W91" i="1"/>
  <c r="V91" i="1"/>
  <c r="U91" i="1"/>
  <c r="T91" i="1"/>
  <c r="S91" i="1"/>
  <c r="R91" i="1"/>
  <c r="P91" i="1"/>
  <c r="O91" i="1"/>
  <c r="N91" i="1"/>
  <c r="M91" i="1"/>
  <c r="L91" i="1"/>
  <c r="Q90" i="1"/>
  <c r="X90" i="1" s="1"/>
  <c r="X89" i="1"/>
  <c r="Q89" i="1"/>
  <c r="Q88" i="1"/>
  <c r="X88" i="1" s="1"/>
  <c r="X87" i="1"/>
  <c r="Q87" i="1"/>
  <c r="Q86" i="1"/>
  <c r="X86" i="1" s="1"/>
  <c r="W85" i="1"/>
  <c r="V85" i="1"/>
  <c r="U85" i="1"/>
  <c r="T85" i="1"/>
  <c r="X85" i="1" s="1"/>
  <c r="S85" i="1"/>
  <c r="R85" i="1"/>
  <c r="Q85" i="1"/>
  <c r="P85" i="1"/>
  <c r="O85" i="1"/>
  <c r="N85" i="1"/>
  <c r="M85" i="1"/>
  <c r="L85" i="1"/>
  <c r="Q84" i="1"/>
  <c r="X84" i="1" s="1"/>
  <c r="Q83" i="1"/>
  <c r="X83" i="1" s="1"/>
  <c r="M83" i="1"/>
  <c r="N82" i="1"/>
  <c r="W81" i="1"/>
  <c r="V81" i="1"/>
  <c r="U81" i="1"/>
  <c r="T81" i="1"/>
  <c r="S81" i="1"/>
  <c r="R81" i="1"/>
  <c r="P81" i="1"/>
  <c r="O81" i="1"/>
  <c r="M81" i="1"/>
  <c r="L81" i="1"/>
  <c r="Q80" i="1"/>
  <c r="X80" i="1" s="1"/>
  <c r="W79" i="1"/>
  <c r="V79" i="1"/>
  <c r="U79" i="1"/>
  <c r="T79" i="1"/>
  <c r="S79" i="1"/>
  <c r="R79" i="1"/>
  <c r="Q79" i="1"/>
  <c r="P79" i="1"/>
  <c r="O79" i="1"/>
  <c r="N79" i="1"/>
  <c r="M79" i="1"/>
  <c r="L79" i="1"/>
  <c r="W78" i="1"/>
  <c r="V78" i="1"/>
  <c r="U78" i="1"/>
  <c r="U77" i="1" s="1"/>
  <c r="U76" i="1" s="1"/>
  <c r="S78" i="1"/>
  <c r="R78" i="1"/>
  <c r="O78" i="1"/>
  <c r="M78" i="1"/>
  <c r="M77" i="1" s="1"/>
  <c r="W77" i="1"/>
  <c r="V77" i="1"/>
  <c r="S77" i="1"/>
  <c r="R77" i="1"/>
  <c r="O77" i="1"/>
  <c r="X75" i="1"/>
  <c r="Q75" i="1"/>
  <c r="W74" i="1"/>
  <c r="V74" i="1"/>
  <c r="V73" i="1" s="1"/>
  <c r="U74" i="1"/>
  <c r="T74" i="1"/>
  <c r="X74" i="1" s="1"/>
  <c r="S74" i="1"/>
  <c r="R74" i="1"/>
  <c r="R73" i="1" s="1"/>
  <c r="Q74" i="1"/>
  <c r="P74" i="1"/>
  <c r="O74" i="1"/>
  <c r="N74" i="1"/>
  <c r="N73" i="1" s="1"/>
  <c r="M74" i="1"/>
  <c r="L74" i="1"/>
  <c r="W73" i="1"/>
  <c r="U73" i="1"/>
  <c r="T73" i="1"/>
  <c r="X73" i="1" s="1"/>
  <c r="S73" i="1"/>
  <c r="Q73" i="1"/>
  <c r="P73" i="1"/>
  <c r="O73" i="1"/>
  <c r="M73" i="1"/>
  <c r="L73" i="1"/>
  <c r="X72" i="1"/>
  <c r="Q72" i="1"/>
  <c r="W71" i="1"/>
  <c r="V71" i="1"/>
  <c r="V66" i="1" s="1"/>
  <c r="U71" i="1"/>
  <c r="T71" i="1"/>
  <c r="X71" i="1" s="1"/>
  <c r="S71" i="1"/>
  <c r="R71" i="1"/>
  <c r="R66" i="1" s="1"/>
  <c r="Q71" i="1"/>
  <c r="P71" i="1"/>
  <c r="O71" i="1"/>
  <c r="N71" i="1"/>
  <c r="N66" i="1" s="1"/>
  <c r="M71" i="1"/>
  <c r="L71" i="1"/>
  <c r="Q70" i="1"/>
  <c r="X70" i="1" s="1"/>
  <c r="Q69" i="1"/>
  <c r="X69" i="1" s="1"/>
  <c r="W68" i="1"/>
  <c r="W67" i="1" s="1"/>
  <c r="W66" i="1" s="1"/>
  <c r="V68" i="1"/>
  <c r="U68" i="1"/>
  <c r="T68" i="1"/>
  <c r="X68" i="1" s="1"/>
  <c r="S68" i="1"/>
  <c r="S67" i="1" s="1"/>
  <c r="R68" i="1"/>
  <c r="Q68" i="1"/>
  <c r="P68" i="1"/>
  <c r="O68" i="1"/>
  <c r="O67" i="1" s="1"/>
  <c r="N68" i="1"/>
  <c r="M68" i="1"/>
  <c r="L68" i="1"/>
  <c r="V67" i="1"/>
  <c r="U67" i="1"/>
  <c r="T67" i="1"/>
  <c r="T66" i="1" s="1"/>
  <c r="R67" i="1"/>
  <c r="Q67" i="1"/>
  <c r="P67" i="1"/>
  <c r="P66" i="1" s="1"/>
  <c r="N67" i="1"/>
  <c r="M67" i="1"/>
  <c r="L67" i="1"/>
  <c r="L66" i="1" s="1"/>
  <c r="U66" i="1"/>
  <c r="M66" i="1"/>
  <c r="Q65" i="1"/>
  <c r="X65" i="1" s="1"/>
  <c r="W64" i="1"/>
  <c r="V64" i="1"/>
  <c r="U64" i="1"/>
  <c r="T64" i="1"/>
  <c r="T63" i="1" s="1"/>
  <c r="X63" i="1" s="1"/>
  <c r="S64" i="1"/>
  <c r="R64" i="1"/>
  <c r="Q64" i="1"/>
  <c r="P64" i="1"/>
  <c r="P63" i="1" s="1"/>
  <c r="O64" i="1"/>
  <c r="N64" i="1"/>
  <c r="M64" i="1"/>
  <c r="L64" i="1"/>
  <c r="L63" i="1" s="1"/>
  <c r="W63" i="1"/>
  <c r="V63" i="1"/>
  <c r="U63" i="1"/>
  <c r="S63" i="1"/>
  <c r="R63" i="1"/>
  <c r="Q63" i="1"/>
  <c r="O63" i="1"/>
  <c r="N63" i="1"/>
  <c r="M63" i="1"/>
  <c r="Q62" i="1"/>
  <c r="Q60" i="1" s="1"/>
  <c r="Q59" i="1" s="1"/>
  <c r="X61" i="1"/>
  <c r="Q61" i="1"/>
  <c r="W60" i="1"/>
  <c r="V60" i="1"/>
  <c r="V59" i="1" s="1"/>
  <c r="U60" i="1"/>
  <c r="T60" i="1"/>
  <c r="X60" i="1" s="1"/>
  <c r="S60" i="1"/>
  <c r="R60" i="1"/>
  <c r="R59" i="1" s="1"/>
  <c r="P60" i="1"/>
  <c r="O60" i="1"/>
  <c r="O59" i="1" s="1"/>
  <c r="N60" i="1"/>
  <c r="N59" i="1" s="1"/>
  <c r="M60" i="1"/>
  <c r="L60" i="1"/>
  <c r="X59" i="1"/>
  <c r="W59" i="1"/>
  <c r="U59" i="1"/>
  <c r="T59" i="1"/>
  <c r="S59" i="1"/>
  <c r="P59" i="1"/>
  <c r="M59" i="1"/>
  <c r="L59" i="1"/>
  <c r="X58" i="1"/>
  <c r="Q58" i="1"/>
  <c r="W57" i="1"/>
  <c r="W55" i="1" s="1"/>
  <c r="W54" i="1" s="1"/>
  <c r="V57" i="1"/>
  <c r="V55" i="1" s="1"/>
  <c r="V54" i="1" s="1"/>
  <c r="U57" i="1"/>
  <c r="T57" i="1"/>
  <c r="T55" i="1" s="1"/>
  <c r="S57" i="1"/>
  <c r="S55" i="1" s="1"/>
  <c r="R57" i="1"/>
  <c r="R55" i="1" s="1"/>
  <c r="R54" i="1" s="1"/>
  <c r="Q57" i="1"/>
  <c r="P57" i="1"/>
  <c r="P55" i="1" s="1"/>
  <c r="O57" i="1"/>
  <c r="O55" i="1" s="1"/>
  <c r="N57" i="1"/>
  <c r="M57" i="1"/>
  <c r="L57" i="1"/>
  <c r="Q56" i="1"/>
  <c r="X56" i="1" s="1"/>
  <c r="U55" i="1"/>
  <c r="M55" i="1"/>
  <c r="L55" i="1"/>
  <c r="U54" i="1"/>
  <c r="N54" i="1"/>
  <c r="M54" i="1"/>
  <c r="Q53" i="1"/>
  <c r="X53" i="1" s="1"/>
  <c r="X52" i="1"/>
  <c r="Q52" i="1"/>
  <c r="Q51" i="1"/>
  <c r="X51" i="1" s="1"/>
  <c r="X50" i="1"/>
  <c r="Q50" i="1"/>
  <c r="M49" i="1"/>
  <c r="M47" i="1" s="1"/>
  <c r="Q48" i="1"/>
  <c r="X48" i="1" s="1"/>
  <c r="W47" i="1"/>
  <c r="W41" i="1" s="1"/>
  <c r="V47" i="1"/>
  <c r="U47" i="1"/>
  <c r="T47" i="1"/>
  <c r="S47" i="1"/>
  <c r="S41" i="1" s="1"/>
  <c r="R47" i="1"/>
  <c r="P47" i="1"/>
  <c r="O47" i="1"/>
  <c r="O41" i="1" s="1"/>
  <c r="N47" i="1"/>
  <c r="L47" i="1"/>
  <c r="X46" i="1"/>
  <c r="Q46" i="1"/>
  <c r="Q45" i="1"/>
  <c r="X45" i="1" s="1"/>
  <c r="X44" i="1"/>
  <c r="Q44" i="1"/>
  <c r="Q43" i="1"/>
  <c r="X43" i="1" s="1"/>
  <c r="W42" i="1"/>
  <c r="V42" i="1"/>
  <c r="U42" i="1"/>
  <c r="U41" i="1" s="1"/>
  <c r="T42" i="1"/>
  <c r="T41" i="1" s="1"/>
  <c r="S42" i="1"/>
  <c r="R42" i="1"/>
  <c r="P42" i="1"/>
  <c r="P41" i="1" s="1"/>
  <c r="O42" i="1"/>
  <c r="N42" i="1"/>
  <c r="M42" i="1"/>
  <c r="M41" i="1" s="1"/>
  <c r="L42" i="1"/>
  <c r="V41" i="1"/>
  <c r="V37" i="1" s="1"/>
  <c r="R41" i="1"/>
  <c r="N41" i="1"/>
  <c r="Q40" i="1"/>
  <c r="X40" i="1" s="1"/>
  <c r="W39" i="1"/>
  <c r="V39" i="1"/>
  <c r="U39" i="1"/>
  <c r="T39" i="1"/>
  <c r="T38" i="1" s="1"/>
  <c r="S39" i="1"/>
  <c r="R39" i="1"/>
  <c r="Q39" i="1"/>
  <c r="Q38" i="1" s="1"/>
  <c r="P39" i="1"/>
  <c r="P38" i="1" s="1"/>
  <c r="P37" i="1" s="1"/>
  <c r="O39" i="1"/>
  <c r="N39" i="1"/>
  <c r="M39" i="1"/>
  <c r="L39" i="1"/>
  <c r="L38" i="1" s="1"/>
  <c r="W38" i="1"/>
  <c r="V38" i="1"/>
  <c r="U38" i="1"/>
  <c r="S38" i="1"/>
  <c r="R38" i="1"/>
  <c r="O38" i="1"/>
  <c r="N38" i="1"/>
  <c r="N37" i="1" s="1"/>
  <c r="M38" i="1"/>
  <c r="W37" i="1"/>
  <c r="S37" i="1"/>
  <c r="R37" i="1"/>
  <c r="O37" i="1"/>
  <c r="Q36" i="1"/>
  <c r="X36" i="1" s="1"/>
  <c r="Q35" i="1"/>
  <c r="X35" i="1" s="1"/>
  <c r="Q34" i="1"/>
  <c r="X34" i="1" s="1"/>
  <c r="Q33" i="1"/>
  <c r="X33" i="1" s="1"/>
  <c r="Q32" i="1"/>
  <c r="Q31" i="1"/>
  <c r="X31" i="1" s="1"/>
  <c r="W30" i="1"/>
  <c r="V30" i="1"/>
  <c r="U30" i="1"/>
  <c r="T30" i="1"/>
  <c r="T17" i="1" s="1"/>
  <c r="S30" i="1"/>
  <c r="R30" i="1"/>
  <c r="P30" i="1"/>
  <c r="O30" i="1"/>
  <c r="O17" i="1" s="1"/>
  <c r="O16" i="1" s="1"/>
  <c r="N30" i="1"/>
  <c r="M30" i="1"/>
  <c r="L30" i="1"/>
  <c r="X29" i="1"/>
  <c r="Q29" i="1"/>
  <c r="Q28" i="1"/>
  <c r="X28" i="1" s="1"/>
  <c r="X27" i="1"/>
  <c r="Q27" i="1"/>
  <c r="Q26" i="1"/>
  <c r="X26" i="1" s="1"/>
  <c r="X25" i="1"/>
  <c r="Q25" i="1"/>
  <c r="Q24" i="1"/>
  <c r="X24" i="1" s="1"/>
  <c r="X23" i="1"/>
  <c r="Q23" i="1"/>
  <c r="Q22" i="1"/>
  <c r="X21" i="1"/>
  <c r="Q21" i="1"/>
  <c r="W20" i="1"/>
  <c r="V20" i="1"/>
  <c r="U20" i="1"/>
  <c r="T20" i="1"/>
  <c r="S20" i="1"/>
  <c r="S17" i="1" s="1"/>
  <c r="S16" i="1" s="1"/>
  <c r="R20" i="1"/>
  <c r="P20" i="1"/>
  <c r="O20" i="1"/>
  <c r="N20" i="1"/>
  <c r="M20" i="1"/>
  <c r="L20" i="1"/>
  <c r="Q19" i="1"/>
  <c r="X19" i="1" s="1"/>
  <c r="W18" i="1"/>
  <c r="V18" i="1"/>
  <c r="U18" i="1"/>
  <c r="U17" i="1" s="1"/>
  <c r="T18" i="1"/>
  <c r="S18" i="1"/>
  <c r="R18" i="1"/>
  <c r="R17" i="1" s="1"/>
  <c r="R16" i="1" s="1"/>
  <c r="R15" i="1" s="1"/>
  <c r="P18" i="1"/>
  <c r="O18" i="1"/>
  <c r="N18" i="1"/>
  <c r="N17" i="1" s="1"/>
  <c r="N16" i="1" s="1"/>
  <c r="N15" i="1" s="1"/>
  <c r="M18" i="1"/>
  <c r="L18" i="1"/>
  <c r="W17" i="1"/>
  <c r="W16" i="1" s="1"/>
  <c r="W15" i="1" s="1"/>
  <c r="V17" i="1"/>
  <c r="V16" i="1" s="1"/>
  <c r="V15" i="1" s="1"/>
  <c r="P17" i="1"/>
  <c r="P16" i="1" s="1"/>
  <c r="M17" i="1"/>
  <c r="L17" i="1"/>
  <c r="L16" i="1" s="1"/>
  <c r="U16" i="1"/>
  <c r="M16" i="1"/>
  <c r="M15" i="1" l="1"/>
  <c r="M14" i="1" s="1"/>
  <c r="W14" i="1"/>
  <c r="M37" i="1"/>
  <c r="Q55" i="1"/>
  <c r="Q54" i="1" s="1"/>
  <c r="Q20" i="1"/>
  <c r="X22" i="1"/>
  <c r="X38" i="1"/>
  <c r="T37" i="1"/>
  <c r="X39" i="1"/>
  <c r="L41" i="1"/>
  <c r="L37" i="1" s="1"/>
  <c r="L15" i="1" s="1"/>
  <c r="L14" i="1" s="1"/>
  <c r="Q49" i="1"/>
  <c r="O54" i="1"/>
  <c r="O15" i="1" s="1"/>
  <c r="O14" i="1" s="1"/>
  <c r="S54" i="1"/>
  <c r="S15" i="1" s="1"/>
  <c r="S14" i="1" s="1"/>
  <c r="V76" i="1"/>
  <c r="V14" i="1" s="1"/>
  <c r="Q91" i="1"/>
  <c r="X91" i="1" s="1"/>
  <c r="X102" i="1"/>
  <c r="Q100" i="1"/>
  <c r="Q122" i="1"/>
  <c r="N121" i="1"/>
  <c r="Q128" i="1"/>
  <c r="X128" i="1" s="1"/>
  <c r="X30" i="1"/>
  <c r="Q30" i="1"/>
  <c r="U37" i="1"/>
  <c r="U15" i="1" s="1"/>
  <c r="U14" i="1" s="1"/>
  <c r="Q42" i="1"/>
  <c r="X42" i="1" s="1"/>
  <c r="L54" i="1"/>
  <c r="P54" i="1"/>
  <c r="P15" i="1" s="1"/>
  <c r="P14" i="1" s="1"/>
  <c r="X55" i="1"/>
  <c r="T54" i="1"/>
  <c r="X54" i="1" s="1"/>
  <c r="X67" i="1"/>
  <c r="O66" i="1"/>
  <c r="S66" i="1"/>
  <c r="Q115" i="1"/>
  <c r="X115" i="1" s="1"/>
  <c r="M110" i="1"/>
  <c r="M99" i="1" s="1"/>
  <c r="M98" i="1" s="1"/>
  <c r="X64" i="1"/>
  <c r="Q82" i="1"/>
  <c r="N81" i="1"/>
  <c r="N78" i="1" s="1"/>
  <c r="N77" i="1" s="1"/>
  <c r="X100" i="1"/>
  <c r="N99" i="1"/>
  <c r="N98" i="1" s="1"/>
  <c r="X107" i="1"/>
  <c r="Q105" i="1"/>
  <c r="T16" i="1"/>
  <c r="Q18" i="1"/>
  <c r="Q17" i="1" s="1"/>
  <c r="Q16" i="1" s="1"/>
  <c r="X20" i="1"/>
  <c r="X32" i="1"/>
  <c r="Q66" i="1"/>
  <c r="X66" i="1"/>
  <c r="R76" i="1"/>
  <c r="R14" i="1" s="1"/>
  <c r="M76" i="1"/>
  <c r="L78" i="1"/>
  <c r="L77" i="1" s="1"/>
  <c r="L76" i="1" s="1"/>
  <c r="P78" i="1"/>
  <c r="P77" i="1" s="1"/>
  <c r="P76" i="1" s="1"/>
  <c r="T78" i="1"/>
  <c r="X79" i="1"/>
  <c r="X105" i="1"/>
  <c r="X112" i="1"/>
  <c r="Q110" i="1"/>
  <c r="X110" i="1" s="1"/>
  <c r="X116" i="1"/>
  <c r="X118" i="1"/>
  <c r="X136" i="1"/>
  <c r="X57" i="1"/>
  <c r="X62" i="1"/>
  <c r="X120" i="1"/>
  <c r="T135" i="1"/>
  <c r="Q140" i="1"/>
  <c r="Q135" i="1" s="1"/>
  <c r="Q134" i="1" s="1"/>
  <c r="X82" i="1" l="1"/>
  <c r="Q81" i="1"/>
  <c r="X16" i="1"/>
  <c r="T15" i="1"/>
  <c r="X140" i="1"/>
  <c r="X49" i="1"/>
  <c r="Q47" i="1"/>
  <c r="X47" i="1" s="1"/>
  <c r="X18" i="1"/>
  <c r="X122" i="1"/>
  <c r="Q121" i="1"/>
  <c r="X121" i="1" s="1"/>
  <c r="T134" i="1"/>
  <c r="X134" i="1" s="1"/>
  <c r="X135" i="1"/>
  <c r="T77" i="1"/>
  <c r="N76" i="1"/>
  <c r="N14" i="1" s="1"/>
  <c r="X17" i="1"/>
  <c r="T76" i="1" l="1"/>
  <c r="Q99" i="1"/>
  <c r="Q41" i="1"/>
  <c r="Q78" i="1"/>
  <c r="X81" i="1"/>
  <c r="Q77" i="1" l="1"/>
  <c r="X78" i="1"/>
  <c r="X41" i="1"/>
  <c r="Q37" i="1"/>
  <c r="T14" i="1"/>
  <c r="Q98" i="1"/>
  <c r="X98" i="1" s="1"/>
  <c r="X99" i="1"/>
  <c r="X37" i="1" l="1"/>
  <c r="Q15" i="1"/>
  <c r="Q76" i="1"/>
  <c r="X76" i="1" s="1"/>
  <c r="X77" i="1"/>
  <c r="Q14" i="1" l="1"/>
  <c r="X14" i="1" s="1"/>
  <c r="X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tc={982AE930-0492-40AD-8C7D-FE62D98BA04D}</author>
    <author>tc={E0000EF1-B999-4D5F-941B-F0CEEAADE193}</author>
    <author>tc={C16442EA-FC21-4E0F-A607-443FE6E23EA0}</author>
    <author>tc={D79E9B32-0598-4834-A40F-C6D2146F0BF9}</author>
    <author>tc={1E0706B8-5BB1-42EC-9D88-0EF105EEC791}</author>
    <author>tc={1C92AD13-80EB-46DA-BA15-F96497D21E65}</author>
    <author>tc={950C099D-B8A8-4266-9DA2-DC74437F859B}</author>
    <author>tc={A832693E-A978-4EA7-B7BD-A8969C071F08}</author>
    <author>tc={F819B5A5-4CE6-4F40-ACBB-B686FBF9EED1}</author>
    <author>tc={A7797FFC-0FC2-4397-B5A4-0C4CCA28E46F}</author>
    <author>tc={68828B38-A5E2-4D2F-8C6B-927ED46F6D7C}</author>
    <author>tc={CE160998-FEF8-43BE-989A-859581502E1C}</author>
    <author>tc={51200ABA-779C-4162-B50E-FE1104E52AC1}</author>
    <author>tc={6C78FE53-AF4E-4D5B-9009-9B2E9D1E838B}</author>
    <author>tc={50719F81-D571-40DA-A721-3D94135EE6AB}</author>
    <author>Autor</author>
  </authors>
  <commentList>
    <comment ref="M49" authorId="0" shapeId="0" xr:uid="{982AE930-0492-40AD-8C7D-FE62D98BA04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$94.000.000 Resol. 000777 27.05.21</t>
      </text>
    </comment>
    <comment ref="N50" authorId="1" shapeId="0" xr:uid="{E0000EF1-B999-4D5F-941B-F0CEEAADE19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000777 27.05.21</t>
      </text>
    </comment>
    <comment ref="M51" authorId="2" shapeId="0" xr:uid="{C16442EA-FC21-4E0F-A607-443FE6E23EA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000777 27.05.21</t>
      </text>
    </comment>
    <comment ref="N52" authorId="3" shapeId="0" xr:uid="{D79E9B32-0598-4834-A40F-C6D2146F0BF9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000777 27.05.21</t>
      </text>
    </comment>
    <comment ref="M56" authorId="4" shapeId="0" xr:uid="{1E0706B8-5BB1-42EC-9D88-0EF105EEC79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733 20.05.21</t>
      </text>
    </comment>
    <comment ref="N82" authorId="5" shapeId="0" xr:uid="{1C92AD13-80EB-46DA-BA15-F96497D21E6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$107.973.740 Resol. 000746 24.05.21</t>
      </text>
    </comment>
    <comment ref="M83" authorId="6" shapeId="0" xr:uid="{950C099D-B8A8-4266-9DA2-DC74437F859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$70.267.500 Resol. 000746 24.05.21</t>
      </text>
    </comment>
    <comment ref="M84" authorId="7" shapeId="0" xr:uid="{A832693E-A978-4EA7-B7BD-A8969C071F0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000746 24.05.21</t>
      </text>
    </comment>
    <comment ref="M86" authorId="8" shapeId="0" xr:uid="{F819B5A5-4CE6-4F40-ACBB-B686FBF9EED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000736 21.05.21</t>
      </text>
    </comment>
    <comment ref="N87" authorId="9" shapeId="0" xr:uid="{A7797FFC-0FC2-4397-B5A4-0C4CCA28E46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000736 21.05.21</t>
      </text>
    </comment>
    <comment ref="M88" authorId="10" shapeId="0" xr:uid="{68828B38-A5E2-4D2F-8C6B-927ED46F6D7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000736 21.05.21</t>
      </text>
    </comment>
    <comment ref="N90" authorId="11" shapeId="0" xr:uid="{CE160998-FEF8-43BE-989A-859581502E1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000736 21.05.21</t>
      </text>
    </comment>
    <comment ref="M104" authorId="12" shapeId="0" xr:uid="{51200ABA-779C-4162-B50E-FE1104E52AC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456 31.03.21</t>
      </text>
    </comment>
    <comment ref="N106" authorId="13" shapeId="0" xr:uid="{6C78FE53-AF4E-4D5B-9009-9B2E9D1E838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531 14.04.21</t>
      </text>
    </comment>
    <comment ref="M107" authorId="14" shapeId="0" xr:uid="{50719F81-D571-40DA-A721-3D94135EE6A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531 14.04.21</t>
      </text>
    </comment>
    <comment ref="N112" authorId="15" shapeId="0" xr:uid="{56AC2BD8-4ACD-4CD9-B3E5-CF51F8527BB2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$1.130.000.000
2) $1.000.000.000</t>
        </r>
      </text>
    </comment>
    <comment ref="M115" authorId="15" shapeId="0" xr:uid="{2E6792E1-5DD5-493E-A35C-0096C27C7797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$830.000.000 febrero
2) $1.000.000.000 marzo</t>
        </r>
      </text>
    </comment>
    <comment ref="N122" authorId="15" shapeId="0" xr:uid="{E7F7790B-8830-4B8A-9A39-167F35F4406E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
2) Resol. 000576 21/abr/21 $45.000.000.000</t>
        </r>
      </text>
    </comment>
    <comment ref="M123" authorId="15" shapeId="0" xr:uid="{788A50D6-A669-42E3-B5DB-FC5497C81FEA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</t>
        </r>
      </text>
    </comment>
    <comment ref="M125" authorId="15" shapeId="0" xr:uid="{C442AA41-25CB-4825-AA93-E3E5125E3303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  <comment ref="N126" authorId="15" shapeId="0" xr:uid="{A9021DAD-1C95-4FF8-92AD-41CAD9C62F01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</commentList>
</comments>
</file>

<file path=xl/sharedStrings.xml><?xml version="1.0" encoding="utf-8"?>
<sst xmlns="http://schemas.openxmlformats.org/spreadsheetml/2006/main" count="912" uniqueCount="219">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</sst>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9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47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0" applyFont="1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0" borderId="0" xfId="0" applyFont="1"/>
    <xf numFmtId="0" fontId="1" fillId="2" borderId="0" xfId="0" applyFont="1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0" quotePrefix="1" applyFont="1" applyFill="1" applyAlignment="1">
      <alignment horizontal="justify" vertical="center" wrapText="1"/>
    </xf>
    <xf numFmtId="4" fontId="6" fillId="2" borderId="0" xfId="0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0" applyNumberFormat="1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8" fillId="2" borderId="0" xfId="0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0" applyFont="1" applyFill="1" applyAlignment="1">
      <alignment horizontal="left" vertical="center"/>
    </xf>
    <xf numFmtId="4" fontId="1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left" vertical="center"/>
    </xf>
    <xf numFmtId="4" fontId="7" fillId="2" borderId="0" xfId="0" quotePrefix="1" applyNumberFormat="1" applyFont="1" applyFill="1" applyAlignment="1">
      <alignment horizontal="justify" vertical="center" wrapText="1"/>
    </xf>
    <xf numFmtId="0" fontId="6" fillId="0" borderId="6" xfId="2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justify" vertical="center" wrapText="1"/>
    </xf>
    <xf numFmtId="4" fontId="6" fillId="0" borderId="7" xfId="0" applyNumberFormat="1" applyFont="1" applyBorder="1" applyAlignment="1">
      <alignment vertical="center" wrapText="1"/>
    </xf>
    <xf numFmtId="4" fontId="12" fillId="0" borderId="7" xfId="1" applyNumberFormat="1" applyFont="1" applyFill="1" applyBorder="1" applyAlignment="1">
      <alignment horizontal="center" vertical="center" wrapText="1"/>
    </xf>
    <xf numFmtId="4" fontId="8" fillId="0" borderId="7" xfId="0" applyNumberFormat="1" applyFont="1" applyBorder="1" applyAlignment="1">
      <alignment horizontal="left" vertical="center" wrapText="1"/>
    </xf>
    <xf numFmtId="164" fontId="8" fillId="0" borderId="8" xfId="1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4" fontId="7" fillId="2" borderId="0" xfId="0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0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0" applyNumberFormat="1" applyFont="1" applyFill="1"/>
    <xf numFmtId="0" fontId="11" fillId="2" borderId="0" xfId="0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0" applyNumberFormat="1" applyFont="1"/>
    <xf numFmtId="0" fontId="11" fillId="0" borderId="0" xfId="0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4" fontId="17" fillId="0" borderId="0" xfId="0" applyNumberFormat="1" applyFont="1"/>
    <xf numFmtId="0" fontId="18" fillId="0" borderId="0" xfId="0" applyFont="1"/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4" fontId="21" fillId="0" borderId="0" xfId="0" applyNumberFormat="1" applyFont="1"/>
    <xf numFmtId="0" fontId="22" fillId="0" borderId="0" xfId="0" applyFont="1"/>
    <xf numFmtId="164" fontId="19" fillId="0" borderId="38" xfId="1" applyNumberFormat="1" applyFont="1" applyFill="1" applyBorder="1" applyAlignment="1">
      <alignment horizontal="center" vertical="center"/>
    </xf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0" applyNumberFormat="1" applyFont="1" applyAlignment="1">
      <alignment wrapText="1"/>
    </xf>
    <xf numFmtId="0" fontId="11" fillId="0" borderId="0" xfId="0" applyFont="1" applyAlignment="1">
      <alignment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164" fontId="19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0" applyNumberFormat="1" applyFont="1" applyAlignment="1">
      <alignment vertical="top"/>
    </xf>
    <xf numFmtId="0" fontId="11" fillId="0" borderId="0" xfId="0" applyFont="1" applyAlignment="1">
      <alignment vertical="top"/>
    </xf>
    <xf numFmtId="164" fontId="6" fillId="0" borderId="38" xfId="1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justify" vertical="justify" wrapText="1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1" fontId="19" fillId="0" borderId="35" xfId="4" applyNumberFormat="1" applyFont="1" applyBorder="1" applyAlignment="1">
      <alignment horizontal="center" vertical="center"/>
    </xf>
    <xf numFmtId="1" fontId="19" fillId="0" borderId="36" xfId="4" applyNumberFormat="1" applyFont="1" applyBorder="1" applyAlignment="1">
      <alignment horizontal="center" vertical="center"/>
    </xf>
    <xf numFmtId="4" fontId="19" fillId="0" borderId="36" xfId="5" applyNumberFormat="1" applyFont="1" applyFill="1" applyBorder="1" applyAlignment="1">
      <alignment horizontal="center" vertical="center"/>
    </xf>
    <xf numFmtId="49" fontId="19" fillId="0" borderId="36" xfId="5" applyNumberFormat="1" applyFont="1" applyFill="1" applyBorder="1" applyAlignment="1">
      <alignment horizontal="center" vertical="center"/>
    </xf>
    <xf numFmtId="1" fontId="19" fillId="0" borderId="36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1" fontId="20" fillId="0" borderId="36" xfId="4" applyNumberFormat="1" applyFont="1" applyBorder="1" applyAlignment="1">
      <alignment horizontal="justify" vertical="center" wrapText="1"/>
    </xf>
    <xf numFmtId="4" fontId="19" fillId="0" borderId="36" xfId="4" applyNumberFormat="1" applyFont="1" applyBorder="1" applyAlignment="1">
      <alignment horizontal="right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1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1" fillId="2" borderId="0" xfId="0" applyFont="1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</cellXfs>
  <cellStyles count="6">
    <cellStyle name="Millares_CONS-ENE-MODIF" xfId="3" xr:uid="{091326E0-DAB8-439B-9417-6ACF0BBF3883}"/>
    <cellStyle name="Millares_CONS-ENE-MODIF 2" xfId="5" xr:uid="{2D9A30E1-93F0-4897-8964-439308FE37D5}"/>
    <cellStyle name="Normal" xfId="0" builtinId="0"/>
    <cellStyle name="Normal 2" xfId="2" xr:uid="{3916DE6B-55C1-4AEA-94F4-448CB81B18EF}"/>
    <cellStyle name="Normal 2 2" xfId="4" xr:uid="{564A4FF8-182B-4C86-B5C4-F29C24BF0D26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03FE7B4-14A2-47BE-9C2D-01826F9E9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M49" dT="2021-06-03T04:07:00.25" personId="{00000000-0000-0000-0000-000000000000}" id="{982AE930-0492-40AD-8C7D-FE62D98BA04D}">
    <text>2.) $94.000.000 Resol. 000777 27.05.21</text>
  </threadedComment>
  <threadedComment ref="N50" dT="2021-06-03T04:05:30.86" personId="{00000000-0000-0000-0000-000000000000}" id="{E0000EF1-B999-4D5F-941B-F0CEEAADE193}">
    <text>Resol. 000777 27.05.21</text>
  </threadedComment>
  <threadedComment ref="M51" dT="2021-06-03T04:05:38.96" personId="{00000000-0000-0000-0000-000000000000}" id="{C16442EA-FC21-4E0F-A607-443FE6E23EA0}">
    <text>Resol. 000777 27.05.21</text>
  </threadedComment>
  <threadedComment ref="N52" dT="2021-06-03T04:05:59.35" personId="{00000000-0000-0000-0000-000000000000}" id="{D79E9B32-0598-4834-A40F-C6D2146F0BF9}">
    <text>Resol. 000777 27.05.21</text>
  </threadedComment>
  <threadedComment ref="M56" dT="2021-06-05T07:03:10.22" personId="{00000000-0000-0000-0000-000000000000}" id="{1E0706B8-5BB1-42EC-9D88-0EF105EEC791}">
    <text>Resol. 733 20.05.21</text>
  </threadedComment>
  <threadedComment ref="N82" dT="2021-06-03T03:55:58.86" personId="{00000000-0000-0000-0000-000000000000}" id="{1C92AD13-80EB-46DA-BA15-F96497D21E65}">
    <text>2.) $107.973.740 Resol. 000746 24.05.21</text>
  </threadedComment>
  <threadedComment ref="M83" dT="2021-06-03T04:00:12.87" personId="{00000000-0000-0000-0000-000000000000}" id="{950C099D-B8A8-4266-9DA2-DC74437F859B}">
    <text>2.) $70.267.500 Resol. 000746 24.05.21</text>
  </threadedComment>
  <threadedComment ref="M84" dT="2021-06-03T04:03:12.30" personId="{00000000-0000-0000-0000-000000000000}" id="{A832693E-A978-4EA7-B7BD-A8969C071F08}">
    <text>Resol. 000746 24.05.21</text>
  </threadedComment>
  <threadedComment ref="M86" dT="2021-06-03T03:49:56.93" personId="{00000000-0000-0000-0000-000000000000}" id="{F819B5A5-4CE6-4F40-ACBB-B686FBF9EED1}">
    <text>Resol. 000736 21.05.21</text>
  </threadedComment>
  <threadedComment ref="N87" dT="2021-06-03T03:50:28.02" personId="{00000000-0000-0000-0000-000000000000}" id="{A7797FFC-0FC2-4397-B5A4-0C4CCA28E46F}">
    <text>Resol. 000736 21.05.21</text>
  </threadedComment>
  <threadedComment ref="M88" dT="2021-06-03T03:50:43.35" personId="{00000000-0000-0000-0000-000000000000}" id="{68828B38-A5E2-4D2F-8C6B-927ED46F6D7C}">
    <text>Resol. 000736 21.05.21</text>
  </threadedComment>
  <threadedComment ref="N90" dT="2021-06-03T03:50:52.20" personId="{00000000-0000-0000-0000-000000000000}" id="{CE160998-FEF8-43BE-989A-859581502E1C}">
    <text>Resol. 000736 21.05.21</text>
  </threadedComment>
  <threadedComment ref="M104" dT="2021-04-08T07:04:42.89" personId="{00000000-0000-0000-0000-000000000000}" id="{51200ABA-779C-4162-B50E-FE1104E52AC1}">
    <text>Resol. 456 31.03.21</text>
  </threadedComment>
  <threadedComment ref="N106" dT="2021-04-20T03:03:21.62" personId="{00000000-0000-0000-0000-000000000000}" id="{6C78FE53-AF4E-4D5B-9009-9B2E9D1E838B}">
    <text>Resol. 531 14.04.21</text>
  </threadedComment>
  <threadedComment ref="M107" dT="2021-04-20T03:03:03.14" personId="{00000000-0000-0000-0000-000000000000}" id="{50719F81-D571-40DA-A721-3D94135EE6AB}">
    <text>Resol. 531 14.04.21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F7E2A-DEB4-48DB-AEAC-400661A73C30}">
  <dimension ref="A1:Y144"/>
  <sheetViews>
    <sheetView tabSelected="1" zoomScaleNormal="100" workbookViewId="0">
      <pane ySplit="13" topLeftCell="A14" activePane="bottomLeft" state="frozen"/>
      <selection pane="bottomLeft" activeCell="A13" sqref="A13"/>
    </sheetView>
  </sheetViews>
  <sheetFormatPr baseColWidth="10" defaultColWidth="9.140625" defaultRowHeight="12.75" x14ac:dyDescent="0.2"/>
  <cols>
    <col min="1" max="1" width="9.85546875" style="36" customWidth="1"/>
    <col min="2" max="2" width="9.42578125" style="36" customWidth="1"/>
    <col min="3" max="3" width="9.85546875" style="36" customWidth="1"/>
    <col min="4" max="4" width="8.140625" style="36" customWidth="1"/>
    <col min="5" max="5" width="7" style="36" customWidth="1"/>
    <col min="6" max="6" width="9.5703125" style="36" customWidth="1"/>
    <col min="7" max="7" width="5.7109375" style="36" customWidth="1"/>
    <col min="8" max="8" width="5.28515625" style="38" customWidth="1"/>
    <col min="9" max="9" width="7" style="39" customWidth="1"/>
    <col min="10" max="10" width="7.140625" style="36" customWidth="1"/>
    <col min="11" max="11" width="25.5703125" style="27" customWidth="1"/>
    <col min="12" max="12" width="18.5703125" style="238" customWidth="1"/>
    <col min="13" max="13" width="15.7109375" style="238" customWidth="1"/>
    <col min="14" max="14" width="14.7109375" style="238" customWidth="1"/>
    <col min="15" max="15" width="11.7109375" style="238" customWidth="1"/>
    <col min="16" max="16" width="10.7109375" style="238" customWidth="1"/>
    <col min="17" max="18" width="17.42578125" style="238" customWidth="1"/>
    <col min="19" max="19" width="16" style="238" bestFit="1" customWidth="1"/>
    <col min="20" max="20" width="15.42578125" style="238" customWidth="1"/>
    <col min="21" max="22" width="15.5703125" style="238" customWidth="1"/>
    <col min="23" max="23" width="14.7109375" style="238" customWidth="1"/>
    <col min="24" max="24" width="10.5703125" style="240" customWidth="1"/>
    <col min="25" max="25" width="16.5703125" style="241" customWidth="1"/>
    <col min="26" max="16384" width="9.140625" style="241"/>
  </cols>
  <sheetData>
    <row r="1" spans="1:25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pans="1:25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</row>
    <row r="3" spans="1:25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19"/>
      <c r="T3" s="17"/>
      <c r="W3" s="11"/>
      <c r="X3" s="20"/>
    </row>
    <row r="4" spans="1:25" s="9" customFormat="1" x14ac:dyDescent="0.2">
      <c r="A4" s="21"/>
      <c r="B4" s="22"/>
      <c r="C4" s="23"/>
      <c r="D4" s="24"/>
      <c r="E4" s="22"/>
      <c r="F4" s="12"/>
      <c r="G4" s="12"/>
      <c r="H4" s="25"/>
      <c r="I4" s="26"/>
      <c r="J4" s="22"/>
      <c r="K4" s="27"/>
      <c r="S4" s="28"/>
      <c r="T4" s="28"/>
      <c r="W4" s="29"/>
      <c r="X4" s="30"/>
    </row>
    <row r="5" spans="1:25" s="9" customFormat="1" ht="15" x14ac:dyDescent="0.2">
      <c r="A5" s="31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3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4"/>
    </row>
    <row r="6" spans="1:25" s="9" customFormat="1" x14ac:dyDescent="0.2">
      <c r="A6" s="35"/>
      <c r="B6" s="36"/>
      <c r="C6" s="37"/>
      <c r="D6" s="24"/>
      <c r="E6" s="36"/>
      <c r="F6" s="36"/>
      <c r="G6" s="36"/>
      <c r="H6" s="38"/>
      <c r="I6" s="39"/>
      <c r="J6" s="37"/>
      <c r="K6" s="40"/>
      <c r="U6" s="41"/>
      <c r="W6" s="41"/>
      <c r="X6" s="42"/>
    </row>
    <row r="7" spans="1:25" s="9" customFormat="1" x14ac:dyDescent="0.15">
      <c r="A7" s="43"/>
      <c r="B7" s="44" t="s">
        <v>1</v>
      </c>
      <c r="C7" s="45"/>
      <c r="D7" s="46">
        <v>4301</v>
      </c>
      <c r="E7" s="47"/>
      <c r="F7" s="47"/>
      <c r="G7" s="47"/>
      <c r="H7" s="48"/>
      <c r="I7" s="49"/>
      <c r="J7" s="50"/>
      <c r="K7" s="40"/>
      <c r="W7" s="41"/>
      <c r="X7" s="42"/>
    </row>
    <row r="8" spans="1:25" s="9" customFormat="1" x14ac:dyDescent="0.15">
      <c r="A8" s="43"/>
      <c r="B8" s="44" t="s">
        <v>2</v>
      </c>
      <c r="C8" s="45"/>
      <c r="D8" s="46">
        <v>430101</v>
      </c>
      <c r="E8" s="47"/>
      <c r="F8" s="47"/>
      <c r="G8" s="47"/>
      <c r="H8" s="48"/>
      <c r="I8" s="49"/>
      <c r="J8" s="50"/>
      <c r="K8" s="40"/>
      <c r="P8" s="51"/>
      <c r="W8" s="41"/>
      <c r="X8" s="42"/>
    </row>
    <row r="9" spans="1:25" s="9" customFormat="1" x14ac:dyDescent="0.15">
      <c r="A9" s="43"/>
      <c r="B9" s="44" t="s">
        <v>3</v>
      </c>
      <c r="C9" s="45"/>
      <c r="D9" s="52">
        <v>2021</v>
      </c>
      <c r="E9" s="47"/>
      <c r="F9" s="47"/>
      <c r="G9" s="47"/>
      <c r="H9" s="48"/>
      <c r="I9" s="49"/>
      <c r="J9" s="50"/>
      <c r="K9" s="40"/>
      <c r="P9" s="51"/>
      <c r="U9" s="41"/>
      <c r="V9" s="41"/>
      <c r="W9" s="41"/>
      <c r="X9" s="42"/>
    </row>
    <row r="10" spans="1:25" s="9" customFormat="1" x14ac:dyDescent="0.15">
      <c r="A10" s="43"/>
      <c r="B10" s="44" t="s">
        <v>4</v>
      </c>
      <c r="C10" s="45"/>
      <c r="D10" s="44" t="s">
        <v>218</v>
      </c>
      <c r="E10" s="47"/>
      <c r="F10" s="47"/>
      <c r="G10" s="47"/>
      <c r="H10" s="48"/>
      <c r="I10" s="49"/>
      <c r="J10" s="50"/>
      <c r="K10" s="53"/>
      <c r="P10" s="51"/>
      <c r="U10" s="41"/>
      <c r="V10" s="41"/>
      <c r="W10" s="41"/>
      <c r="X10" s="42"/>
    </row>
    <row r="11" spans="1:25" s="61" customFormat="1" ht="13.5" thickBot="1" x14ac:dyDescent="0.25">
      <c r="A11" s="54"/>
      <c r="B11" s="55"/>
      <c r="C11" s="55"/>
      <c r="D11" s="55"/>
      <c r="E11" s="55"/>
      <c r="F11" s="55"/>
      <c r="G11" s="55"/>
      <c r="H11" s="55"/>
      <c r="I11" s="55"/>
      <c r="J11" s="55"/>
      <c r="K11" s="56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8"/>
      <c r="W11" s="59"/>
      <c r="X11" s="60"/>
    </row>
    <row r="12" spans="1:25" s="70" customFormat="1" ht="24" customHeight="1" thickTop="1" thickBot="1" x14ac:dyDescent="0.25">
      <c r="A12" s="62" t="s">
        <v>5</v>
      </c>
      <c r="B12" s="63"/>
      <c r="C12" s="63"/>
      <c r="D12" s="63"/>
      <c r="E12" s="63"/>
      <c r="F12" s="63"/>
      <c r="G12" s="63"/>
      <c r="H12" s="63"/>
      <c r="I12" s="63"/>
      <c r="J12" s="64"/>
      <c r="K12" s="65" t="s">
        <v>6</v>
      </c>
      <c r="L12" s="66" t="s">
        <v>7</v>
      </c>
      <c r="M12" s="67" t="s">
        <v>8</v>
      </c>
      <c r="N12" s="68"/>
      <c r="O12" s="66" t="s">
        <v>9</v>
      </c>
      <c r="P12" s="66" t="s">
        <v>10</v>
      </c>
      <c r="Q12" s="66" t="s">
        <v>11</v>
      </c>
      <c r="R12" s="66" t="s">
        <v>12</v>
      </c>
      <c r="S12" s="66" t="s">
        <v>13</v>
      </c>
      <c r="T12" s="66" t="s">
        <v>14</v>
      </c>
      <c r="U12" s="66" t="s">
        <v>15</v>
      </c>
      <c r="V12" s="66" t="s">
        <v>16</v>
      </c>
      <c r="W12" s="66" t="s">
        <v>17</v>
      </c>
      <c r="X12" s="69" t="s">
        <v>18</v>
      </c>
    </row>
    <row r="13" spans="1:25" s="70" customFormat="1" ht="26.25" thickTop="1" thickBot="1" x14ac:dyDescent="0.25">
      <c r="A13" s="71" t="s">
        <v>19</v>
      </c>
      <c r="B13" s="71" t="s">
        <v>20</v>
      </c>
      <c r="C13" s="71" t="s">
        <v>21</v>
      </c>
      <c r="D13" s="71" t="s">
        <v>22</v>
      </c>
      <c r="E13" s="71" t="s">
        <v>23</v>
      </c>
      <c r="F13" s="71" t="s">
        <v>24</v>
      </c>
      <c r="G13" s="71" t="s">
        <v>25</v>
      </c>
      <c r="H13" s="72" t="s">
        <v>26</v>
      </c>
      <c r="I13" s="73" t="s">
        <v>27</v>
      </c>
      <c r="J13" s="74" t="s">
        <v>28</v>
      </c>
      <c r="K13" s="75"/>
      <c r="L13" s="76"/>
      <c r="M13" s="77" t="s">
        <v>29</v>
      </c>
      <c r="N13" s="77" t="s">
        <v>30</v>
      </c>
      <c r="O13" s="76"/>
      <c r="P13" s="76"/>
      <c r="Q13" s="76"/>
      <c r="R13" s="76"/>
      <c r="S13" s="76"/>
      <c r="T13" s="76"/>
      <c r="U13" s="76"/>
      <c r="V13" s="76"/>
      <c r="W13" s="76"/>
      <c r="X13" s="78"/>
      <c r="Y13" s="79"/>
    </row>
    <row r="14" spans="1:25" s="88" customFormat="1" ht="17.25" customHeight="1" thickTop="1" thickBot="1" x14ac:dyDescent="0.2">
      <c r="A14" s="80" t="s">
        <v>31</v>
      </c>
      <c r="B14" s="81"/>
      <c r="C14" s="81"/>
      <c r="D14" s="81"/>
      <c r="E14" s="81"/>
      <c r="F14" s="81"/>
      <c r="G14" s="81"/>
      <c r="H14" s="81"/>
      <c r="I14" s="82"/>
      <c r="J14" s="83"/>
      <c r="K14" s="84" t="s">
        <v>32</v>
      </c>
      <c r="L14" s="85">
        <f>L15+L76</f>
        <v>737745255976</v>
      </c>
      <c r="M14" s="85">
        <f t="shared" ref="M14:W14" si="0">M15+M76</f>
        <v>58511444059</v>
      </c>
      <c r="N14" s="85">
        <f t="shared" si="0"/>
        <v>58511444059</v>
      </c>
      <c r="O14" s="85">
        <f t="shared" si="0"/>
        <v>0</v>
      </c>
      <c r="P14" s="85">
        <f t="shared" si="0"/>
        <v>0</v>
      </c>
      <c r="Q14" s="85">
        <f t="shared" si="0"/>
        <v>737745255976</v>
      </c>
      <c r="R14" s="85">
        <f>R15+R76</f>
        <v>56812977750</v>
      </c>
      <c r="S14" s="85">
        <f t="shared" si="0"/>
        <v>534156145059.83002</v>
      </c>
      <c r="T14" s="85">
        <f>T15+T76</f>
        <v>336362457068.97998</v>
      </c>
      <c r="U14" s="85">
        <f t="shared" si="0"/>
        <v>47779787979.970001</v>
      </c>
      <c r="V14" s="85">
        <f t="shared" si="0"/>
        <v>47768826268.970001</v>
      </c>
      <c r="W14" s="85">
        <f t="shared" si="0"/>
        <v>47768826268.970001</v>
      </c>
      <c r="X14" s="86">
        <f t="shared" ref="X14:X77" si="1">T14/Q14</f>
        <v>0.4559330667928041</v>
      </c>
      <c r="Y14" s="87"/>
    </row>
    <row r="15" spans="1:25" s="97" customFormat="1" ht="14.25" thickTop="1" thickBot="1" x14ac:dyDescent="0.25">
      <c r="A15" s="89" t="s">
        <v>33</v>
      </c>
      <c r="B15" s="90"/>
      <c r="C15" s="90"/>
      <c r="D15" s="90"/>
      <c r="E15" s="90"/>
      <c r="F15" s="90"/>
      <c r="G15" s="90"/>
      <c r="H15" s="90"/>
      <c r="I15" s="91"/>
      <c r="J15" s="92"/>
      <c r="K15" s="93" t="s">
        <v>34</v>
      </c>
      <c r="L15" s="94">
        <f>L16+L37+L54+L66</f>
        <v>39882291951</v>
      </c>
      <c r="M15" s="94">
        <f t="shared" ref="M15:W15" si="2">M16+M37+M54+M66</f>
        <v>2771853863</v>
      </c>
      <c r="N15" s="94">
        <f t="shared" si="2"/>
        <v>2771853863</v>
      </c>
      <c r="O15" s="94">
        <f t="shared" si="2"/>
        <v>0</v>
      </c>
      <c r="P15" s="94">
        <f t="shared" si="2"/>
        <v>0</v>
      </c>
      <c r="Q15" s="94">
        <f t="shared" si="2"/>
        <v>39882291951</v>
      </c>
      <c r="R15" s="94">
        <f>R16+R37+R54+R66</f>
        <v>190884090</v>
      </c>
      <c r="S15" s="94">
        <f t="shared" si="2"/>
        <v>37111374519.300003</v>
      </c>
      <c r="T15" s="94">
        <f t="shared" si="2"/>
        <v>13343509193.82</v>
      </c>
      <c r="U15" s="94">
        <f t="shared" si="2"/>
        <v>11337273887.619999</v>
      </c>
      <c r="V15" s="94">
        <f t="shared" si="2"/>
        <v>11337262434.619999</v>
      </c>
      <c r="W15" s="94">
        <f t="shared" si="2"/>
        <v>11337262434.619999</v>
      </c>
      <c r="X15" s="95">
        <f t="shared" si="1"/>
        <v>0.33457227609220758</v>
      </c>
      <c r="Y15" s="96"/>
    </row>
    <row r="16" spans="1:25" s="106" customFormat="1" ht="13.5" thickTop="1" x14ac:dyDescent="0.2">
      <c r="A16" s="98" t="s">
        <v>33</v>
      </c>
      <c r="B16" s="99" t="s">
        <v>35</v>
      </c>
      <c r="C16" s="99"/>
      <c r="D16" s="99"/>
      <c r="E16" s="99"/>
      <c r="F16" s="99"/>
      <c r="G16" s="99"/>
      <c r="H16" s="99"/>
      <c r="I16" s="100"/>
      <c r="J16" s="101"/>
      <c r="K16" s="102" t="s">
        <v>36</v>
      </c>
      <c r="L16" s="103">
        <f>SUM(L17)</f>
        <v>19088408936</v>
      </c>
      <c r="M16" s="103">
        <f t="shared" ref="M16:W16" si="3">SUM(M17)</f>
        <v>0</v>
      </c>
      <c r="N16" s="103">
        <f t="shared" si="3"/>
        <v>0</v>
      </c>
      <c r="O16" s="103">
        <f t="shared" si="3"/>
        <v>0</v>
      </c>
      <c r="P16" s="103">
        <f t="shared" si="3"/>
        <v>0</v>
      </c>
      <c r="Q16" s="103">
        <f t="shared" si="3"/>
        <v>19088408936</v>
      </c>
      <c r="R16" s="103">
        <f>SUM(R17)</f>
        <v>0</v>
      </c>
      <c r="S16" s="103">
        <f t="shared" si="3"/>
        <v>19088408936</v>
      </c>
      <c r="T16" s="103">
        <f t="shared" si="3"/>
        <v>6402963507</v>
      </c>
      <c r="U16" s="103">
        <f t="shared" si="3"/>
        <v>6402963507</v>
      </c>
      <c r="V16" s="103">
        <f t="shared" si="3"/>
        <v>6402963507</v>
      </c>
      <c r="W16" s="103">
        <f t="shared" si="3"/>
        <v>6402963507</v>
      </c>
      <c r="X16" s="104">
        <f t="shared" si="1"/>
        <v>0.33543725558625576</v>
      </c>
      <c r="Y16" s="105"/>
    </row>
    <row r="17" spans="1:25" s="106" customFormat="1" ht="16.5" x14ac:dyDescent="0.2">
      <c r="A17" s="107" t="s">
        <v>33</v>
      </c>
      <c r="B17" s="108" t="s">
        <v>35</v>
      </c>
      <c r="C17" s="108" t="s">
        <v>35</v>
      </c>
      <c r="D17" s="108"/>
      <c r="E17" s="109"/>
      <c r="F17" s="109"/>
      <c r="G17" s="109"/>
      <c r="H17" s="110"/>
      <c r="I17" s="111"/>
      <c r="J17" s="112"/>
      <c r="K17" s="113" t="s">
        <v>37</v>
      </c>
      <c r="L17" s="114">
        <f>L18+L20+L30</f>
        <v>19088408936</v>
      </c>
      <c r="M17" s="114">
        <f t="shared" ref="M17:W17" si="4">M18+M20+M30</f>
        <v>0</v>
      </c>
      <c r="N17" s="114">
        <f t="shared" si="4"/>
        <v>0</v>
      </c>
      <c r="O17" s="114">
        <f t="shared" si="4"/>
        <v>0</v>
      </c>
      <c r="P17" s="114">
        <f t="shared" si="4"/>
        <v>0</v>
      </c>
      <c r="Q17" s="114">
        <f t="shared" si="4"/>
        <v>19088408936</v>
      </c>
      <c r="R17" s="114">
        <f>R18+R20+R30</f>
        <v>0</v>
      </c>
      <c r="S17" s="114">
        <f t="shared" si="4"/>
        <v>19088408936</v>
      </c>
      <c r="T17" s="114">
        <f t="shared" si="4"/>
        <v>6402963507</v>
      </c>
      <c r="U17" s="114">
        <f t="shared" si="4"/>
        <v>6402963507</v>
      </c>
      <c r="V17" s="114">
        <f t="shared" si="4"/>
        <v>6402963507</v>
      </c>
      <c r="W17" s="114">
        <f t="shared" si="4"/>
        <v>6402963507</v>
      </c>
      <c r="X17" s="115">
        <f t="shared" si="1"/>
        <v>0.33543725558625576</v>
      </c>
      <c r="Y17" s="105"/>
    </row>
    <row r="18" spans="1:25" s="106" customFormat="1" x14ac:dyDescent="0.2">
      <c r="A18" s="107" t="s">
        <v>33</v>
      </c>
      <c r="B18" s="108" t="s">
        <v>35</v>
      </c>
      <c r="C18" s="108" t="s">
        <v>35</v>
      </c>
      <c r="D18" s="108" t="s">
        <v>35</v>
      </c>
      <c r="E18" s="109"/>
      <c r="F18" s="109"/>
      <c r="G18" s="109"/>
      <c r="H18" s="110"/>
      <c r="I18" s="111"/>
      <c r="J18" s="112"/>
      <c r="K18" s="116" t="s">
        <v>38</v>
      </c>
      <c r="L18" s="114">
        <f>L19</f>
        <v>12793271078</v>
      </c>
      <c r="M18" s="114">
        <f t="shared" ref="M18:W18" si="5">M19</f>
        <v>0</v>
      </c>
      <c r="N18" s="114">
        <f t="shared" si="5"/>
        <v>0</v>
      </c>
      <c r="O18" s="114">
        <f t="shared" si="5"/>
        <v>0</v>
      </c>
      <c r="P18" s="114">
        <f t="shared" si="5"/>
        <v>0</v>
      </c>
      <c r="Q18" s="114">
        <f t="shared" si="5"/>
        <v>12793271078</v>
      </c>
      <c r="R18" s="114">
        <f>R19</f>
        <v>0</v>
      </c>
      <c r="S18" s="114">
        <f t="shared" si="5"/>
        <v>12793271078</v>
      </c>
      <c r="T18" s="114">
        <f t="shared" si="5"/>
        <v>4194249028</v>
      </c>
      <c r="U18" s="114">
        <f t="shared" si="5"/>
        <v>4194249028</v>
      </c>
      <c r="V18" s="114">
        <f t="shared" si="5"/>
        <v>4194249028</v>
      </c>
      <c r="W18" s="114">
        <f t="shared" si="5"/>
        <v>4194249028</v>
      </c>
      <c r="X18" s="117">
        <f t="shared" si="1"/>
        <v>0.32784805406122108</v>
      </c>
      <c r="Y18" s="105"/>
    </row>
    <row r="19" spans="1:25" s="128" customFormat="1" x14ac:dyDescent="0.2">
      <c r="A19" s="118" t="s">
        <v>33</v>
      </c>
      <c r="B19" s="119" t="s">
        <v>35</v>
      </c>
      <c r="C19" s="119" t="s">
        <v>35</v>
      </c>
      <c r="D19" s="119" t="s">
        <v>35</v>
      </c>
      <c r="E19" s="120" t="s">
        <v>39</v>
      </c>
      <c r="F19" s="120"/>
      <c r="G19" s="120"/>
      <c r="H19" s="121">
        <v>10</v>
      </c>
      <c r="I19" s="122" t="s">
        <v>40</v>
      </c>
      <c r="J19" s="123" t="s">
        <v>41</v>
      </c>
      <c r="K19" s="124" t="s">
        <v>42</v>
      </c>
      <c r="L19" s="125">
        <v>12793271078</v>
      </c>
      <c r="M19" s="125"/>
      <c r="N19" s="125"/>
      <c r="O19" s="125"/>
      <c r="P19" s="125"/>
      <c r="Q19" s="125">
        <f>L19-M19+N19-O19+P19</f>
        <v>12793271078</v>
      </c>
      <c r="R19" s="125"/>
      <c r="S19" s="125">
        <v>12793271078</v>
      </c>
      <c r="T19" s="125">
        <v>4194249028</v>
      </c>
      <c r="U19" s="125">
        <v>4194249028</v>
      </c>
      <c r="V19" s="125">
        <v>4194249028</v>
      </c>
      <c r="W19" s="125">
        <v>4194249028</v>
      </c>
      <c r="X19" s="126">
        <f t="shared" si="1"/>
        <v>0.32784805406122108</v>
      </c>
      <c r="Y19" s="127"/>
    </row>
    <row r="20" spans="1:25" s="106" customFormat="1" ht="16.5" x14ac:dyDescent="0.2">
      <c r="A20" s="107" t="s">
        <v>33</v>
      </c>
      <c r="B20" s="108" t="s">
        <v>35</v>
      </c>
      <c r="C20" s="108" t="s">
        <v>35</v>
      </c>
      <c r="D20" s="108" t="s">
        <v>43</v>
      </c>
      <c r="E20" s="109"/>
      <c r="F20" s="109"/>
      <c r="G20" s="109"/>
      <c r="H20" s="110"/>
      <c r="I20" s="111"/>
      <c r="J20" s="112"/>
      <c r="K20" s="116" t="s">
        <v>44</v>
      </c>
      <c r="L20" s="114">
        <f>SUM(L21:L29)</f>
        <v>4471411727</v>
      </c>
      <c r="M20" s="114">
        <f t="shared" ref="M20:W20" si="6">SUM(M21:M29)</f>
        <v>0</v>
      </c>
      <c r="N20" s="114">
        <f t="shared" si="6"/>
        <v>0</v>
      </c>
      <c r="O20" s="114">
        <f t="shared" si="6"/>
        <v>0</v>
      </c>
      <c r="P20" s="114">
        <f t="shared" si="6"/>
        <v>0</v>
      </c>
      <c r="Q20" s="114">
        <f t="shared" si="6"/>
        <v>4471411727</v>
      </c>
      <c r="R20" s="114">
        <f>SUM(R21:R29)</f>
        <v>0</v>
      </c>
      <c r="S20" s="114">
        <f t="shared" si="6"/>
        <v>4471411727</v>
      </c>
      <c r="T20" s="114">
        <f t="shared" si="6"/>
        <v>1679626664</v>
      </c>
      <c r="U20" s="114">
        <f t="shared" si="6"/>
        <v>1679626664</v>
      </c>
      <c r="V20" s="114">
        <f t="shared" si="6"/>
        <v>1679626664</v>
      </c>
      <c r="W20" s="114">
        <f t="shared" si="6"/>
        <v>1679626664</v>
      </c>
      <c r="X20" s="117">
        <f t="shared" si="1"/>
        <v>0.37563677123665601</v>
      </c>
      <c r="Y20" s="105"/>
    </row>
    <row r="21" spans="1:25" s="138" customFormat="1" x14ac:dyDescent="0.2">
      <c r="A21" s="129" t="s">
        <v>33</v>
      </c>
      <c r="B21" s="130" t="s">
        <v>35</v>
      </c>
      <c r="C21" s="130" t="s">
        <v>35</v>
      </c>
      <c r="D21" s="130" t="s">
        <v>43</v>
      </c>
      <c r="E21" s="131" t="s">
        <v>39</v>
      </c>
      <c r="F21" s="131"/>
      <c r="G21" s="131"/>
      <c r="H21" s="132">
        <v>10</v>
      </c>
      <c r="I21" s="133" t="s">
        <v>40</v>
      </c>
      <c r="J21" s="134" t="s">
        <v>41</v>
      </c>
      <c r="K21" s="135" t="s">
        <v>45</v>
      </c>
      <c r="L21" s="136">
        <v>1326302992</v>
      </c>
      <c r="M21" s="136"/>
      <c r="N21" s="136"/>
      <c r="O21" s="136"/>
      <c r="P21" s="136"/>
      <c r="Q21" s="136">
        <f t="shared" ref="Q21:Q29" si="7">L21-M21+N21-O21+P21</f>
        <v>1326302992</v>
      </c>
      <c r="R21" s="136"/>
      <c r="S21" s="136">
        <v>1326302992</v>
      </c>
      <c r="T21" s="136">
        <v>510382600</v>
      </c>
      <c r="U21" s="136">
        <v>510382600</v>
      </c>
      <c r="V21" s="136">
        <v>510382600</v>
      </c>
      <c r="W21" s="136">
        <v>510382600</v>
      </c>
      <c r="X21" s="126">
        <f t="shared" si="1"/>
        <v>0.3848159908245159</v>
      </c>
      <c r="Y21" s="137"/>
    </row>
    <row r="22" spans="1:25" s="138" customFormat="1" x14ac:dyDescent="0.2">
      <c r="A22" s="129" t="s">
        <v>33</v>
      </c>
      <c r="B22" s="130" t="s">
        <v>35</v>
      </c>
      <c r="C22" s="130" t="s">
        <v>35</v>
      </c>
      <c r="D22" s="130" t="s">
        <v>43</v>
      </c>
      <c r="E22" s="131" t="s">
        <v>46</v>
      </c>
      <c r="F22" s="131"/>
      <c r="G22" s="131"/>
      <c r="H22" s="132">
        <v>10</v>
      </c>
      <c r="I22" s="133" t="s">
        <v>40</v>
      </c>
      <c r="J22" s="134" t="s">
        <v>41</v>
      </c>
      <c r="K22" s="135" t="s">
        <v>47</v>
      </c>
      <c r="L22" s="136">
        <v>937189620</v>
      </c>
      <c r="M22" s="136"/>
      <c r="N22" s="136"/>
      <c r="O22" s="136"/>
      <c r="P22" s="136"/>
      <c r="Q22" s="136">
        <f t="shared" si="7"/>
        <v>937189620</v>
      </c>
      <c r="R22" s="136"/>
      <c r="S22" s="136">
        <v>937189620</v>
      </c>
      <c r="T22" s="136">
        <v>361564100</v>
      </c>
      <c r="U22" s="136">
        <v>361564100</v>
      </c>
      <c r="V22" s="136">
        <v>361564100</v>
      </c>
      <c r="W22" s="136">
        <v>361564100</v>
      </c>
      <c r="X22" s="126">
        <f t="shared" si="1"/>
        <v>0.38579609961962658</v>
      </c>
      <c r="Y22" s="137"/>
    </row>
    <row r="23" spans="1:25" s="138" customFormat="1" x14ac:dyDescent="0.2">
      <c r="A23" s="129" t="s">
        <v>33</v>
      </c>
      <c r="B23" s="130" t="s">
        <v>35</v>
      </c>
      <c r="C23" s="130" t="s">
        <v>35</v>
      </c>
      <c r="D23" s="130" t="s">
        <v>43</v>
      </c>
      <c r="E23" s="131" t="s">
        <v>48</v>
      </c>
      <c r="F23" s="131"/>
      <c r="G23" s="131"/>
      <c r="H23" s="132">
        <v>10</v>
      </c>
      <c r="I23" s="133" t="s">
        <v>40</v>
      </c>
      <c r="J23" s="134" t="s">
        <v>41</v>
      </c>
      <c r="K23" s="135" t="s">
        <v>49</v>
      </c>
      <c r="L23" s="136">
        <v>1033367652</v>
      </c>
      <c r="M23" s="136"/>
      <c r="N23" s="136"/>
      <c r="O23" s="136"/>
      <c r="P23" s="136"/>
      <c r="Q23" s="136">
        <f t="shared" si="7"/>
        <v>1033367652</v>
      </c>
      <c r="R23" s="136"/>
      <c r="S23" s="136">
        <v>1033367652</v>
      </c>
      <c r="T23" s="136">
        <v>376319664</v>
      </c>
      <c r="U23" s="136">
        <v>376319664</v>
      </c>
      <c r="V23" s="136">
        <v>376319664</v>
      </c>
      <c r="W23" s="136">
        <v>376319664</v>
      </c>
      <c r="X23" s="126">
        <f t="shared" si="1"/>
        <v>0.36416822538586685</v>
      </c>
      <c r="Y23" s="137"/>
    </row>
    <row r="24" spans="1:25" s="138" customFormat="1" x14ac:dyDescent="0.2">
      <c r="A24" s="129" t="s">
        <v>33</v>
      </c>
      <c r="B24" s="130" t="s">
        <v>35</v>
      </c>
      <c r="C24" s="130" t="s">
        <v>35</v>
      </c>
      <c r="D24" s="130" t="s">
        <v>43</v>
      </c>
      <c r="E24" s="131" t="s">
        <v>50</v>
      </c>
      <c r="F24" s="131"/>
      <c r="G24" s="131"/>
      <c r="H24" s="132">
        <v>10</v>
      </c>
      <c r="I24" s="133" t="s">
        <v>40</v>
      </c>
      <c r="J24" s="134" t="s">
        <v>41</v>
      </c>
      <c r="K24" s="135" t="s">
        <v>51</v>
      </c>
      <c r="L24" s="136">
        <v>511456205</v>
      </c>
      <c r="M24" s="136"/>
      <c r="N24" s="136"/>
      <c r="O24" s="136"/>
      <c r="P24" s="136"/>
      <c r="Q24" s="136">
        <f t="shared" si="7"/>
        <v>511456205</v>
      </c>
      <c r="R24" s="136"/>
      <c r="S24" s="136">
        <v>511456205</v>
      </c>
      <c r="T24" s="136">
        <v>178589000</v>
      </c>
      <c r="U24" s="136">
        <v>178589000</v>
      </c>
      <c r="V24" s="136">
        <v>178589000</v>
      </c>
      <c r="W24" s="136">
        <v>178589000</v>
      </c>
      <c r="X24" s="126">
        <f t="shared" si="1"/>
        <v>0.34917750191338476</v>
      </c>
      <c r="Y24" s="137"/>
    </row>
    <row r="25" spans="1:25" s="138" customFormat="1" ht="16.5" x14ac:dyDescent="0.2">
      <c r="A25" s="129" t="s">
        <v>33</v>
      </c>
      <c r="B25" s="130" t="s">
        <v>35</v>
      </c>
      <c r="C25" s="130" t="s">
        <v>35</v>
      </c>
      <c r="D25" s="130" t="s">
        <v>43</v>
      </c>
      <c r="E25" s="131" t="s">
        <v>52</v>
      </c>
      <c r="F25" s="131"/>
      <c r="G25" s="131"/>
      <c r="H25" s="132">
        <v>10</v>
      </c>
      <c r="I25" s="133" t="s">
        <v>40</v>
      </c>
      <c r="J25" s="134" t="s">
        <v>41</v>
      </c>
      <c r="K25" s="135" t="s">
        <v>53</v>
      </c>
      <c r="L25" s="136">
        <v>45225000</v>
      </c>
      <c r="M25" s="136"/>
      <c r="N25" s="136"/>
      <c r="O25" s="136"/>
      <c r="P25" s="136"/>
      <c r="Q25" s="136">
        <f t="shared" si="7"/>
        <v>45225000</v>
      </c>
      <c r="R25" s="136"/>
      <c r="S25" s="136">
        <v>45225000</v>
      </c>
      <c r="T25" s="136">
        <v>29402600</v>
      </c>
      <c r="U25" s="136">
        <v>29402600</v>
      </c>
      <c r="V25" s="136">
        <v>29402600</v>
      </c>
      <c r="W25" s="136">
        <v>29402600</v>
      </c>
      <c r="X25" s="126">
        <f t="shared" si="1"/>
        <v>0.65014040906578219</v>
      </c>
      <c r="Y25" s="137"/>
    </row>
    <row r="26" spans="1:25" s="138" customFormat="1" x14ac:dyDescent="0.2">
      <c r="A26" s="129" t="s">
        <v>33</v>
      </c>
      <c r="B26" s="130" t="s">
        <v>35</v>
      </c>
      <c r="C26" s="130" t="s">
        <v>35</v>
      </c>
      <c r="D26" s="130" t="s">
        <v>43</v>
      </c>
      <c r="E26" s="131" t="s">
        <v>54</v>
      </c>
      <c r="F26" s="131"/>
      <c r="G26" s="131"/>
      <c r="H26" s="132">
        <v>10</v>
      </c>
      <c r="I26" s="133" t="s">
        <v>40</v>
      </c>
      <c r="J26" s="134" t="s">
        <v>41</v>
      </c>
      <c r="K26" s="135" t="s">
        <v>55</v>
      </c>
      <c r="L26" s="136">
        <v>381642155</v>
      </c>
      <c r="M26" s="136"/>
      <c r="N26" s="136"/>
      <c r="O26" s="136"/>
      <c r="P26" s="136"/>
      <c r="Q26" s="136">
        <f t="shared" si="7"/>
        <v>381642155</v>
      </c>
      <c r="R26" s="136"/>
      <c r="S26" s="136">
        <v>381642155</v>
      </c>
      <c r="T26" s="136">
        <v>133961900</v>
      </c>
      <c r="U26" s="136">
        <v>133961900</v>
      </c>
      <c r="V26" s="136">
        <v>133961900</v>
      </c>
      <c r="W26" s="136">
        <v>133961900</v>
      </c>
      <c r="X26" s="126">
        <f t="shared" si="1"/>
        <v>0.35101442082570777</v>
      </c>
      <c r="Y26" s="137"/>
    </row>
    <row r="27" spans="1:25" s="138" customFormat="1" x14ac:dyDescent="0.2">
      <c r="A27" s="129" t="s">
        <v>33</v>
      </c>
      <c r="B27" s="130" t="s">
        <v>35</v>
      </c>
      <c r="C27" s="130" t="s">
        <v>35</v>
      </c>
      <c r="D27" s="130" t="s">
        <v>43</v>
      </c>
      <c r="E27" s="131" t="s">
        <v>56</v>
      </c>
      <c r="F27" s="131"/>
      <c r="G27" s="131"/>
      <c r="H27" s="132">
        <v>10</v>
      </c>
      <c r="I27" s="133" t="s">
        <v>40</v>
      </c>
      <c r="J27" s="134" t="s">
        <v>41</v>
      </c>
      <c r="K27" s="135" t="s">
        <v>57</v>
      </c>
      <c r="L27" s="136">
        <v>57107026</v>
      </c>
      <c r="M27" s="136"/>
      <c r="N27" s="136"/>
      <c r="O27" s="136"/>
      <c r="P27" s="136"/>
      <c r="Q27" s="136">
        <f t="shared" si="7"/>
        <v>57107026</v>
      </c>
      <c r="R27" s="136"/>
      <c r="S27" s="136">
        <v>57107026</v>
      </c>
      <c r="T27" s="136">
        <v>22359400</v>
      </c>
      <c r="U27" s="136">
        <v>22359400</v>
      </c>
      <c r="V27" s="136">
        <v>22359400</v>
      </c>
      <c r="W27" s="136">
        <v>22359400</v>
      </c>
      <c r="X27" s="126">
        <f t="shared" si="1"/>
        <v>0.3915350100703896</v>
      </c>
      <c r="Y27" s="137"/>
    </row>
    <row r="28" spans="1:25" s="138" customFormat="1" x14ac:dyDescent="0.2">
      <c r="A28" s="129" t="s">
        <v>33</v>
      </c>
      <c r="B28" s="130" t="s">
        <v>35</v>
      </c>
      <c r="C28" s="130" t="s">
        <v>35</v>
      </c>
      <c r="D28" s="130" t="s">
        <v>43</v>
      </c>
      <c r="E28" s="131" t="s">
        <v>58</v>
      </c>
      <c r="F28" s="131"/>
      <c r="G28" s="131"/>
      <c r="H28" s="132">
        <v>10</v>
      </c>
      <c r="I28" s="133" t="s">
        <v>40</v>
      </c>
      <c r="J28" s="134" t="s">
        <v>41</v>
      </c>
      <c r="K28" s="135" t="s">
        <v>59</v>
      </c>
      <c r="L28" s="136">
        <v>57107026</v>
      </c>
      <c r="M28" s="136"/>
      <c r="N28" s="136"/>
      <c r="O28" s="136"/>
      <c r="P28" s="136"/>
      <c r="Q28" s="136">
        <f t="shared" si="7"/>
        <v>57107026</v>
      </c>
      <c r="R28" s="136"/>
      <c r="S28" s="136">
        <v>57107026</v>
      </c>
      <c r="T28" s="136">
        <v>22359400</v>
      </c>
      <c r="U28" s="136">
        <v>22359400</v>
      </c>
      <c r="V28" s="136">
        <v>22359400</v>
      </c>
      <c r="W28" s="136">
        <v>22359400</v>
      </c>
      <c r="X28" s="126">
        <f t="shared" si="1"/>
        <v>0.3915350100703896</v>
      </c>
      <c r="Y28" s="137"/>
    </row>
    <row r="29" spans="1:25" s="138" customFormat="1" ht="16.5" x14ac:dyDescent="0.2">
      <c r="A29" s="129" t="s">
        <v>33</v>
      </c>
      <c r="B29" s="130" t="s">
        <v>35</v>
      </c>
      <c r="C29" s="130" t="s">
        <v>35</v>
      </c>
      <c r="D29" s="130" t="s">
        <v>43</v>
      </c>
      <c r="E29" s="131" t="s">
        <v>60</v>
      </c>
      <c r="F29" s="131"/>
      <c r="G29" s="131"/>
      <c r="H29" s="132">
        <v>10</v>
      </c>
      <c r="I29" s="133" t="s">
        <v>40</v>
      </c>
      <c r="J29" s="134" t="s">
        <v>41</v>
      </c>
      <c r="K29" s="135" t="s">
        <v>61</v>
      </c>
      <c r="L29" s="136">
        <v>122014051</v>
      </c>
      <c r="M29" s="136"/>
      <c r="N29" s="136"/>
      <c r="O29" s="136"/>
      <c r="P29" s="136"/>
      <c r="Q29" s="136">
        <f t="shared" si="7"/>
        <v>122014051</v>
      </c>
      <c r="R29" s="136"/>
      <c r="S29" s="136">
        <v>122014051</v>
      </c>
      <c r="T29" s="136">
        <v>44688000</v>
      </c>
      <c r="U29" s="136">
        <v>44688000</v>
      </c>
      <c r="V29" s="136">
        <v>44688000</v>
      </c>
      <c r="W29" s="136">
        <v>44688000</v>
      </c>
      <c r="X29" s="126">
        <f t="shared" si="1"/>
        <v>0.36625289984019954</v>
      </c>
      <c r="Y29" s="137"/>
    </row>
    <row r="30" spans="1:25" s="106" customFormat="1" ht="24.75" x14ac:dyDescent="0.2">
      <c r="A30" s="107" t="s">
        <v>33</v>
      </c>
      <c r="B30" s="108" t="s">
        <v>35</v>
      </c>
      <c r="C30" s="108" t="s">
        <v>35</v>
      </c>
      <c r="D30" s="108" t="s">
        <v>62</v>
      </c>
      <c r="E30" s="109"/>
      <c r="F30" s="109"/>
      <c r="G30" s="109"/>
      <c r="H30" s="110"/>
      <c r="I30" s="111"/>
      <c r="J30" s="112"/>
      <c r="K30" s="116" t="s">
        <v>63</v>
      </c>
      <c r="L30" s="114">
        <f>SUM(L31:L36)</f>
        <v>1823726131</v>
      </c>
      <c r="M30" s="114">
        <f t="shared" ref="M30:W30" si="8">SUM(M31:M36)</f>
        <v>0</v>
      </c>
      <c r="N30" s="114">
        <f t="shared" si="8"/>
        <v>0</v>
      </c>
      <c r="O30" s="114">
        <f t="shared" si="8"/>
        <v>0</v>
      </c>
      <c r="P30" s="114">
        <f t="shared" si="8"/>
        <v>0</v>
      </c>
      <c r="Q30" s="114">
        <f t="shared" si="8"/>
        <v>1823726131</v>
      </c>
      <c r="R30" s="114">
        <f>SUM(R31:R36)</f>
        <v>0</v>
      </c>
      <c r="S30" s="114">
        <f t="shared" si="8"/>
        <v>1823726131</v>
      </c>
      <c r="T30" s="114">
        <f t="shared" si="8"/>
        <v>529087815</v>
      </c>
      <c r="U30" s="114">
        <f t="shared" si="8"/>
        <v>529087815</v>
      </c>
      <c r="V30" s="114">
        <f t="shared" si="8"/>
        <v>529087815</v>
      </c>
      <c r="W30" s="114">
        <f t="shared" si="8"/>
        <v>529087815</v>
      </c>
      <c r="X30" s="117">
        <f t="shared" si="1"/>
        <v>0.29011363384363331</v>
      </c>
      <c r="Y30" s="105"/>
    </row>
    <row r="31" spans="1:25" s="138" customFormat="1" ht="16.5" x14ac:dyDescent="0.2">
      <c r="A31" s="129" t="s">
        <v>33</v>
      </c>
      <c r="B31" s="130" t="s">
        <v>35</v>
      </c>
      <c r="C31" s="130" t="s">
        <v>35</v>
      </c>
      <c r="D31" s="130" t="s">
        <v>62</v>
      </c>
      <c r="E31" s="131" t="s">
        <v>39</v>
      </c>
      <c r="F31" s="131"/>
      <c r="G31" s="131"/>
      <c r="H31" s="132">
        <v>10</v>
      </c>
      <c r="I31" s="133" t="s">
        <v>40</v>
      </c>
      <c r="J31" s="134" t="s">
        <v>41</v>
      </c>
      <c r="K31" s="135" t="s">
        <v>64</v>
      </c>
      <c r="L31" s="136">
        <v>629026131</v>
      </c>
      <c r="M31" s="136"/>
      <c r="N31" s="136"/>
      <c r="O31" s="136"/>
      <c r="P31" s="136"/>
      <c r="Q31" s="136">
        <f t="shared" ref="Q31:Q36" si="9">L31-M31+N31-O31+P31</f>
        <v>629026131</v>
      </c>
      <c r="R31" s="136"/>
      <c r="S31" s="136">
        <v>629026131</v>
      </c>
      <c r="T31" s="136">
        <v>269212769</v>
      </c>
      <c r="U31" s="136">
        <v>269212769</v>
      </c>
      <c r="V31" s="136">
        <v>269212769</v>
      </c>
      <c r="W31" s="136">
        <v>269212769</v>
      </c>
      <c r="X31" s="139">
        <f t="shared" si="1"/>
        <v>0.42798344255113308</v>
      </c>
      <c r="Y31" s="137"/>
    </row>
    <row r="32" spans="1:25" s="138" customFormat="1" x14ac:dyDescent="0.2">
      <c r="A32" s="129" t="s">
        <v>33</v>
      </c>
      <c r="B32" s="130" t="s">
        <v>35</v>
      </c>
      <c r="C32" s="130" t="s">
        <v>35</v>
      </c>
      <c r="D32" s="130" t="s">
        <v>62</v>
      </c>
      <c r="E32" s="131" t="s">
        <v>46</v>
      </c>
      <c r="F32" s="131"/>
      <c r="G32" s="131"/>
      <c r="H32" s="132">
        <v>10</v>
      </c>
      <c r="I32" s="133" t="s">
        <v>40</v>
      </c>
      <c r="J32" s="134" t="s">
        <v>41</v>
      </c>
      <c r="K32" s="135" t="s">
        <v>65</v>
      </c>
      <c r="L32" s="136">
        <v>364200000</v>
      </c>
      <c r="M32" s="136"/>
      <c r="N32" s="136"/>
      <c r="O32" s="136"/>
      <c r="P32" s="136"/>
      <c r="Q32" s="136">
        <f t="shared" si="9"/>
        <v>364200000</v>
      </c>
      <c r="R32" s="136"/>
      <c r="S32" s="136">
        <v>364200000</v>
      </c>
      <c r="T32" s="136">
        <v>113251542</v>
      </c>
      <c r="U32" s="136">
        <v>113251542</v>
      </c>
      <c r="V32" s="136">
        <v>113251542</v>
      </c>
      <c r="W32" s="136">
        <v>113251542</v>
      </c>
      <c r="X32" s="139">
        <f t="shared" si="1"/>
        <v>0.31095975288303129</v>
      </c>
      <c r="Y32" s="137"/>
    </row>
    <row r="33" spans="1:25" s="138" customFormat="1" x14ac:dyDescent="0.2">
      <c r="A33" s="129" t="s">
        <v>33</v>
      </c>
      <c r="B33" s="130" t="s">
        <v>35</v>
      </c>
      <c r="C33" s="130" t="s">
        <v>35</v>
      </c>
      <c r="D33" s="130" t="s">
        <v>62</v>
      </c>
      <c r="E33" s="131" t="s">
        <v>52</v>
      </c>
      <c r="F33" s="131"/>
      <c r="G33" s="131"/>
      <c r="H33" s="132">
        <v>10</v>
      </c>
      <c r="I33" s="133" t="s">
        <v>40</v>
      </c>
      <c r="J33" s="134" t="s">
        <v>41</v>
      </c>
      <c r="K33" s="135" t="s">
        <v>66</v>
      </c>
      <c r="L33" s="136">
        <v>10000000</v>
      </c>
      <c r="M33" s="136"/>
      <c r="N33" s="136"/>
      <c r="O33" s="136"/>
      <c r="P33" s="136"/>
      <c r="Q33" s="136">
        <f t="shared" si="9"/>
        <v>10000000</v>
      </c>
      <c r="R33" s="136"/>
      <c r="S33" s="136">
        <v>10000000</v>
      </c>
      <c r="T33" s="136">
        <v>3848427</v>
      </c>
      <c r="U33" s="136">
        <v>3848427</v>
      </c>
      <c r="V33" s="136">
        <v>3848427</v>
      </c>
      <c r="W33" s="136">
        <v>3848427</v>
      </c>
      <c r="X33" s="139">
        <f t="shared" si="1"/>
        <v>0.38484269999999998</v>
      </c>
      <c r="Y33" s="137"/>
    </row>
    <row r="34" spans="1:25" s="138" customFormat="1" x14ac:dyDescent="0.2">
      <c r="A34" s="129" t="s">
        <v>33</v>
      </c>
      <c r="B34" s="130" t="s">
        <v>35</v>
      </c>
      <c r="C34" s="130" t="s">
        <v>35</v>
      </c>
      <c r="D34" s="130" t="s">
        <v>62</v>
      </c>
      <c r="E34" s="131" t="s">
        <v>56</v>
      </c>
      <c r="F34" s="131"/>
      <c r="G34" s="131"/>
      <c r="H34" s="132">
        <v>10</v>
      </c>
      <c r="I34" s="133" t="s">
        <v>40</v>
      </c>
      <c r="J34" s="134" t="s">
        <v>41</v>
      </c>
      <c r="K34" s="135" t="s">
        <v>67</v>
      </c>
      <c r="L34" s="136">
        <v>60000000</v>
      </c>
      <c r="M34" s="136"/>
      <c r="N34" s="136"/>
      <c r="O34" s="136"/>
      <c r="P34" s="136"/>
      <c r="Q34" s="136">
        <f t="shared" si="9"/>
        <v>60000000</v>
      </c>
      <c r="R34" s="136"/>
      <c r="S34" s="136">
        <v>60000000</v>
      </c>
      <c r="T34" s="136">
        <v>23057030</v>
      </c>
      <c r="U34" s="136">
        <v>23057030</v>
      </c>
      <c r="V34" s="136">
        <v>23057030</v>
      </c>
      <c r="W34" s="136">
        <v>23057030</v>
      </c>
      <c r="X34" s="139">
        <f t="shared" si="1"/>
        <v>0.38428383333333332</v>
      </c>
      <c r="Y34" s="137"/>
    </row>
    <row r="35" spans="1:25" s="138" customFormat="1" x14ac:dyDescent="0.2">
      <c r="A35" s="129" t="s">
        <v>33</v>
      </c>
      <c r="B35" s="130" t="s">
        <v>35</v>
      </c>
      <c r="C35" s="130" t="s">
        <v>35</v>
      </c>
      <c r="D35" s="130" t="s">
        <v>62</v>
      </c>
      <c r="E35" s="131" t="s">
        <v>68</v>
      </c>
      <c r="F35" s="131"/>
      <c r="G35" s="131"/>
      <c r="H35" s="132">
        <v>10</v>
      </c>
      <c r="I35" s="133" t="s">
        <v>40</v>
      </c>
      <c r="J35" s="134" t="s">
        <v>41</v>
      </c>
      <c r="K35" s="135" t="s">
        <v>69</v>
      </c>
      <c r="L35" s="136">
        <v>330500000</v>
      </c>
      <c r="M35" s="136"/>
      <c r="N35" s="136"/>
      <c r="O35" s="136"/>
      <c r="P35" s="136"/>
      <c r="Q35" s="136">
        <f t="shared" si="9"/>
        <v>330500000</v>
      </c>
      <c r="R35" s="136"/>
      <c r="S35" s="136">
        <v>330500000</v>
      </c>
      <c r="T35" s="136">
        <v>119718047</v>
      </c>
      <c r="U35" s="136">
        <v>119718047</v>
      </c>
      <c r="V35" s="136">
        <v>119718047</v>
      </c>
      <c r="W35" s="136">
        <v>119718047</v>
      </c>
      <c r="X35" s="139">
        <f t="shared" si="1"/>
        <v>0.36223312254160361</v>
      </c>
      <c r="Y35" s="137"/>
    </row>
    <row r="36" spans="1:25" s="138" customFormat="1" x14ac:dyDescent="0.2">
      <c r="A36" s="140" t="s">
        <v>33</v>
      </c>
      <c r="B36" s="141" t="s">
        <v>35</v>
      </c>
      <c r="C36" s="141" t="s">
        <v>35</v>
      </c>
      <c r="D36" s="141" t="s">
        <v>62</v>
      </c>
      <c r="E36" s="142" t="s">
        <v>70</v>
      </c>
      <c r="F36" s="142"/>
      <c r="G36" s="142"/>
      <c r="H36" s="143">
        <v>10</v>
      </c>
      <c r="I36" s="144" t="s">
        <v>40</v>
      </c>
      <c r="J36" s="145" t="s">
        <v>41</v>
      </c>
      <c r="K36" s="146" t="s">
        <v>71</v>
      </c>
      <c r="L36" s="147">
        <v>430000000</v>
      </c>
      <c r="M36" s="147"/>
      <c r="N36" s="147"/>
      <c r="O36" s="147"/>
      <c r="P36" s="147"/>
      <c r="Q36" s="147">
        <f t="shared" si="9"/>
        <v>430000000</v>
      </c>
      <c r="R36" s="147"/>
      <c r="S36" s="147">
        <v>430000000</v>
      </c>
      <c r="T36" s="147">
        <v>0</v>
      </c>
      <c r="U36" s="147">
        <v>0</v>
      </c>
      <c r="V36" s="147">
        <v>0</v>
      </c>
      <c r="W36" s="147">
        <v>0</v>
      </c>
      <c r="X36" s="148">
        <f t="shared" si="1"/>
        <v>0</v>
      </c>
      <c r="Y36" s="137"/>
    </row>
    <row r="37" spans="1:25" s="106" customFormat="1" ht="16.5" x14ac:dyDescent="0.2">
      <c r="A37" s="149" t="s">
        <v>33</v>
      </c>
      <c r="B37" s="150" t="s">
        <v>43</v>
      </c>
      <c r="C37" s="150"/>
      <c r="D37" s="150"/>
      <c r="E37" s="150"/>
      <c r="F37" s="150"/>
      <c r="G37" s="150"/>
      <c r="H37" s="150"/>
      <c r="I37" s="151"/>
      <c r="J37" s="152"/>
      <c r="K37" s="153" t="s">
        <v>72</v>
      </c>
      <c r="L37" s="154">
        <f>L38+L41</f>
        <v>4340000000</v>
      </c>
      <c r="M37" s="154">
        <f t="shared" ref="M37:W37" si="10">M38+M41</f>
        <v>203500000</v>
      </c>
      <c r="N37" s="154">
        <f t="shared" si="10"/>
        <v>203500000</v>
      </c>
      <c r="O37" s="154">
        <f t="shared" si="10"/>
        <v>0</v>
      </c>
      <c r="P37" s="154">
        <f t="shared" si="10"/>
        <v>0</v>
      </c>
      <c r="Q37" s="154">
        <f t="shared" si="10"/>
        <v>4340000000</v>
      </c>
      <c r="R37" s="154">
        <f>R38+R41</f>
        <v>0</v>
      </c>
      <c r="S37" s="154">
        <f t="shared" si="10"/>
        <v>3850220165</v>
      </c>
      <c r="T37" s="154">
        <f t="shared" si="10"/>
        <v>2411691916.52</v>
      </c>
      <c r="U37" s="154">
        <f t="shared" si="10"/>
        <v>430411190.62</v>
      </c>
      <c r="V37" s="154">
        <f t="shared" si="10"/>
        <v>430411190.62</v>
      </c>
      <c r="W37" s="154">
        <f t="shared" si="10"/>
        <v>430411190.62</v>
      </c>
      <c r="X37" s="155">
        <f t="shared" si="1"/>
        <v>0.55568938168663595</v>
      </c>
      <c r="Y37" s="105"/>
    </row>
    <row r="38" spans="1:25" s="106" customFormat="1" ht="16.5" x14ac:dyDescent="0.2">
      <c r="A38" s="107" t="s">
        <v>33</v>
      </c>
      <c r="B38" s="108" t="s">
        <v>43</v>
      </c>
      <c r="C38" s="108" t="s">
        <v>35</v>
      </c>
      <c r="D38" s="108"/>
      <c r="E38" s="109"/>
      <c r="F38" s="109"/>
      <c r="G38" s="109"/>
      <c r="H38" s="110"/>
      <c r="I38" s="111"/>
      <c r="J38" s="112"/>
      <c r="K38" s="113" t="s">
        <v>73</v>
      </c>
      <c r="L38" s="114">
        <f>SUM(L39)</f>
        <v>11000000</v>
      </c>
      <c r="M38" s="114">
        <f t="shared" ref="M38:W38" si="11">SUM(M39)</f>
        <v>0</v>
      </c>
      <c r="N38" s="114">
        <f t="shared" si="11"/>
        <v>0</v>
      </c>
      <c r="O38" s="114">
        <f t="shared" si="11"/>
        <v>0</v>
      </c>
      <c r="P38" s="114">
        <f t="shared" si="11"/>
        <v>0</v>
      </c>
      <c r="Q38" s="114">
        <f t="shared" si="11"/>
        <v>11000000</v>
      </c>
      <c r="R38" s="114">
        <f>SUM(R39)</f>
        <v>0</v>
      </c>
      <c r="S38" s="114">
        <f t="shared" si="11"/>
        <v>0</v>
      </c>
      <c r="T38" s="114">
        <f t="shared" si="11"/>
        <v>0</v>
      </c>
      <c r="U38" s="114">
        <f t="shared" si="11"/>
        <v>0</v>
      </c>
      <c r="V38" s="114">
        <f t="shared" si="11"/>
        <v>0</v>
      </c>
      <c r="W38" s="114">
        <f t="shared" si="11"/>
        <v>0</v>
      </c>
      <c r="X38" s="115">
        <f t="shared" si="1"/>
        <v>0</v>
      </c>
      <c r="Y38" s="105"/>
    </row>
    <row r="39" spans="1:25" s="106" customFormat="1" x14ac:dyDescent="0.2">
      <c r="A39" s="107" t="s">
        <v>33</v>
      </c>
      <c r="B39" s="108" t="s">
        <v>43</v>
      </c>
      <c r="C39" s="108" t="s">
        <v>35</v>
      </c>
      <c r="D39" s="108" t="s">
        <v>35</v>
      </c>
      <c r="E39" s="109"/>
      <c r="F39" s="109"/>
      <c r="G39" s="109"/>
      <c r="H39" s="110"/>
      <c r="I39" s="111"/>
      <c r="J39" s="112"/>
      <c r="K39" s="116" t="s">
        <v>74</v>
      </c>
      <c r="L39" s="114">
        <f>L40</f>
        <v>11000000</v>
      </c>
      <c r="M39" s="114">
        <f t="shared" ref="M39:W39" si="12">M40</f>
        <v>0</v>
      </c>
      <c r="N39" s="114">
        <f t="shared" si="12"/>
        <v>0</v>
      </c>
      <c r="O39" s="114">
        <f t="shared" si="12"/>
        <v>0</v>
      </c>
      <c r="P39" s="114">
        <f t="shared" si="12"/>
        <v>0</v>
      </c>
      <c r="Q39" s="114">
        <f t="shared" si="12"/>
        <v>11000000</v>
      </c>
      <c r="R39" s="114">
        <f>R40</f>
        <v>0</v>
      </c>
      <c r="S39" s="114">
        <f t="shared" si="12"/>
        <v>0</v>
      </c>
      <c r="T39" s="114">
        <f t="shared" si="12"/>
        <v>0</v>
      </c>
      <c r="U39" s="114">
        <f t="shared" si="12"/>
        <v>0</v>
      </c>
      <c r="V39" s="114">
        <f t="shared" si="12"/>
        <v>0</v>
      </c>
      <c r="W39" s="114">
        <f t="shared" si="12"/>
        <v>0</v>
      </c>
      <c r="X39" s="117">
        <f t="shared" si="1"/>
        <v>0</v>
      </c>
      <c r="Y39" s="105"/>
    </row>
    <row r="40" spans="1:25" s="138" customFormat="1" x14ac:dyDescent="0.2">
      <c r="A40" s="129" t="s">
        <v>33</v>
      </c>
      <c r="B40" s="130" t="s">
        <v>43</v>
      </c>
      <c r="C40" s="130" t="s">
        <v>35</v>
      </c>
      <c r="D40" s="130" t="s">
        <v>35</v>
      </c>
      <c r="E40" s="131" t="s">
        <v>50</v>
      </c>
      <c r="F40" s="131"/>
      <c r="G40" s="131"/>
      <c r="H40" s="132">
        <v>10</v>
      </c>
      <c r="I40" s="133" t="s">
        <v>40</v>
      </c>
      <c r="J40" s="134" t="s">
        <v>41</v>
      </c>
      <c r="K40" s="135" t="s">
        <v>75</v>
      </c>
      <c r="L40" s="136">
        <v>11000000</v>
      </c>
      <c r="M40" s="136"/>
      <c r="N40" s="136"/>
      <c r="O40" s="136"/>
      <c r="P40" s="136"/>
      <c r="Q40" s="136">
        <f>L40-M40+N40-O40+P40</f>
        <v>11000000</v>
      </c>
      <c r="R40" s="136"/>
      <c r="S40" s="136">
        <v>0</v>
      </c>
      <c r="T40" s="136">
        <v>0</v>
      </c>
      <c r="U40" s="136">
        <v>0</v>
      </c>
      <c r="V40" s="136">
        <v>0</v>
      </c>
      <c r="W40" s="136">
        <v>0</v>
      </c>
      <c r="X40" s="139">
        <f t="shared" si="1"/>
        <v>0</v>
      </c>
      <c r="Y40" s="137"/>
    </row>
    <row r="41" spans="1:25" s="106" customFormat="1" ht="16.5" x14ac:dyDescent="0.2">
      <c r="A41" s="107" t="s">
        <v>33</v>
      </c>
      <c r="B41" s="108" t="s">
        <v>43</v>
      </c>
      <c r="C41" s="108" t="s">
        <v>43</v>
      </c>
      <c r="D41" s="108"/>
      <c r="E41" s="109"/>
      <c r="F41" s="109"/>
      <c r="G41" s="109"/>
      <c r="H41" s="110"/>
      <c r="I41" s="111"/>
      <c r="J41" s="112"/>
      <c r="K41" s="116" t="s">
        <v>76</v>
      </c>
      <c r="L41" s="156">
        <f>L42+L47</f>
        <v>4329000000</v>
      </c>
      <c r="M41" s="156">
        <f t="shared" ref="M41:W41" si="13">M42+M47</f>
        <v>203500000</v>
      </c>
      <c r="N41" s="156">
        <f t="shared" si="13"/>
        <v>203500000</v>
      </c>
      <c r="O41" s="156">
        <f t="shared" si="13"/>
        <v>0</v>
      </c>
      <c r="P41" s="156">
        <f t="shared" si="13"/>
        <v>0</v>
      </c>
      <c r="Q41" s="156">
        <f t="shared" si="13"/>
        <v>4329000000</v>
      </c>
      <c r="R41" s="156">
        <f>R42+R47</f>
        <v>0</v>
      </c>
      <c r="S41" s="156">
        <f t="shared" si="13"/>
        <v>3850220165</v>
      </c>
      <c r="T41" s="156">
        <f t="shared" si="13"/>
        <v>2411691916.52</v>
      </c>
      <c r="U41" s="156">
        <f t="shared" si="13"/>
        <v>430411190.62</v>
      </c>
      <c r="V41" s="156">
        <f t="shared" si="13"/>
        <v>430411190.62</v>
      </c>
      <c r="W41" s="156">
        <f t="shared" si="13"/>
        <v>430411190.62</v>
      </c>
      <c r="X41" s="115">
        <f t="shared" si="1"/>
        <v>0.55710138981750978</v>
      </c>
      <c r="Y41" s="105"/>
    </row>
    <row r="42" spans="1:25" s="106" customFormat="1" x14ac:dyDescent="0.2">
      <c r="A42" s="107" t="s">
        <v>33</v>
      </c>
      <c r="B42" s="108" t="s">
        <v>43</v>
      </c>
      <c r="C42" s="108" t="s">
        <v>43</v>
      </c>
      <c r="D42" s="108" t="s">
        <v>35</v>
      </c>
      <c r="E42" s="109"/>
      <c r="F42" s="109"/>
      <c r="G42" s="109"/>
      <c r="H42" s="110"/>
      <c r="I42" s="111"/>
      <c r="J42" s="112"/>
      <c r="K42" s="116" t="s">
        <v>77</v>
      </c>
      <c r="L42" s="114">
        <f>SUM(L43:L46)</f>
        <v>105600000</v>
      </c>
      <c r="M42" s="114">
        <f t="shared" ref="M42:W42" si="14">SUM(M43:M46)</f>
        <v>0</v>
      </c>
      <c r="N42" s="114">
        <f t="shared" si="14"/>
        <v>0</v>
      </c>
      <c r="O42" s="114">
        <f t="shared" si="14"/>
        <v>0</v>
      </c>
      <c r="P42" s="114">
        <f t="shared" si="14"/>
        <v>0</v>
      </c>
      <c r="Q42" s="114">
        <f t="shared" si="14"/>
        <v>105600000</v>
      </c>
      <c r="R42" s="114">
        <f>SUM(R43:R46)</f>
        <v>0</v>
      </c>
      <c r="S42" s="114">
        <f t="shared" si="14"/>
        <v>79600000</v>
      </c>
      <c r="T42" s="114">
        <f t="shared" si="14"/>
        <v>49291836.350000001</v>
      </c>
      <c r="U42" s="114">
        <f t="shared" si="14"/>
        <v>8500000</v>
      </c>
      <c r="V42" s="114">
        <f t="shared" si="14"/>
        <v>8500000</v>
      </c>
      <c r="W42" s="114">
        <f t="shared" si="14"/>
        <v>8500000</v>
      </c>
      <c r="X42" s="117">
        <f t="shared" si="1"/>
        <v>0.46677875331439395</v>
      </c>
      <c r="Y42" s="105"/>
    </row>
    <row r="43" spans="1:25" s="138" customFormat="1" x14ac:dyDescent="0.2">
      <c r="A43" s="129" t="s">
        <v>33</v>
      </c>
      <c r="B43" s="130" t="s">
        <v>43</v>
      </c>
      <c r="C43" s="130" t="s">
        <v>43</v>
      </c>
      <c r="D43" s="130" t="s">
        <v>35</v>
      </c>
      <c r="E43" s="131" t="s">
        <v>39</v>
      </c>
      <c r="F43" s="131"/>
      <c r="G43" s="131"/>
      <c r="H43" s="132">
        <v>10</v>
      </c>
      <c r="I43" s="133" t="s">
        <v>40</v>
      </c>
      <c r="J43" s="134" t="s">
        <v>41</v>
      </c>
      <c r="K43" s="135" t="s">
        <v>78</v>
      </c>
      <c r="L43" s="136">
        <v>2000000</v>
      </c>
      <c r="M43" s="136"/>
      <c r="N43" s="136"/>
      <c r="O43" s="136"/>
      <c r="P43" s="136"/>
      <c r="Q43" s="136">
        <f>L43-M43+N43-O43+P43</f>
        <v>2000000</v>
      </c>
      <c r="R43" s="136"/>
      <c r="S43" s="136">
        <v>500000</v>
      </c>
      <c r="T43" s="136">
        <v>500000</v>
      </c>
      <c r="U43" s="136">
        <v>500000</v>
      </c>
      <c r="V43" s="136">
        <v>500000</v>
      </c>
      <c r="W43" s="136">
        <v>500000</v>
      </c>
      <c r="X43" s="139">
        <f t="shared" si="1"/>
        <v>0.25</v>
      </c>
      <c r="Y43" s="137"/>
    </row>
    <row r="44" spans="1:25" s="138" customFormat="1" ht="24.75" x14ac:dyDescent="0.2">
      <c r="A44" s="129" t="s">
        <v>33</v>
      </c>
      <c r="B44" s="130" t="s">
        <v>43</v>
      </c>
      <c r="C44" s="130" t="s">
        <v>43</v>
      </c>
      <c r="D44" s="130" t="s">
        <v>35</v>
      </c>
      <c r="E44" s="131" t="s">
        <v>46</v>
      </c>
      <c r="F44" s="131"/>
      <c r="G44" s="131"/>
      <c r="H44" s="132">
        <v>10</v>
      </c>
      <c r="I44" s="133" t="s">
        <v>40</v>
      </c>
      <c r="J44" s="134" t="s">
        <v>41</v>
      </c>
      <c r="K44" s="135" t="s">
        <v>79</v>
      </c>
      <c r="L44" s="136">
        <v>1100000</v>
      </c>
      <c r="M44" s="136"/>
      <c r="N44" s="136"/>
      <c r="O44" s="136"/>
      <c r="P44" s="136"/>
      <c r="Q44" s="136">
        <f>L44-M44+N44-O44+P44</f>
        <v>1100000</v>
      </c>
      <c r="R44" s="136"/>
      <c r="S44" s="136">
        <v>1100000</v>
      </c>
      <c r="T44" s="136">
        <v>791836.35</v>
      </c>
      <c r="U44" s="136">
        <v>0</v>
      </c>
      <c r="V44" s="136">
        <v>0</v>
      </c>
      <c r="W44" s="136">
        <v>0</v>
      </c>
      <c r="X44" s="139">
        <f t="shared" si="1"/>
        <v>0.71985122727272721</v>
      </c>
      <c r="Y44" s="137"/>
    </row>
    <row r="45" spans="1:25" s="138" customFormat="1" ht="24.75" x14ac:dyDescent="0.2">
      <c r="A45" s="129" t="s">
        <v>33</v>
      </c>
      <c r="B45" s="130" t="s">
        <v>43</v>
      </c>
      <c r="C45" s="130" t="s">
        <v>43</v>
      </c>
      <c r="D45" s="130" t="s">
        <v>35</v>
      </c>
      <c r="E45" s="131" t="s">
        <v>48</v>
      </c>
      <c r="F45" s="131"/>
      <c r="G45" s="131"/>
      <c r="H45" s="132">
        <v>10</v>
      </c>
      <c r="I45" s="133" t="s">
        <v>40</v>
      </c>
      <c r="J45" s="134" t="s">
        <v>41</v>
      </c>
      <c r="K45" s="135" t="s">
        <v>80</v>
      </c>
      <c r="L45" s="136">
        <v>88500000</v>
      </c>
      <c r="M45" s="136"/>
      <c r="N45" s="136"/>
      <c r="O45" s="136"/>
      <c r="P45" s="136"/>
      <c r="Q45" s="136">
        <f>L45-M45+N45-O45+P45</f>
        <v>88500000</v>
      </c>
      <c r="R45" s="136"/>
      <c r="S45" s="136">
        <v>66000000</v>
      </c>
      <c r="T45" s="136">
        <v>45000000</v>
      </c>
      <c r="U45" s="136">
        <v>5000000</v>
      </c>
      <c r="V45" s="136">
        <v>5000000</v>
      </c>
      <c r="W45" s="136">
        <v>5000000</v>
      </c>
      <c r="X45" s="139">
        <f t="shared" si="1"/>
        <v>0.50847457627118642</v>
      </c>
      <c r="Y45" s="137"/>
    </row>
    <row r="46" spans="1:25" s="138" customFormat="1" ht="16.5" x14ac:dyDescent="0.2">
      <c r="A46" s="129" t="s">
        <v>33</v>
      </c>
      <c r="B46" s="130" t="s">
        <v>43</v>
      </c>
      <c r="C46" s="130" t="s">
        <v>43</v>
      </c>
      <c r="D46" s="130" t="s">
        <v>35</v>
      </c>
      <c r="E46" s="131" t="s">
        <v>50</v>
      </c>
      <c r="F46" s="131"/>
      <c r="G46" s="131"/>
      <c r="H46" s="132">
        <v>10</v>
      </c>
      <c r="I46" s="133" t="s">
        <v>40</v>
      </c>
      <c r="J46" s="134" t="s">
        <v>41</v>
      </c>
      <c r="K46" s="135" t="s">
        <v>81</v>
      </c>
      <c r="L46" s="136">
        <v>14000000</v>
      </c>
      <c r="M46" s="136"/>
      <c r="N46" s="136"/>
      <c r="O46" s="136"/>
      <c r="P46" s="136"/>
      <c r="Q46" s="136">
        <f>L46-M46+N46-O46+P46</f>
        <v>14000000</v>
      </c>
      <c r="R46" s="136"/>
      <c r="S46" s="136">
        <v>12000000</v>
      </c>
      <c r="T46" s="136">
        <v>3000000</v>
      </c>
      <c r="U46" s="136">
        <v>3000000</v>
      </c>
      <c r="V46" s="136">
        <v>3000000</v>
      </c>
      <c r="W46" s="136">
        <v>3000000</v>
      </c>
      <c r="X46" s="139">
        <f t="shared" si="1"/>
        <v>0.21428571428571427</v>
      </c>
      <c r="Y46" s="137"/>
    </row>
    <row r="47" spans="1:25" s="106" customFormat="1" x14ac:dyDescent="0.2">
      <c r="A47" s="107" t="s">
        <v>33</v>
      </c>
      <c r="B47" s="108" t="s">
        <v>43</v>
      </c>
      <c r="C47" s="108" t="s">
        <v>43</v>
      </c>
      <c r="D47" s="108" t="s">
        <v>43</v>
      </c>
      <c r="E47" s="109"/>
      <c r="F47" s="109"/>
      <c r="G47" s="109"/>
      <c r="H47" s="110"/>
      <c r="I47" s="111"/>
      <c r="J47" s="112"/>
      <c r="K47" s="116" t="s">
        <v>82</v>
      </c>
      <c r="L47" s="114">
        <f>SUM(L48:L53)</f>
        <v>4223400000</v>
      </c>
      <c r="M47" s="114">
        <f t="shared" ref="M47:W47" si="15">SUM(M48:M53)</f>
        <v>203500000</v>
      </c>
      <c r="N47" s="114">
        <f t="shared" si="15"/>
        <v>203500000</v>
      </c>
      <c r="O47" s="114">
        <f t="shared" si="15"/>
        <v>0</v>
      </c>
      <c r="P47" s="114">
        <f t="shared" si="15"/>
        <v>0</v>
      </c>
      <c r="Q47" s="114">
        <f t="shared" si="15"/>
        <v>4223400000</v>
      </c>
      <c r="R47" s="114">
        <f>SUM(R48:R53)</f>
        <v>0</v>
      </c>
      <c r="S47" s="114">
        <f t="shared" si="15"/>
        <v>3770620165</v>
      </c>
      <c r="T47" s="114">
        <f t="shared" si="15"/>
        <v>2362400080.1700001</v>
      </c>
      <c r="U47" s="114">
        <f t="shared" si="15"/>
        <v>421911190.62</v>
      </c>
      <c r="V47" s="114">
        <f t="shared" si="15"/>
        <v>421911190.62</v>
      </c>
      <c r="W47" s="114">
        <f t="shared" si="15"/>
        <v>421911190.62</v>
      </c>
      <c r="X47" s="117">
        <f t="shared" si="1"/>
        <v>0.55935977652365398</v>
      </c>
      <c r="Y47" s="105"/>
    </row>
    <row r="48" spans="1:25" s="138" customFormat="1" x14ac:dyDescent="0.2">
      <c r="A48" s="129" t="s">
        <v>33</v>
      </c>
      <c r="B48" s="130" t="s">
        <v>43</v>
      </c>
      <c r="C48" s="130" t="s">
        <v>43</v>
      </c>
      <c r="D48" s="130" t="s">
        <v>43</v>
      </c>
      <c r="E48" s="131" t="s">
        <v>52</v>
      </c>
      <c r="F48" s="131"/>
      <c r="G48" s="131"/>
      <c r="H48" s="132">
        <v>10</v>
      </c>
      <c r="I48" s="133" t="s">
        <v>40</v>
      </c>
      <c r="J48" s="134" t="s">
        <v>41</v>
      </c>
      <c r="K48" s="135" t="s">
        <v>83</v>
      </c>
      <c r="L48" s="136">
        <v>12000000</v>
      </c>
      <c r="M48" s="136"/>
      <c r="N48" s="136"/>
      <c r="O48" s="136"/>
      <c r="P48" s="136"/>
      <c r="Q48" s="136">
        <f t="shared" ref="Q48:Q53" si="16">L48-M48+N48-O48+P48</f>
        <v>12000000</v>
      </c>
      <c r="R48" s="136"/>
      <c r="S48" s="136">
        <v>12000000</v>
      </c>
      <c r="T48" s="136">
        <v>3000000</v>
      </c>
      <c r="U48" s="136">
        <v>3000000</v>
      </c>
      <c r="V48" s="136">
        <v>3000000</v>
      </c>
      <c r="W48" s="136">
        <v>3000000</v>
      </c>
      <c r="X48" s="139">
        <f t="shared" si="1"/>
        <v>0.25</v>
      </c>
      <c r="Y48" s="137"/>
    </row>
    <row r="49" spans="1:25" s="138" customFormat="1" ht="41.25" x14ac:dyDescent="0.2">
      <c r="A49" s="129" t="s">
        <v>33</v>
      </c>
      <c r="B49" s="130" t="s">
        <v>43</v>
      </c>
      <c r="C49" s="130" t="s">
        <v>43</v>
      </c>
      <c r="D49" s="130" t="s">
        <v>43</v>
      </c>
      <c r="E49" s="131" t="s">
        <v>54</v>
      </c>
      <c r="F49" s="131"/>
      <c r="G49" s="131"/>
      <c r="H49" s="132">
        <v>10</v>
      </c>
      <c r="I49" s="133" t="s">
        <v>40</v>
      </c>
      <c r="J49" s="134" t="s">
        <v>41</v>
      </c>
      <c r="K49" s="135" t="s">
        <v>84</v>
      </c>
      <c r="L49" s="136">
        <v>330000000</v>
      </c>
      <c r="M49" s="136">
        <f>6000000+94000000</f>
        <v>100000000</v>
      </c>
      <c r="N49" s="136"/>
      <c r="O49" s="136"/>
      <c r="P49" s="136"/>
      <c r="Q49" s="136">
        <f t="shared" si="16"/>
        <v>230000000</v>
      </c>
      <c r="R49" s="136"/>
      <c r="S49" s="136">
        <v>226000000</v>
      </c>
      <c r="T49" s="136">
        <v>77430817</v>
      </c>
      <c r="U49" s="136">
        <v>73046229</v>
      </c>
      <c r="V49" s="136">
        <v>73046229</v>
      </c>
      <c r="W49" s="136">
        <v>73046229</v>
      </c>
      <c r="X49" s="139">
        <f t="shared" si="1"/>
        <v>0.33665572608695654</v>
      </c>
      <c r="Y49" s="137"/>
    </row>
    <row r="50" spans="1:25" s="138" customFormat="1" ht="24.75" x14ac:dyDescent="0.2">
      <c r="A50" s="129" t="s">
        <v>33</v>
      </c>
      <c r="B50" s="130" t="s">
        <v>43</v>
      </c>
      <c r="C50" s="130" t="s">
        <v>43</v>
      </c>
      <c r="D50" s="130" t="s">
        <v>43</v>
      </c>
      <c r="E50" s="131" t="s">
        <v>56</v>
      </c>
      <c r="F50" s="131"/>
      <c r="G50" s="131"/>
      <c r="H50" s="132">
        <v>10</v>
      </c>
      <c r="I50" s="133" t="s">
        <v>40</v>
      </c>
      <c r="J50" s="134" t="s">
        <v>41</v>
      </c>
      <c r="K50" s="135" t="s">
        <v>85</v>
      </c>
      <c r="L50" s="136">
        <v>520000000</v>
      </c>
      <c r="M50" s="136"/>
      <c r="N50" s="136">
        <v>147500000</v>
      </c>
      <c r="O50" s="136"/>
      <c r="P50" s="136"/>
      <c r="Q50" s="136">
        <f t="shared" si="16"/>
        <v>667500000</v>
      </c>
      <c r="R50" s="136"/>
      <c r="S50" s="136">
        <v>520605104</v>
      </c>
      <c r="T50" s="136">
        <v>22089072</v>
      </c>
      <c r="U50" s="136">
        <v>7458308.9699999997</v>
      </c>
      <c r="V50" s="136">
        <v>7458308.9699999997</v>
      </c>
      <c r="W50" s="136">
        <v>7458308.9699999997</v>
      </c>
      <c r="X50" s="139">
        <f t="shared" si="1"/>
        <v>3.3092242696629214E-2</v>
      </c>
      <c r="Y50" s="137"/>
    </row>
    <row r="51" spans="1:25" s="138" customFormat="1" ht="16.5" x14ac:dyDescent="0.2">
      <c r="A51" s="129" t="s">
        <v>33</v>
      </c>
      <c r="B51" s="130" t="s">
        <v>43</v>
      </c>
      <c r="C51" s="130" t="s">
        <v>43</v>
      </c>
      <c r="D51" s="130" t="s">
        <v>43</v>
      </c>
      <c r="E51" s="131" t="s">
        <v>58</v>
      </c>
      <c r="F51" s="131"/>
      <c r="G51" s="131"/>
      <c r="H51" s="132">
        <v>10</v>
      </c>
      <c r="I51" s="133" t="s">
        <v>40</v>
      </c>
      <c r="J51" s="134" t="s">
        <v>41</v>
      </c>
      <c r="K51" s="135" t="s">
        <v>86</v>
      </c>
      <c r="L51" s="136">
        <v>2956400000</v>
      </c>
      <c r="M51" s="136">
        <v>103500000</v>
      </c>
      <c r="N51" s="136"/>
      <c r="O51" s="136"/>
      <c r="P51" s="136"/>
      <c r="Q51" s="136">
        <f t="shared" si="16"/>
        <v>2852900000</v>
      </c>
      <c r="R51" s="136"/>
      <c r="S51" s="136">
        <v>2607015061</v>
      </c>
      <c r="T51" s="136">
        <v>1953686288.1700001</v>
      </c>
      <c r="U51" s="136">
        <v>274942718.64999998</v>
      </c>
      <c r="V51" s="136">
        <v>274942718.64999998</v>
      </c>
      <c r="W51" s="136">
        <v>274942718.64999998</v>
      </c>
      <c r="X51" s="139">
        <f t="shared" si="1"/>
        <v>0.68480713946160054</v>
      </c>
      <c r="Y51" s="137"/>
    </row>
    <row r="52" spans="1:25" s="138" customFormat="1" ht="16.5" x14ac:dyDescent="0.2">
      <c r="A52" s="129" t="s">
        <v>33</v>
      </c>
      <c r="B52" s="130" t="s">
        <v>43</v>
      </c>
      <c r="C52" s="130" t="s">
        <v>43</v>
      </c>
      <c r="D52" s="130" t="s">
        <v>43</v>
      </c>
      <c r="E52" s="131" t="s">
        <v>60</v>
      </c>
      <c r="F52" s="131"/>
      <c r="G52" s="131"/>
      <c r="H52" s="132">
        <v>10</v>
      </c>
      <c r="I52" s="133" t="s">
        <v>40</v>
      </c>
      <c r="J52" s="134" t="s">
        <v>41</v>
      </c>
      <c r="K52" s="135" t="s">
        <v>87</v>
      </c>
      <c r="L52" s="136">
        <v>355000000</v>
      </c>
      <c r="M52" s="136"/>
      <c r="N52" s="136">
        <v>50000000</v>
      </c>
      <c r="O52" s="136"/>
      <c r="P52" s="136"/>
      <c r="Q52" s="136">
        <f t="shared" si="16"/>
        <v>405000000</v>
      </c>
      <c r="R52" s="136"/>
      <c r="S52" s="136">
        <v>355000000</v>
      </c>
      <c r="T52" s="136">
        <v>264792406</v>
      </c>
      <c r="U52" s="136">
        <v>26726430</v>
      </c>
      <c r="V52" s="136">
        <v>26726430</v>
      </c>
      <c r="W52" s="136">
        <v>26726430</v>
      </c>
      <c r="X52" s="139">
        <f t="shared" si="1"/>
        <v>0.65380840987654321</v>
      </c>
      <c r="Y52" s="137"/>
    </row>
    <row r="53" spans="1:25" s="138" customFormat="1" ht="16.5" x14ac:dyDescent="0.2">
      <c r="A53" s="129" t="s">
        <v>33</v>
      </c>
      <c r="B53" s="130" t="s">
        <v>43</v>
      </c>
      <c r="C53" s="130" t="s">
        <v>43</v>
      </c>
      <c r="D53" s="130" t="s">
        <v>43</v>
      </c>
      <c r="E53" s="131" t="s">
        <v>88</v>
      </c>
      <c r="F53" s="131"/>
      <c r="G53" s="131"/>
      <c r="H53" s="132">
        <v>10</v>
      </c>
      <c r="I53" s="133" t="s">
        <v>40</v>
      </c>
      <c r="J53" s="134" t="s">
        <v>41</v>
      </c>
      <c r="K53" s="135" t="s">
        <v>89</v>
      </c>
      <c r="L53" s="136">
        <v>50000000</v>
      </c>
      <c r="M53" s="136"/>
      <c r="N53" s="136">
        <v>6000000</v>
      </c>
      <c r="O53" s="136"/>
      <c r="P53" s="136"/>
      <c r="Q53" s="136">
        <f t="shared" si="16"/>
        <v>56000000</v>
      </c>
      <c r="R53" s="136"/>
      <c r="S53" s="136">
        <v>50000000</v>
      </c>
      <c r="T53" s="136">
        <v>41401497</v>
      </c>
      <c r="U53" s="136">
        <v>36737504</v>
      </c>
      <c r="V53" s="136">
        <v>36737504</v>
      </c>
      <c r="W53" s="136">
        <v>36737504</v>
      </c>
      <c r="X53" s="139">
        <f t="shared" si="1"/>
        <v>0.73931244642857141</v>
      </c>
      <c r="Y53" s="137"/>
    </row>
    <row r="54" spans="1:25" s="106" customFormat="1" x14ac:dyDescent="0.2">
      <c r="A54" s="149" t="s">
        <v>33</v>
      </c>
      <c r="B54" s="150" t="s">
        <v>62</v>
      </c>
      <c r="C54" s="150"/>
      <c r="D54" s="150"/>
      <c r="E54" s="150"/>
      <c r="F54" s="150"/>
      <c r="G54" s="150"/>
      <c r="H54" s="150"/>
      <c r="I54" s="151"/>
      <c r="J54" s="152"/>
      <c r="K54" s="153" t="s">
        <v>90</v>
      </c>
      <c r="L54" s="154">
        <f>L55+L59+L63</f>
        <v>15319893015</v>
      </c>
      <c r="M54" s="154">
        <f t="shared" ref="M54:W54" si="17">M55+M59+M63</f>
        <v>2568353863</v>
      </c>
      <c r="N54" s="154">
        <f t="shared" si="17"/>
        <v>2568353863</v>
      </c>
      <c r="O54" s="154">
        <f t="shared" si="17"/>
        <v>0</v>
      </c>
      <c r="P54" s="154">
        <f t="shared" si="17"/>
        <v>0</v>
      </c>
      <c r="Q54" s="154">
        <f t="shared" si="17"/>
        <v>15319893015</v>
      </c>
      <c r="R54" s="154">
        <f>R55+R59+R63</f>
        <v>190884090</v>
      </c>
      <c r="S54" s="154">
        <f t="shared" si="17"/>
        <v>14170381818.299999</v>
      </c>
      <c r="T54" s="154">
        <f t="shared" si="17"/>
        <v>4527570170.3000002</v>
      </c>
      <c r="U54" s="154">
        <f t="shared" si="17"/>
        <v>4502615590</v>
      </c>
      <c r="V54" s="154">
        <f t="shared" si="17"/>
        <v>4502604137</v>
      </c>
      <c r="W54" s="154">
        <f t="shared" si="17"/>
        <v>4502604137</v>
      </c>
      <c r="X54" s="157">
        <f t="shared" si="1"/>
        <v>0.29553536476181458</v>
      </c>
      <c r="Y54" s="105"/>
    </row>
    <row r="55" spans="1:25" s="106" customFormat="1" x14ac:dyDescent="0.2">
      <c r="A55" s="98" t="s">
        <v>33</v>
      </c>
      <c r="B55" s="99" t="s">
        <v>62</v>
      </c>
      <c r="C55" s="99" t="s">
        <v>62</v>
      </c>
      <c r="D55" s="99"/>
      <c r="E55" s="99"/>
      <c r="F55" s="99"/>
      <c r="G55" s="99"/>
      <c r="H55" s="99"/>
      <c r="I55" s="100"/>
      <c r="J55" s="101"/>
      <c r="K55" s="102" t="s">
        <v>91</v>
      </c>
      <c r="L55" s="103">
        <f>L56+L57</f>
        <v>13902081559</v>
      </c>
      <c r="M55" s="103">
        <f t="shared" ref="M55:W55" si="18">M56+M57</f>
        <v>2568353863</v>
      </c>
      <c r="N55" s="103">
        <v>2568353863</v>
      </c>
      <c r="O55" s="103">
        <f t="shared" si="18"/>
        <v>0</v>
      </c>
      <c r="P55" s="103">
        <f t="shared" si="18"/>
        <v>0</v>
      </c>
      <c r="Q55" s="103">
        <f t="shared" si="18"/>
        <v>13902081559</v>
      </c>
      <c r="R55" s="103">
        <f>R56+R57</f>
        <v>190884090</v>
      </c>
      <c r="S55" s="103">
        <f>(S56+S57)+N55</f>
        <v>13711197469</v>
      </c>
      <c r="T55" s="103">
        <f t="shared" si="18"/>
        <v>4350883639</v>
      </c>
      <c r="U55" s="103">
        <f t="shared" si="18"/>
        <v>4350883639</v>
      </c>
      <c r="V55" s="103">
        <f t="shared" si="18"/>
        <v>4350883639</v>
      </c>
      <c r="W55" s="103">
        <f t="shared" si="18"/>
        <v>4350883639</v>
      </c>
      <c r="X55" s="104">
        <f t="shared" si="1"/>
        <v>0.31296634396331124</v>
      </c>
      <c r="Y55" s="105"/>
    </row>
    <row r="56" spans="1:25" s="167" customFormat="1" ht="24.75" x14ac:dyDescent="0.2">
      <c r="A56" s="158" t="s">
        <v>33</v>
      </c>
      <c r="B56" s="159" t="s">
        <v>62</v>
      </c>
      <c r="C56" s="159" t="s">
        <v>62</v>
      </c>
      <c r="D56" s="159" t="s">
        <v>35</v>
      </c>
      <c r="E56" s="160" t="s">
        <v>92</v>
      </c>
      <c r="F56" s="160"/>
      <c r="G56" s="160"/>
      <c r="H56" s="161">
        <v>10</v>
      </c>
      <c r="I56" s="162" t="s">
        <v>40</v>
      </c>
      <c r="J56" s="163" t="s">
        <v>41</v>
      </c>
      <c r="K56" s="116" t="s">
        <v>93</v>
      </c>
      <c r="L56" s="164">
        <v>2759237953</v>
      </c>
      <c r="M56" s="164">
        <v>2568353863</v>
      </c>
      <c r="N56" s="103">
        <v>2568353863</v>
      </c>
      <c r="O56" s="164"/>
      <c r="P56" s="164"/>
      <c r="Q56" s="164">
        <f>L56-M56+N56-O56+P56</f>
        <v>2759237953</v>
      </c>
      <c r="R56" s="164">
        <v>190884090</v>
      </c>
      <c r="S56" s="164">
        <v>0</v>
      </c>
      <c r="T56" s="164">
        <v>0</v>
      </c>
      <c r="U56" s="164">
        <v>0</v>
      </c>
      <c r="V56" s="164">
        <v>0</v>
      </c>
      <c r="W56" s="164">
        <v>0</v>
      </c>
      <c r="X56" s="165">
        <f t="shared" si="1"/>
        <v>0</v>
      </c>
      <c r="Y56" s="166"/>
    </row>
    <row r="57" spans="1:25" s="167" customFormat="1" ht="16.5" x14ac:dyDescent="0.2">
      <c r="A57" s="158" t="s">
        <v>33</v>
      </c>
      <c r="B57" s="159" t="s">
        <v>62</v>
      </c>
      <c r="C57" s="159" t="s">
        <v>62</v>
      </c>
      <c r="D57" s="159" t="s">
        <v>94</v>
      </c>
      <c r="E57" s="168"/>
      <c r="F57" s="160"/>
      <c r="G57" s="160"/>
      <c r="H57" s="161"/>
      <c r="I57" s="162"/>
      <c r="J57" s="163"/>
      <c r="K57" s="116" t="s">
        <v>95</v>
      </c>
      <c r="L57" s="169">
        <f>SUM(L58)</f>
        <v>11142843606</v>
      </c>
      <c r="M57" s="169">
        <f t="shared" ref="M57:W57" si="19">SUM(M58)</f>
        <v>0</v>
      </c>
      <c r="N57" s="169">
        <f t="shared" si="19"/>
        <v>0</v>
      </c>
      <c r="O57" s="169">
        <f t="shared" si="19"/>
        <v>0</v>
      </c>
      <c r="P57" s="169">
        <f t="shared" si="19"/>
        <v>0</v>
      </c>
      <c r="Q57" s="169">
        <f t="shared" si="19"/>
        <v>11142843606</v>
      </c>
      <c r="R57" s="169">
        <f>SUM(R58)</f>
        <v>0</v>
      </c>
      <c r="S57" s="169">
        <f t="shared" si="19"/>
        <v>11142843606</v>
      </c>
      <c r="T57" s="169">
        <f t="shared" si="19"/>
        <v>4350883639</v>
      </c>
      <c r="U57" s="169">
        <f t="shared" si="19"/>
        <v>4350883639</v>
      </c>
      <c r="V57" s="169">
        <f t="shared" si="19"/>
        <v>4350883639</v>
      </c>
      <c r="W57" s="169">
        <f t="shared" si="19"/>
        <v>4350883639</v>
      </c>
      <c r="X57" s="165">
        <f t="shared" si="1"/>
        <v>0.39046439067467603</v>
      </c>
      <c r="Y57" s="166"/>
    </row>
    <row r="58" spans="1:25" s="179" customFormat="1" ht="16.5" x14ac:dyDescent="0.2">
      <c r="A58" s="170" t="s">
        <v>33</v>
      </c>
      <c r="B58" s="171" t="s">
        <v>62</v>
      </c>
      <c r="C58" s="171" t="s">
        <v>62</v>
      </c>
      <c r="D58" s="171" t="s">
        <v>94</v>
      </c>
      <c r="E58" s="172" t="s">
        <v>96</v>
      </c>
      <c r="F58" s="172"/>
      <c r="G58" s="172"/>
      <c r="H58" s="173">
        <v>10</v>
      </c>
      <c r="I58" s="174" t="s">
        <v>40</v>
      </c>
      <c r="J58" s="175" t="s">
        <v>41</v>
      </c>
      <c r="K58" s="135" t="s">
        <v>97</v>
      </c>
      <c r="L58" s="176">
        <v>11142843606</v>
      </c>
      <c r="M58" s="176"/>
      <c r="N58" s="176"/>
      <c r="O58" s="176"/>
      <c r="P58" s="176"/>
      <c r="Q58" s="176">
        <f>L58-M58+N58-O58+P58</f>
        <v>11142843606</v>
      </c>
      <c r="R58" s="176"/>
      <c r="S58" s="176">
        <v>11142843606</v>
      </c>
      <c r="T58" s="176">
        <v>4350883639</v>
      </c>
      <c r="U58" s="176">
        <v>4350883639</v>
      </c>
      <c r="V58" s="176">
        <v>4350883639</v>
      </c>
      <c r="W58" s="176">
        <v>4350883639</v>
      </c>
      <c r="X58" s="177">
        <f t="shared" si="1"/>
        <v>0.39046439067467603</v>
      </c>
      <c r="Y58" s="178"/>
    </row>
    <row r="59" spans="1:25" s="167" customFormat="1" x14ac:dyDescent="0.2">
      <c r="A59" s="158" t="s">
        <v>33</v>
      </c>
      <c r="B59" s="159" t="s">
        <v>62</v>
      </c>
      <c r="C59" s="159" t="s">
        <v>94</v>
      </c>
      <c r="D59" s="159"/>
      <c r="E59" s="160"/>
      <c r="F59" s="160"/>
      <c r="G59" s="160"/>
      <c r="H59" s="161"/>
      <c r="I59" s="162"/>
      <c r="J59" s="163"/>
      <c r="K59" s="116" t="s">
        <v>98</v>
      </c>
      <c r="L59" s="164">
        <f>L60</f>
        <v>1377811456</v>
      </c>
      <c r="M59" s="164">
        <f t="shared" ref="M59:W59" si="20">M60</f>
        <v>0</v>
      </c>
      <c r="N59" s="164">
        <f t="shared" si="20"/>
        <v>0</v>
      </c>
      <c r="O59" s="164">
        <f t="shared" si="20"/>
        <v>0</v>
      </c>
      <c r="P59" s="164">
        <f t="shared" si="20"/>
        <v>0</v>
      </c>
      <c r="Q59" s="164">
        <f t="shared" si="20"/>
        <v>1377811456</v>
      </c>
      <c r="R59" s="164">
        <f>R60</f>
        <v>0</v>
      </c>
      <c r="S59" s="164">
        <f t="shared" si="20"/>
        <v>459184349.30000001</v>
      </c>
      <c r="T59" s="164">
        <f t="shared" si="20"/>
        <v>176686531.30000001</v>
      </c>
      <c r="U59" s="164">
        <f t="shared" si="20"/>
        <v>151731951</v>
      </c>
      <c r="V59" s="164">
        <f t="shared" si="20"/>
        <v>151720498</v>
      </c>
      <c r="W59" s="164">
        <f t="shared" si="20"/>
        <v>151720498</v>
      </c>
      <c r="X59" s="180">
        <f t="shared" si="1"/>
        <v>0.12823708971977077</v>
      </c>
      <c r="Y59" s="166"/>
    </row>
    <row r="60" spans="1:25" s="167" customFormat="1" ht="16.5" x14ac:dyDescent="0.2">
      <c r="A60" s="158" t="s">
        <v>33</v>
      </c>
      <c r="B60" s="159" t="s">
        <v>62</v>
      </c>
      <c r="C60" s="159" t="s">
        <v>94</v>
      </c>
      <c r="D60" s="159" t="s">
        <v>43</v>
      </c>
      <c r="E60" s="160"/>
      <c r="F60" s="160"/>
      <c r="G60" s="160"/>
      <c r="H60" s="161"/>
      <c r="I60" s="162"/>
      <c r="J60" s="163"/>
      <c r="K60" s="116" t="s">
        <v>99</v>
      </c>
      <c r="L60" s="164">
        <f>SUM(L61:L62)</f>
        <v>1377811456</v>
      </c>
      <c r="M60" s="164">
        <f t="shared" ref="M60:W60" si="21">SUM(M61:M62)</f>
        <v>0</v>
      </c>
      <c r="N60" s="164">
        <f t="shared" si="21"/>
        <v>0</v>
      </c>
      <c r="O60" s="164">
        <f t="shared" si="21"/>
        <v>0</v>
      </c>
      <c r="P60" s="164">
        <f t="shared" si="21"/>
        <v>0</v>
      </c>
      <c r="Q60" s="164">
        <f t="shared" si="21"/>
        <v>1377811456</v>
      </c>
      <c r="R60" s="164">
        <f>SUM(R61:R62)</f>
        <v>0</v>
      </c>
      <c r="S60" s="164">
        <f t="shared" si="21"/>
        <v>459184349.30000001</v>
      </c>
      <c r="T60" s="164">
        <f t="shared" si="21"/>
        <v>176686531.30000001</v>
      </c>
      <c r="U60" s="164">
        <f t="shared" si="21"/>
        <v>151731951</v>
      </c>
      <c r="V60" s="164">
        <f t="shared" si="21"/>
        <v>151720498</v>
      </c>
      <c r="W60" s="164">
        <f t="shared" si="21"/>
        <v>151720498</v>
      </c>
      <c r="X60" s="180">
        <f t="shared" si="1"/>
        <v>0.12823708971977077</v>
      </c>
      <c r="Y60" s="166"/>
    </row>
    <row r="61" spans="1:25" s="179" customFormat="1" x14ac:dyDescent="0.2">
      <c r="A61" s="170" t="s">
        <v>33</v>
      </c>
      <c r="B61" s="171" t="s">
        <v>62</v>
      </c>
      <c r="C61" s="171" t="s">
        <v>94</v>
      </c>
      <c r="D61" s="171" t="s">
        <v>43</v>
      </c>
      <c r="E61" s="172" t="s">
        <v>39</v>
      </c>
      <c r="F61" s="172"/>
      <c r="G61" s="172"/>
      <c r="H61" s="173">
        <v>10</v>
      </c>
      <c r="I61" s="174" t="s">
        <v>40</v>
      </c>
      <c r="J61" s="175" t="s">
        <v>41</v>
      </c>
      <c r="K61" s="135" t="s">
        <v>100</v>
      </c>
      <c r="L61" s="176">
        <v>1318071456</v>
      </c>
      <c r="M61" s="176"/>
      <c r="N61" s="176"/>
      <c r="O61" s="176"/>
      <c r="P61" s="176"/>
      <c r="Q61" s="176">
        <f>L61-M61+N61-O61+P61</f>
        <v>1318071456</v>
      </c>
      <c r="R61" s="176"/>
      <c r="S61" s="176">
        <v>399444349.30000001</v>
      </c>
      <c r="T61" s="176">
        <v>167659648.30000001</v>
      </c>
      <c r="U61" s="176">
        <v>142705068</v>
      </c>
      <c r="V61" s="176">
        <v>142693615</v>
      </c>
      <c r="W61" s="176">
        <v>142693615</v>
      </c>
      <c r="X61" s="177">
        <f t="shared" si="1"/>
        <v>0.12720072765159707</v>
      </c>
      <c r="Y61" s="178"/>
    </row>
    <row r="62" spans="1:25" s="179" customFormat="1" ht="24.75" x14ac:dyDescent="0.2">
      <c r="A62" s="170" t="s">
        <v>33</v>
      </c>
      <c r="B62" s="171" t="s">
        <v>62</v>
      </c>
      <c r="C62" s="171" t="s">
        <v>94</v>
      </c>
      <c r="D62" s="171" t="s">
        <v>43</v>
      </c>
      <c r="E62" s="174" t="s">
        <v>101</v>
      </c>
      <c r="F62" s="172"/>
      <c r="G62" s="172"/>
      <c r="H62" s="173">
        <v>10</v>
      </c>
      <c r="I62" s="174" t="s">
        <v>40</v>
      </c>
      <c r="J62" s="175" t="s">
        <v>41</v>
      </c>
      <c r="K62" s="135" t="s">
        <v>102</v>
      </c>
      <c r="L62" s="176">
        <v>59740000</v>
      </c>
      <c r="M62" s="176"/>
      <c r="N62" s="176"/>
      <c r="O62" s="176"/>
      <c r="P62" s="176"/>
      <c r="Q62" s="176">
        <f>L62-M62+N62-O62+P62</f>
        <v>59740000</v>
      </c>
      <c r="R62" s="176"/>
      <c r="S62" s="176">
        <v>59740000</v>
      </c>
      <c r="T62" s="176">
        <v>9026883</v>
      </c>
      <c r="U62" s="176">
        <v>9026883</v>
      </c>
      <c r="V62" s="176">
        <v>9026883</v>
      </c>
      <c r="W62" s="176">
        <v>9026883</v>
      </c>
      <c r="X62" s="177">
        <f t="shared" si="1"/>
        <v>0.15110282892534316</v>
      </c>
      <c r="Y62" s="178"/>
    </row>
    <row r="63" spans="1:25" s="167" customFormat="1" x14ac:dyDescent="0.2">
      <c r="A63" s="158" t="s">
        <v>33</v>
      </c>
      <c r="B63" s="159" t="s">
        <v>62</v>
      </c>
      <c r="C63" s="159">
        <v>10</v>
      </c>
      <c r="D63" s="159"/>
      <c r="E63" s="160"/>
      <c r="F63" s="160"/>
      <c r="G63" s="160"/>
      <c r="H63" s="161"/>
      <c r="I63" s="162"/>
      <c r="J63" s="163"/>
      <c r="K63" s="116" t="s">
        <v>103</v>
      </c>
      <c r="L63" s="164">
        <f>L64</f>
        <v>40000000</v>
      </c>
      <c r="M63" s="164">
        <f t="shared" ref="M63:W63" si="22">M64</f>
        <v>0</v>
      </c>
      <c r="N63" s="164">
        <f t="shared" si="22"/>
        <v>0</v>
      </c>
      <c r="O63" s="164">
        <f t="shared" si="22"/>
        <v>0</v>
      </c>
      <c r="P63" s="164">
        <f t="shared" si="22"/>
        <v>0</v>
      </c>
      <c r="Q63" s="164">
        <f t="shared" si="22"/>
        <v>40000000</v>
      </c>
      <c r="R63" s="164">
        <f>R64</f>
        <v>0</v>
      </c>
      <c r="S63" s="164">
        <f t="shared" si="22"/>
        <v>0</v>
      </c>
      <c r="T63" s="164">
        <f t="shared" si="22"/>
        <v>0</v>
      </c>
      <c r="U63" s="164">
        <f t="shared" si="22"/>
        <v>0</v>
      </c>
      <c r="V63" s="164">
        <f t="shared" si="22"/>
        <v>0</v>
      </c>
      <c r="W63" s="164">
        <f t="shared" si="22"/>
        <v>0</v>
      </c>
      <c r="X63" s="180">
        <f t="shared" si="1"/>
        <v>0</v>
      </c>
      <c r="Y63" s="166"/>
    </row>
    <row r="64" spans="1:25" s="167" customFormat="1" x14ac:dyDescent="0.2">
      <c r="A64" s="158" t="s">
        <v>33</v>
      </c>
      <c r="B64" s="159" t="s">
        <v>62</v>
      </c>
      <c r="C64" s="159">
        <v>10</v>
      </c>
      <c r="D64" s="159" t="s">
        <v>35</v>
      </c>
      <c r="E64" s="162"/>
      <c r="F64" s="160"/>
      <c r="G64" s="160"/>
      <c r="H64" s="161"/>
      <c r="I64" s="162"/>
      <c r="J64" s="163"/>
      <c r="K64" s="116" t="s">
        <v>104</v>
      </c>
      <c r="L64" s="169">
        <f>SUM(L65)</f>
        <v>40000000</v>
      </c>
      <c r="M64" s="169">
        <f t="shared" ref="M64:W64" si="23">SUM(M65)</f>
        <v>0</v>
      </c>
      <c r="N64" s="169">
        <f t="shared" si="23"/>
        <v>0</v>
      </c>
      <c r="O64" s="169">
        <f t="shared" si="23"/>
        <v>0</v>
      </c>
      <c r="P64" s="169">
        <f t="shared" si="23"/>
        <v>0</v>
      </c>
      <c r="Q64" s="169">
        <f t="shared" si="23"/>
        <v>40000000</v>
      </c>
      <c r="R64" s="169">
        <f>SUM(R65)</f>
        <v>0</v>
      </c>
      <c r="S64" s="169">
        <f t="shared" si="23"/>
        <v>0</v>
      </c>
      <c r="T64" s="169">
        <f t="shared" si="23"/>
        <v>0</v>
      </c>
      <c r="U64" s="169">
        <f t="shared" si="23"/>
        <v>0</v>
      </c>
      <c r="V64" s="169">
        <f t="shared" si="23"/>
        <v>0</v>
      </c>
      <c r="W64" s="169">
        <f t="shared" si="23"/>
        <v>0</v>
      </c>
      <c r="X64" s="165">
        <f t="shared" si="1"/>
        <v>0</v>
      </c>
      <c r="Y64" s="166"/>
    </row>
    <row r="65" spans="1:25" s="179" customFormat="1" x14ac:dyDescent="0.2">
      <c r="A65" s="181" t="s">
        <v>33</v>
      </c>
      <c r="B65" s="182" t="s">
        <v>62</v>
      </c>
      <c r="C65" s="182">
        <v>10</v>
      </c>
      <c r="D65" s="182" t="s">
        <v>35</v>
      </c>
      <c r="E65" s="183" t="s">
        <v>39</v>
      </c>
      <c r="F65" s="184"/>
      <c r="G65" s="184"/>
      <c r="H65" s="185">
        <v>10</v>
      </c>
      <c r="I65" s="183" t="s">
        <v>40</v>
      </c>
      <c r="J65" s="186" t="s">
        <v>41</v>
      </c>
      <c r="K65" s="146" t="s">
        <v>105</v>
      </c>
      <c r="L65" s="187">
        <v>40000000</v>
      </c>
      <c r="M65" s="187"/>
      <c r="N65" s="187"/>
      <c r="O65" s="187"/>
      <c r="P65" s="187"/>
      <c r="Q65" s="187">
        <f>L65-M65+N65-O65+P65</f>
        <v>40000000</v>
      </c>
      <c r="R65" s="187"/>
      <c r="S65" s="187">
        <v>0</v>
      </c>
      <c r="T65" s="187">
        <v>0</v>
      </c>
      <c r="U65" s="187">
        <v>0</v>
      </c>
      <c r="V65" s="187">
        <v>0</v>
      </c>
      <c r="W65" s="187">
        <v>0</v>
      </c>
      <c r="X65" s="188">
        <f t="shared" si="1"/>
        <v>0</v>
      </c>
      <c r="Y65" s="178"/>
    </row>
    <row r="66" spans="1:25" s="106" customFormat="1" ht="24.75" x14ac:dyDescent="0.2">
      <c r="A66" s="149" t="s">
        <v>33</v>
      </c>
      <c r="B66" s="150" t="s">
        <v>106</v>
      </c>
      <c r="C66" s="150"/>
      <c r="D66" s="150"/>
      <c r="E66" s="150"/>
      <c r="F66" s="150"/>
      <c r="G66" s="150"/>
      <c r="H66" s="150"/>
      <c r="I66" s="151"/>
      <c r="J66" s="152"/>
      <c r="K66" s="153" t="s">
        <v>107</v>
      </c>
      <c r="L66" s="154">
        <f>L67+L70+L71+L73</f>
        <v>1133990000</v>
      </c>
      <c r="M66" s="154">
        <f t="shared" ref="M66:W66" si="24">M67+M70+M71+M73</f>
        <v>0</v>
      </c>
      <c r="N66" s="154">
        <f t="shared" si="24"/>
        <v>0</v>
      </c>
      <c r="O66" s="154">
        <f t="shared" si="24"/>
        <v>0</v>
      </c>
      <c r="P66" s="154">
        <f t="shared" si="24"/>
        <v>0</v>
      </c>
      <c r="Q66" s="154">
        <f t="shared" si="24"/>
        <v>1133990000</v>
      </c>
      <c r="R66" s="154">
        <f>R67+R70+R71+R73</f>
        <v>0</v>
      </c>
      <c r="S66" s="154">
        <f t="shared" si="24"/>
        <v>2363600</v>
      </c>
      <c r="T66" s="154">
        <f t="shared" si="24"/>
        <v>1283600</v>
      </c>
      <c r="U66" s="154">
        <f t="shared" si="24"/>
        <v>1283600</v>
      </c>
      <c r="V66" s="154">
        <f t="shared" si="24"/>
        <v>1283600</v>
      </c>
      <c r="W66" s="154">
        <f t="shared" si="24"/>
        <v>1283600</v>
      </c>
      <c r="X66" s="157">
        <f t="shared" si="1"/>
        <v>1.1319323803560878E-3</v>
      </c>
      <c r="Y66" s="105"/>
    </row>
    <row r="67" spans="1:25" s="106" customFormat="1" x14ac:dyDescent="0.2">
      <c r="A67" s="107" t="s">
        <v>33</v>
      </c>
      <c r="B67" s="108" t="s">
        <v>106</v>
      </c>
      <c r="C67" s="108" t="s">
        <v>35</v>
      </c>
      <c r="D67" s="108"/>
      <c r="E67" s="109"/>
      <c r="F67" s="109"/>
      <c r="G67" s="109"/>
      <c r="H67" s="110"/>
      <c r="I67" s="111"/>
      <c r="J67" s="112"/>
      <c r="K67" s="116" t="s">
        <v>108</v>
      </c>
      <c r="L67" s="114">
        <f>L68</f>
        <v>20600000</v>
      </c>
      <c r="M67" s="114">
        <f t="shared" ref="M67:W68" si="25">M68</f>
        <v>0</v>
      </c>
      <c r="N67" s="114">
        <f t="shared" si="25"/>
        <v>0</v>
      </c>
      <c r="O67" s="114">
        <f t="shared" si="25"/>
        <v>0</v>
      </c>
      <c r="P67" s="114">
        <f t="shared" si="25"/>
        <v>0</v>
      </c>
      <c r="Q67" s="114">
        <f t="shared" si="25"/>
        <v>20600000</v>
      </c>
      <c r="R67" s="114">
        <f>R68</f>
        <v>0</v>
      </c>
      <c r="S67" s="114">
        <f t="shared" si="25"/>
        <v>2363600</v>
      </c>
      <c r="T67" s="114">
        <f t="shared" si="25"/>
        <v>1283600</v>
      </c>
      <c r="U67" s="114">
        <f t="shared" si="25"/>
        <v>1283600</v>
      </c>
      <c r="V67" s="114">
        <f t="shared" si="25"/>
        <v>1283600</v>
      </c>
      <c r="W67" s="114">
        <f t="shared" si="25"/>
        <v>1283600</v>
      </c>
      <c r="X67" s="117">
        <f t="shared" si="1"/>
        <v>6.2310679611650488E-2</v>
      </c>
      <c r="Y67" s="105"/>
    </row>
    <row r="68" spans="1:25" s="106" customFormat="1" x14ac:dyDescent="0.2">
      <c r="A68" s="107" t="s">
        <v>33</v>
      </c>
      <c r="B68" s="108" t="s">
        <v>106</v>
      </c>
      <c r="C68" s="108" t="s">
        <v>35</v>
      </c>
      <c r="D68" s="108" t="s">
        <v>43</v>
      </c>
      <c r="E68" s="109"/>
      <c r="F68" s="109"/>
      <c r="G68" s="109"/>
      <c r="H68" s="110"/>
      <c r="I68" s="111"/>
      <c r="J68" s="112"/>
      <c r="K68" s="116" t="s">
        <v>109</v>
      </c>
      <c r="L68" s="114">
        <f>L69</f>
        <v>20600000</v>
      </c>
      <c r="M68" s="114">
        <f t="shared" si="25"/>
        <v>0</v>
      </c>
      <c r="N68" s="114">
        <f t="shared" si="25"/>
        <v>0</v>
      </c>
      <c r="O68" s="114">
        <f t="shared" si="25"/>
        <v>0</v>
      </c>
      <c r="P68" s="114">
        <f t="shared" si="25"/>
        <v>0</v>
      </c>
      <c r="Q68" s="114">
        <f t="shared" si="25"/>
        <v>20600000</v>
      </c>
      <c r="R68" s="114">
        <f>R69</f>
        <v>0</v>
      </c>
      <c r="S68" s="114">
        <f t="shared" si="25"/>
        <v>2363600</v>
      </c>
      <c r="T68" s="114">
        <f t="shared" si="25"/>
        <v>1283600</v>
      </c>
      <c r="U68" s="114">
        <f t="shared" si="25"/>
        <v>1283600</v>
      </c>
      <c r="V68" s="114">
        <f t="shared" si="25"/>
        <v>1283600</v>
      </c>
      <c r="W68" s="114">
        <f t="shared" si="25"/>
        <v>1283600</v>
      </c>
      <c r="X68" s="117">
        <f t="shared" si="1"/>
        <v>6.2310679611650488E-2</v>
      </c>
      <c r="Y68" s="105"/>
    </row>
    <row r="69" spans="1:25" s="138" customFormat="1" ht="16.5" x14ac:dyDescent="0.2">
      <c r="A69" s="129" t="s">
        <v>33</v>
      </c>
      <c r="B69" s="130" t="s">
        <v>106</v>
      </c>
      <c r="C69" s="130" t="s">
        <v>35</v>
      </c>
      <c r="D69" s="130" t="s">
        <v>43</v>
      </c>
      <c r="E69" s="131" t="s">
        <v>54</v>
      </c>
      <c r="F69" s="131"/>
      <c r="G69" s="131"/>
      <c r="H69" s="132">
        <v>10</v>
      </c>
      <c r="I69" s="133" t="s">
        <v>40</v>
      </c>
      <c r="J69" s="134" t="s">
        <v>41</v>
      </c>
      <c r="K69" s="135" t="s">
        <v>110</v>
      </c>
      <c r="L69" s="136">
        <v>20600000</v>
      </c>
      <c r="M69" s="136"/>
      <c r="N69" s="136"/>
      <c r="O69" s="136"/>
      <c r="P69" s="136"/>
      <c r="Q69" s="136">
        <f>L69-M69+N69-O69+P69</f>
        <v>20600000</v>
      </c>
      <c r="R69" s="136"/>
      <c r="S69" s="136">
        <v>2363600</v>
      </c>
      <c r="T69" s="136">
        <v>1283600</v>
      </c>
      <c r="U69" s="136">
        <v>1283600</v>
      </c>
      <c r="V69" s="136">
        <v>1283600</v>
      </c>
      <c r="W69" s="136">
        <v>1283600</v>
      </c>
      <c r="X69" s="188">
        <f t="shared" si="1"/>
        <v>6.2310679611650488E-2</v>
      </c>
      <c r="Y69" s="137"/>
    </row>
    <row r="70" spans="1:25" s="106" customFormat="1" ht="16.5" x14ac:dyDescent="0.2">
      <c r="A70" s="107" t="s">
        <v>33</v>
      </c>
      <c r="B70" s="108" t="s">
        <v>106</v>
      </c>
      <c r="C70" s="108" t="s">
        <v>62</v>
      </c>
      <c r="D70" s="108"/>
      <c r="E70" s="109"/>
      <c r="F70" s="109"/>
      <c r="G70" s="109"/>
      <c r="H70" s="110"/>
      <c r="I70" s="111"/>
      <c r="J70" s="112"/>
      <c r="K70" s="116" t="s">
        <v>111</v>
      </c>
      <c r="L70" s="114">
        <v>11330000</v>
      </c>
      <c r="M70" s="114"/>
      <c r="N70" s="114"/>
      <c r="O70" s="114"/>
      <c r="P70" s="114"/>
      <c r="Q70" s="114">
        <f>L70-M70+N70-O70+P70</f>
        <v>11330000</v>
      </c>
      <c r="R70" s="114"/>
      <c r="S70" s="114">
        <v>0</v>
      </c>
      <c r="T70" s="114">
        <v>0</v>
      </c>
      <c r="U70" s="114">
        <v>0</v>
      </c>
      <c r="V70" s="114">
        <v>0</v>
      </c>
      <c r="W70" s="114">
        <v>0</v>
      </c>
      <c r="X70" s="117">
        <f t="shared" si="1"/>
        <v>0</v>
      </c>
      <c r="Y70" s="105"/>
    </row>
    <row r="71" spans="1:25" s="106" customFormat="1" x14ac:dyDescent="0.2">
      <c r="A71" s="107" t="s">
        <v>33</v>
      </c>
      <c r="B71" s="108" t="s">
        <v>106</v>
      </c>
      <c r="C71" s="108" t="s">
        <v>94</v>
      </c>
      <c r="D71" s="108"/>
      <c r="E71" s="109"/>
      <c r="F71" s="109"/>
      <c r="G71" s="109"/>
      <c r="H71" s="110"/>
      <c r="I71" s="111"/>
      <c r="J71" s="112"/>
      <c r="K71" s="116" t="s">
        <v>112</v>
      </c>
      <c r="L71" s="114">
        <f>L72</f>
        <v>1100000000</v>
      </c>
      <c r="M71" s="114">
        <f t="shared" ref="M71:W71" si="26">M72</f>
        <v>0</v>
      </c>
      <c r="N71" s="114">
        <f t="shared" si="26"/>
        <v>0</v>
      </c>
      <c r="O71" s="114">
        <f t="shared" si="26"/>
        <v>0</v>
      </c>
      <c r="P71" s="114">
        <f t="shared" si="26"/>
        <v>0</v>
      </c>
      <c r="Q71" s="114">
        <f t="shared" si="26"/>
        <v>1100000000</v>
      </c>
      <c r="R71" s="114">
        <f>R72</f>
        <v>0</v>
      </c>
      <c r="S71" s="114">
        <f t="shared" si="26"/>
        <v>0</v>
      </c>
      <c r="T71" s="114">
        <f t="shared" si="26"/>
        <v>0</v>
      </c>
      <c r="U71" s="114">
        <f t="shared" si="26"/>
        <v>0</v>
      </c>
      <c r="V71" s="114">
        <f t="shared" si="26"/>
        <v>0</v>
      </c>
      <c r="W71" s="114">
        <f t="shared" si="26"/>
        <v>0</v>
      </c>
      <c r="X71" s="117">
        <f t="shared" si="1"/>
        <v>0</v>
      </c>
      <c r="Y71" s="105"/>
    </row>
    <row r="72" spans="1:25" s="106" customFormat="1" ht="16.5" x14ac:dyDescent="0.2">
      <c r="A72" s="107" t="s">
        <v>33</v>
      </c>
      <c r="B72" s="108" t="s">
        <v>106</v>
      </c>
      <c r="C72" s="108" t="s">
        <v>94</v>
      </c>
      <c r="D72" s="108" t="s">
        <v>35</v>
      </c>
      <c r="E72" s="189"/>
      <c r="F72" s="109"/>
      <c r="G72" s="109"/>
      <c r="H72" s="110">
        <v>11</v>
      </c>
      <c r="I72" s="111" t="s">
        <v>40</v>
      </c>
      <c r="J72" s="112" t="s">
        <v>113</v>
      </c>
      <c r="K72" s="116" t="s">
        <v>114</v>
      </c>
      <c r="L72" s="114">
        <v>1100000000</v>
      </c>
      <c r="M72" s="114"/>
      <c r="N72" s="114"/>
      <c r="O72" s="114"/>
      <c r="P72" s="114"/>
      <c r="Q72" s="114">
        <f>L72-M72+N72-O72+P72</f>
        <v>1100000000</v>
      </c>
      <c r="R72" s="114"/>
      <c r="S72" s="114">
        <v>0</v>
      </c>
      <c r="T72" s="114">
        <v>0</v>
      </c>
      <c r="U72" s="114">
        <v>0</v>
      </c>
      <c r="V72" s="114">
        <v>0</v>
      </c>
      <c r="W72" s="114">
        <v>0</v>
      </c>
      <c r="X72" s="115">
        <f t="shared" si="1"/>
        <v>0</v>
      </c>
      <c r="Y72" s="105"/>
    </row>
    <row r="73" spans="1:25" s="106" customFormat="1" ht="16.5" x14ac:dyDescent="0.2">
      <c r="A73" s="107" t="s">
        <v>33</v>
      </c>
      <c r="B73" s="108" t="s">
        <v>106</v>
      </c>
      <c r="C73" s="108" t="s">
        <v>115</v>
      </c>
      <c r="D73" s="108"/>
      <c r="E73" s="189"/>
      <c r="F73" s="109"/>
      <c r="G73" s="109"/>
      <c r="H73" s="110"/>
      <c r="I73" s="111"/>
      <c r="J73" s="112"/>
      <c r="K73" s="116" t="s">
        <v>116</v>
      </c>
      <c r="L73" s="114">
        <f>L74</f>
        <v>2060000</v>
      </c>
      <c r="M73" s="114">
        <f t="shared" ref="M73:W74" si="27">M74</f>
        <v>0</v>
      </c>
      <c r="N73" s="114">
        <f t="shared" si="27"/>
        <v>0</v>
      </c>
      <c r="O73" s="114">
        <f t="shared" si="27"/>
        <v>0</v>
      </c>
      <c r="P73" s="114">
        <f t="shared" si="27"/>
        <v>0</v>
      </c>
      <c r="Q73" s="114">
        <f t="shared" si="27"/>
        <v>2060000</v>
      </c>
      <c r="R73" s="114">
        <f>R74</f>
        <v>0</v>
      </c>
      <c r="S73" s="114">
        <f t="shared" si="27"/>
        <v>0</v>
      </c>
      <c r="T73" s="114">
        <f t="shared" si="27"/>
        <v>0</v>
      </c>
      <c r="U73" s="114">
        <f t="shared" si="27"/>
        <v>0</v>
      </c>
      <c r="V73" s="114">
        <f t="shared" si="27"/>
        <v>0</v>
      </c>
      <c r="W73" s="114">
        <f t="shared" si="27"/>
        <v>0</v>
      </c>
      <c r="X73" s="115">
        <f t="shared" si="1"/>
        <v>0</v>
      </c>
      <c r="Y73" s="105"/>
    </row>
    <row r="74" spans="1:25" s="106" customFormat="1" x14ac:dyDescent="0.2">
      <c r="A74" s="107" t="s">
        <v>33</v>
      </c>
      <c r="B74" s="108" t="s">
        <v>106</v>
      </c>
      <c r="C74" s="108" t="s">
        <v>115</v>
      </c>
      <c r="D74" s="108" t="s">
        <v>43</v>
      </c>
      <c r="E74" s="189"/>
      <c r="F74" s="109"/>
      <c r="G74" s="109"/>
      <c r="H74" s="110"/>
      <c r="I74" s="111"/>
      <c r="J74" s="112"/>
      <c r="K74" s="116" t="s">
        <v>117</v>
      </c>
      <c r="L74" s="156">
        <f>L75</f>
        <v>2060000</v>
      </c>
      <c r="M74" s="156">
        <f t="shared" si="27"/>
        <v>0</v>
      </c>
      <c r="N74" s="156">
        <f t="shared" si="27"/>
        <v>0</v>
      </c>
      <c r="O74" s="156">
        <f t="shared" si="27"/>
        <v>0</v>
      </c>
      <c r="P74" s="156">
        <f t="shared" si="27"/>
        <v>0</v>
      </c>
      <c r="Q74" s="156">
        <f t="shared" si="27"/>
        <v>2060000</v>
      </c>
      <c r="R74" s="156">
        <f>R75</f>
        <v>0</v>
      </c>
      <c r="S74" s="156">
        <f t="shared" si="27"/>
        <v>0</v>
      </c>
      <c r="T74" s="156">
        <f t="shared" si="27"/>
        <v>0</v>
      </c>
      <c r="U74" s="156">
        <f t="shared" si="27"/>
        <v>0</v>
      </c>
      <c r="V74" s="156">
        <f t="shared" si="27"/>
        <v>0</v>
      </c>
      <c r="W74" s="156">
        <f t="shared" si="27"/>
        <v>0</v>
      </c>
      <c r="X74" s="115">
        <f t="shared" si="1"/>
        <v>0</v>
      </c>
      <c r="Y74" s="105"/>
    </row>
    <row r="75" spans="1:25" s="138" customFormat="1" ht="13.5" thickBot="1" x14ac:dyDescent="0.25">
      <c r="A75" s="129" t="s">
        <v>33</v>
      </c>
      <c r="B75" s="130" t="s">
        <v>106</v>
      </c>
      <c r="C75" s="130" t="s">
        <v>115</v>
      </c>
      <c r="D75" s="130" t="s">
        <v>43</v>
      </c>
      <c r="E75" s="131" t="s">
        <v>46</v>
      </c>
      <c r="F75" s="131"/>
      <c r="G75" s="131"/>
      <c r="H75" s="132">
        <v>10</v>
      </c>
      <c r="I75" s="133" t="s">
        <v>40</v>
      </c>
      <c r="J75" s="134" t="s">
        <v>41</v>
      </c>
      <c r="K75" s="135" t="s">
        <v>118</v>
      </c>
      <c r="L75" s="136">
        <v>2060000</v>
      </c>
      <c r="M75" s="136"/>
      <c r="N75" s="136"/>
      <c r="O75" s="136"/>
      <c r="P75" s="136"/>
      <c r="Q75" s="136">
        <f>L75-M75+N75-O75+P75</f>
        <v>2060000</v>
      </c>
      <c r="R75" s="136"/>
      <c r="S75" s="136">
        <v>0</v>
      </c>
      <c r="T75" s="136">
        <v>0</v>
      </c>
      <c r="U75" s="136">
        <v>0</v>
      </c>
      <c r="V75" s="136">
        <v>0</v>
      </c>
      <c r="W75" s="136">
        <v>0</v>
      </c>
      <c r="X75" s="139">
        <f t="shared" si="1"/>
        <v>0</v>
      </c>
      <c r="Y75" s="137"/>
    </row>
    <row r="76" spans="1:25" s="97" customFormat="1" ht="14.25" thickTop="1" thickBot="1" x14ac:dyDescent="0.25">
      <c r="A76" s="190" t="s">
        <v>119</v>
      </c>
      <c r="B76" s="191"/>
      <c r="C76" s="191"/>
      <c r="D76" s="191"/>
      <c r="E76" s="191"/>
      <c r="F76" s="191"/>
      <c r="G76" s="191"/>
      <c r="H76" s="191"/>
      <c r="I76" s="192"/>
      <c r="J76" s="193"/>
      <c r="K76" s="194" t="s">
        <v>120</v>
      </c>
      <c r="L76" s="195">
        <f>L77+L98+L134</f>
        <v>697862964025</v>
      </c>
      <c r="M76" s="195">
        <f t="shared" ref="M76:W76" si="28">M77+M98+M134</f>
        <v>55739590196</v>
      </c>
      <c r="N76" s="195">
        <f t="shared" si="28"/>
        <v>55739590196</v>
      </c>
      <c r="O76" s="195">
        <f t="shared" si="28"/>
        <v>0</v>
      </c>
      <c r="P76" s="195">
        <f t="shared" si="28"/>
        <v>0</v>
      </c>
      <c r="Q76" s="195">
        <f t="shared" si="28"/>
        <v>697862964025</v>
      </c>
      <c r="R76" s="195">
        <f>R77+R98+R134</f>
        <v>56622093660</v>
      </c>
      <c r="S76" s="195">
        <f t="shared" si="28"/>
        <v>497044770540.53003</v>
      </c>
      <c r="T76" s="195">
        <f t="shared" si="28"/>
        <v>323018947875.15997</v>
      </c>
      <c r="U76" s="195">
        <f t="shared" si="28"/>
        <v>36442514092.349998</v>
      </c>
      <c r="V76" s="195">
        <f t="shared" si="28"/>
        <v>36431563834.349998</v>
      </c>
      <c r="W76" s="195">
        <f t="shared" si="28"/>
        <v>36431563834.349998</v>
      </c>
      <c r="X76" s="95">
        <f t="shared" si="1"/>
        <v>0.46286873573590054</v>
      </c>
      <c r="Y76" s="96"/>
    </row>
    <row r="77" spans="1:25" s="204" customFormat="1" ht="33.75" thickTop="1" x14ac:dyDescent="0.2">
      <c r="A77" s="196" t="s">
        <v>119</v>
      </c>
      <c r="B77" s="197" t="s">
        <v>121</v>
      </c>
      <c r="C77" s="197"/>
      <c r="D77" s="197"/>
      <c r="E77" s="197"/>
      <c r="F77" s="197"/>
      <c r="G77" s="197"/>
      <c r="H77" s="197"/>
      <c r="I77" s="198"/>
      <c r="J77" s="199"/>
      <c r="K77" s="200" t="s">
        <v>122</v>
      </c>
      <c r="L77" s="201">
        <f>L78</f>
        <v>70500000000</v>
      </c>
      <c r="M77" s="201">
        <f t="shared" ref="M77:W77" si="29">M78</f>
        <v>1297026996</v>
      </c>
      <c r="N77" s="201">
        <f t="shared" si="29"/>
        <v>1297026996</v>
      </c>
      <c r="O77" s="201">
        <f t="shared" si="29"/>
        <v>0</v>
      </c>
      <c r="P77" s="201">
        <f t="shared" si="29"/>
        <v>0</v>
      </c>
      <c r="Q77" s="201">
        <f t="shared" si="29"/>
        <v>70500000000</v>
      </c>
      <c r="R77" s="201">
        <f>R78</f>
        <v>0</v>
      </c>
      <c r="S77" s="201">
        <f t="shared" si="29"/>
        <v>42969178341</v>
      </c>
      <c r="T77" s="201">
        <f t="shared" si="29"/>
        <v>16496998689</v>
      </c>
      <c r="U77" s="201">
        <f t="shared" si="29"/>
        <v>1769210639.3299999</v>
      </c>
      <c r="V77" s="201">
        <f t="shared" si="29"/>
        <v>1769210639.3299999</v>
      </c>
      <c r="W77" s="201">
        <f t="shared" si="29"/>
        <v>1769210639.3299999</v>
      </c>
      <c r="X77" s="202">
        <f t="shared" si="1"/>
        <v>0.23399998140425532</v>
      </c>
      <c r="Y77" s="203"/>
    </row>
    <row r="78" spans="1:25" s="106" customFormat="1" x14ac:dyDescent="0.2">
      <c r="A78" s="107" t="s">
        <v>119</v>
      </c>
      <c r="B78" s="108" t="s">
        <v>121</v>
      </c>
      <c r="C78" s="108" t="s">
        <v>123</v>
      </c>
      <c r="D78" s="108"/>
      <c r="E78" s="109"/>
      <c r="F78" s="109"/>
      <c r="G78" s="109"/>
      <c r="H78" s="110"/>
      <c r="I78" s="111"/>
      <c r="J78" s="112"/>
      <c r="K78" s="113" t="s">
        <v>124</v>
      </c>
      <c r="L78" s="114">
        <f>L79+L81+L85+L91+L96</f>
        <v>70500000000</v>
      </c>
      <c r="M78" s="114">
        <f t="shared" ref="M78:W78" si="30">M79+M81+M85+M91+M96</f>
        <v>1297026996</v>
      </c>
      <c r="N78" s="114">
        <f t="shared" si="30"/>
        <v>1297026996</v>
      </c>
      <c r="O78" s="114">
        <f t="shared" si="30"/>
        <v>0</v>
      </c>
      <c r="P78" s="114">
        <f t="shared" si="30"/>
        <v>0</v>
      </c>
      <c r="Q78" s="114">
        <f t="shared" si="30"/>
        <v>70500000000</v>
      </c>
      <c r="R78" s="114">
        <f>R79+R81+R85+R91+R96</f>
        <v>0</v>
      </c>
      <c r="S78" s="114">
        <f t="shared" si="30"/>
        <v>42969178341</v>
      </c>
      <c r="T78" s="114">
        <f t="shared" si="30"/>
        <v>16496998689</v>
      </c>
      <c r="U78" s="114">
        <f t="shared" si="30"/>
        <v>1769210639.3299999</v>
      </c>
      <c r="V78" s="114">
        <f t="shared" si="30"/>
        <v>1769210639.3299999</v>
      </c>
      <c r="W78" s="114">
        <f t="shared" si="30"/>
        <v>1769210639.3299999</v>
      </c>
      <c r="X78" s="115">
        <f t="shared" ref="X78:X142" si="31">T78/Q78</f>
        <v>0.23399998140425532</v>
      </c>
      <c r="Y78" s="105"/>
    </row>
    <row r="79" spans="1:25" s="106" customFormat="1" ht="41.25" x14ac:dyDescent="0.2">
      <c r="A79" s="107" t="s">
        <v>119</v>
      </c>
      <c r="B79" s="108" t="s">
        <v>121</v>
      </c>
      <c r="C79" s="108" t="s">
        <v>123</v>
      </c>
      <c r="D79" s="108" t="s">
        <v>125</v>
      </c>
      <c r="E79" s="109"/>
      <c r="F79" s="109"/>
      <c r="G79" s="109"/>
      <c r="H79" s="110">
        <v>11</v>
      </c>
      <c r="I79" s="111" t="s">
        <v>40</v>
      </c>
      <c r="J79" s="112" t="s">
        <v>41</v>
      </c>
      <c r="K79" s="116" t="s">
        <v>126</v>
      </c>
      <c r="L79" s="114">
        <f>SUM(L80)</f>
        <v>31700000000</v>
      </c>
      <c r="M79" s="114">
        <f t="shared" ref="M79:W79" si="32">SUM(M80)</f>
        <v>0</v>
      </c>
      <c r="N79" s="114">
        <f t="shared" si="32"/>
        <v>0</v>
      </c>
      <c r="O79" s="114">
        <f t="shared" si="32"/>
        <v>0</v>
      </c>
      <c r="P79" s="114">
        <f t="shared" si="32"/>
        <v>0</v>
      </c>
      <c r="Q79" s="114">
        <f t="shared" si="32"/>
        <v>31700000000</v>
      </c>
      <c r="R79" s="114">
        <f>SUM(R80)</f>
        <v>0</v>
      </c>
      <c r="S79" s="114">
        <f t="shared" si="32"/>
        <v>14430571520</v>
      </c>
      <c r="T79" s="114">
        <f t="shared" si="32"/>
        <v>5827708799</v>
      </c>
      <c r="U79" s="114">
        <f t="shared" si="32"/>
        <v>623757777</v>
      </c>
      <c r="V79" s="114">
        <f t="shared" si="32"/>
        <v>623757777</v>
      </c>
      <c r="W79" s="114">
        <f t="shared" si="32"/>
        <v>623757777</v>
      </c>
      <c r="X79" s="205">
        <f t="shared" si="31"/>
        <v>0.18383939429022081</v>
      </c>
      <c r="Y79" s="105"/>
    </row>
    <row r="80" spans="1:25" s="138" customFormat="1" ht="24.75" x14ac:dyDescent="0.2">
      <c r="A80" s="129" t="s">
        <v>119</v>
      </c>
      <c r="B80" s="130" t="s">
        <v>121</v>
      </c>
      <c r="C80" s="130" t="s">
        <v>123</v>
      </c>
      <c r="D80" s="130" t="s">
        <v>125</v>
      </c>
      <c r="E80" s="131" t="s">
        <v>127</v>
      </c>
      <c r="F80" s="131" t="s">
        <v>128</v>
      </c>
      <c r="G80" s="131"/>
      <c r="H80" s="132"/>
      <c r="I80" s="133"/>
      <c r="J80" s="134"/>
      <c r="K80" s="206" t="s">
        <v>129</v>
      </c>
      <c r="L80" s="136">
        <v>31700000000</v>
      </c>
      <c r="M80" s="136"/>
      <c r="N80" s="136"/>
      <c r="O80" s="136"/>
      <c r="P80" s="136"/>
      <c r="Q80" s="136">
        <f>L80-M80+N80-O80+P80</f>
        <v>31700000000</v>
      </c>
      <c r="R80" s="136"/>
      <c r="S80" s="136">
        <v>14430571520</v>
      </c>
      <c r="T80" s="136">
        <v>5827708799</v>
      </c>
      <c r="U80" s="136">
        <v>623757777</v>
      </c>
      <c r="V80" s="136">
        <v>623757777</v>
      </c>
      <c r="W80" s="136">
        <v>623757777</v>
      </c>
      <c r="X80" s="139">
        <f t="shared" si="31"/>
        <v>0.18383939429022081</v>
      </c>
      <c r="Y80" s="137"/>
    </row>
    <row r="81" spans="1:25" s="106" customFormat="1" ht="33" x14ac:dyDescent="0.2">
      <c r="A81" s="107" t="s">
        <v>119</v>
      </c>
      <c r="B81" s="108" t="s">
        <v>121</v>
      </c>
      <c r="C81" s="108" t="s">
        <v>123</v>
      </c>
      <c r="D81" s="108" t="s">
        <v>130</v>
      </c>
      <c r="E81" s="109"/>
      <c r="F81" s="109"/>
      <c r="G81" s="109"/>
      <c r="H81" s="110"/>
      <c r="I81" s="111"/>
      <c r="J81" s="112"/>
      <c r="K81" s="116" t="s">
        <v>131</v>
      </c>
      <c r="L81" s="114">
        <f>SUM(L82:L84)</f>
        <v>9000000000</v>
      </c>
      <c r="M81" s="114">
        <f t="shared" ref="M81:W81" si="33">SUM(M82:M84)</f>
        <v>405453740</v>
      </c>
      <c r="N81" s="114">
        <f t="shared" si="33"/>
        <v>405453740</v>
      </c>
      <c r="O81" s="114">
        <f t="shared" si="33"/>
        <v>0</v>
      </c>
      <c r="P81" s="114">
        <f t="shared" si="33"/>
        <v>0</v>
      </c>
      <c r="Q81" s="114">
        <f t="shared" si="33"/>
        <v>9000000000</v>
      </c>
      <c r="R81" s="114">
        <f>SUM(R82:R84)</f>
        <v>0</v>
      </c>
      <c r="S81" s="114">
        <f t="shared" si="33"/>
        <v>7014555140</v>
      </c>
      <c r="T81" s="114">
        <f t="shared" si="33"/>
        <v>3102725577</v>
      </c>
      <c r="U81" s="114">
        <f t="shared" si="33"/>
        <v>308316106</v>
      </c>
      <c r="V81" s="114">
        <f t="shared" si="33"/>
        <v>308316106</v>
      </c>
      <c r="W81" s="114">
        <f t="shared" si="33"/>
        <v>308316106</v>
      </c>
      <c r="X81" s="115">
        <f t="shared" si="31"/>
        <v>0.34474728633333335</v>
      </c>
      <c r="Y81" s="105"/>
    </row>
    <row r="82" spans="1:25" s="138" customFormat="1" ht="16.5" x14ac:dyDescent="0.2">
      <c r="A82" s="129" t="s">
        <v>119</v>
      </c>
      <c r="B82" s="130" t="s">
        <v>121</v>
      </c>
      <c r="C82" s="130" t="s">
        <v>123</v>
      </c>
      <c r="D82" s="130" t="s">
        <v>130</v>
      </c>
      <c r="E82" s="131" t="s">
        <v>127</v>
      </c>
      <c r="F82" s="131" t="s">
        <v>132</v>
      </c>
      <c r="G82" s="131"/>
      <c r="H82" s="132">
        <v>11</v>
      </c>
      <c r="I82" s="133" t="s">
        <v>40</v>
      </c>
      <c r="J82" s="134" t="s">
        <v>41</v>
      </c>
      <c r="K82" s="206" t="s">
        <v>133</v>
      </c>
      <c r="L82" s="136">
        <v>6859880000</v>
      </c>
      <c r="M82" s="136"/>
      <c r="N82" s="136">
        <f>203123760+107973740</f>
        <v>311097500</v>
      </c>
      <c r="O82" s="136"/>
      <c r="P82" s="136"/>
      <c r="Q82" s="136">
        <f>L82-M82+N82-O82+P82</f>
        <v>7170977500</v>
      </c>
      <c r="R82" s="136"/>
      <c r="S82" s="136">
        <v>5816237640</v>
      </c>
      <c r="T82" s="136">
        <v>2927168077</v>
      </c>
      <c r="U82" s="136">
        <v>268965440</v>
      </c>
      <c r="V82" s="136">
        <v>268965440</v>
      </c>
      <c r="W82" s="136">
        <v>268965440</v>
      </c>
      <c r="X82" s="148">
        <f t="shared" si="31"/>
        <v>0.40819652230117859</v>
      </c>
      <c r="Y82" s="137"/>
    </row>
    <row r="83" spans="1:25" s="138" customFormat="1" ht="16.5" x14ac:dyDescent="0.2">
      <c r="A83" s="129" t="s">
        <v>119</v>
      </c>
      <c r="B83" s="130" t="s">
        <v>121</v>
      </c>
      <c r="C83" s="130" t="s">
        <v>123</v>
      </c>
      <c r="D83" s="130" t="s">
        <v>130</v>
      </c>
      <c r="E83" s="131" t="s">
        <v>127</v>
      </c>
      <c r="F83" s="131" t="s">
        <v>134</v>
      </c>
      <c r="G83" s="131"/>
      <c r="H83" s="132">
        <v>11</v>
      </c>
      <c r="I83" s="133" t="s">
        <v>40</v>
      </c>
      <c r="J83" s="134" t="s">
        <v>41</v>
      </c>
      <c r="K83" s="206" t="s">
        <v>135</v>
      </c>
      <c r="L83" s="136">
        <v>1620120000</v>
      </c>
      <c r="M83" s="136">
        <f>297480000+70267500</f>
        <v>367747500</v>
      </c>
      <c r="N83" s="136"/>
      <c r="O83" s="136"/>
      <c r="P83" s="136"/>
      <c r="Q83" s="136">
        <f>L83-M83+N83-O83+P83</f>
        <v>1252372500</v>
      </c>
      <c r="R83" s="136"/>
      <c r="S83" s="136">
        <v>736317500</v>
      </c>
      <c r="T83" s="136">
        <v>113557500</v>
      </c>
      <c r="U83" s="136">
        <v>31724000</v>
      </c>
      <c r="V83" s="136">
        <v>31724000</v>
      </c>
      <c r="W83" s="136">
        <v>31724000</v>
      </c>
      <c r="X83" s="148">
        <f t="shared" si="31"/>
        <v>9.0673900936023427E-2</v>
      </c>
      <c r="Y83" s="137"/>
    </row>
    <row r="84" spans="1:25" s="138" customFormat="1" ht="24.75" x14ac:dyDescent="0.2">
      <c r="A84" s="129" t="s">
        <v>119</v>
      </c>
      <c r="B84" s="130" t="s">
        <v>121</v>
      </c>
      <c r="C84" s="130" t="s">
        <v>123</v>
      </c>
      <c r="D84" s="130" t="s">
        <v>130</v>
      </c>
      <c r="E84" s="131" t="s">
        <v>127</v>
      </c>
      <c r="F84" s="131" t="s">
        <v>128</v>
      </c>
      <c r="G84" s="131"/>
      <c r="H84" s="132">
        <v>11</v>
      </c>
      <c r="I84" s="133" t="s">
        <v>40</v>
      </c>
      <c r="J84" s="134" t="s">
        <v>41</v>
      </c>
      <c r="K84" s="206" t="s">
        <v>129</v>
      </c>
      <c r="L84" s="136">
        <v>520000000</v>
      </c>
      <c r="M84" s="136">
        <v>37706240</v>
      </c>
      <c r="N84" s="136">
        <v>94356240</v>
      </c>
      <c r="O84" s="136"/>
      <c r="P84" s="136"/>
      <c r="Q84" s="136">
        <f>L84-M84+N84-O84+P84</f>
        <v>576650000</v>
      </c>
      <c r="R84" s="136"/>
      <c r="S84" s="136">
        <v>462000000</v>
      </c>
      <c r="T84" s="136">
        <v>62000000</v>
      </c>
      <c r="U84" s="136">
        <v>7626666</v>
      </c>
      <c r="V84" s="136">
        <v>7626666</v>
      </c>
      <c r="W84" s="136">
        <v>7626666</v>
      </c>
      <c r="X84" s="148">
        <f t="shared" si="31"/>
        <v>0.10751755831093385</v>
      </c>
      <c r="Y84" s="137"/>
    </row>
    <row r="85" spans="1:25" s="106" customFormat="1" ht="16.5" x14ac:dyDescent="0.2">
      <c r="A85" s="107" t="s">
        <v>119</v>
      </c>
      <c r="B85" s="108" t="s">
        <v>121</v>
      </c>
      <c r="C85" s="108" t="s">
        <v>123</v>
      </c>
      <c r="D85" s="108" t="s">
        <v>136</v>
      </c>
      <c r="E85" s="109"/>
      <c r="F85" s="109"/>
      <c r="G85" s="109"/>
      <c r="H85" s="110"/>
      <c r="I85" s="111"/>
      <c r="J85" s="112"/>
      <c r="K85" s="116" t="s">
        <v>137</v>
      </c>
      <c r="L85" s="114">
        <f>SUM(L86:L90)</f>
        <v>9000000000</v>
      </c>
      <c r="M85" s="114">
        <f t="shared" ref="M85:W85" si="34">SUM(M86:M90)</f>
        <v>891573256</v>
      </c>
      <c r="N85" s="114">
        <f t="shared" si="34"/>
        <v>891573256</v>
      </c>
      <c r="O85" s="114">
        <f t="shared" si="34"/>
        <v>0</v>
      </c>
      <c r="P85" s="114">
        <f t="shared" si="34"/>
        <v>0</v>
      </c>
      <c r="Q85" s="114">
        <f t="shared" si="34"/>
        <v>9000000000</v>
      </c>
      <c r="R85" s="114">
        <f>SUM(R86:R90)</f>
        <v>0</v>
      </c>
      <c r="S85" s="114">
        <f t="shared" si="34"/>
        <v>6684688846</v>
      </c>
      <c r="T85" s="114">
        <f t="shared" si="34"/>
        <v>2384174934</v>
      </c>
      <c r="U85" s="114">
        <f t="shared" si="34"/>
        <v>210035446</v>
      </c>
      <c r="V85" s="114">
        <f t="shared" si="34"/>
        <v>210035446</v>
      </c>
      <c r="W85" s="114">
        <f t="shared" si="34"/>
        <v>210035446</v>
      </c>
      <c r="X85" s="115">
        <f t="shared" si="31"/>
        <v>0.26490832600000003</v>
      </c>
      <c r="Y85" s="105"/>
    </row>
    <row r="86" spans="1:25" s="138" customFormat="1" x14ac:dyDescent="0.2">
      <c r="A86" s="129" t="s">
        <v>119</v>
      </c>
      <c r="B86" s="130" t="s">
        <v>121</v>
      </c>
      <c r="C86" s="130" t="s">
        <v>123</v>
      </c>
      <c r="D86" s="130" t="s">
        <v>136</v>
      </c>
      <c r="E86" s="131" t="s">
        <v>127</v>
      </c>
      <c r="F86" s="131" t="s">
        <v>138</v>
      </c>
      <c r="G86" s="131"/>
      <c r="H86" s="132">
        <v>11</v>
      </c>
      <c r="I86" s="133" t="s">
        <v>40</v>
      </c>
      <c r="J86" s="134" t="s">
        <v>41</v>
      </c>
      <c r="K86" s="206" t="s">
        <v>139</v>
      </c>
      <c r="L86" s="136">
        <v>70000000</v>
      </c>
      <c r="M86" s="136">
        <v>70000000</v>
      </c>
      <c r="N86" s="136"/>
      <c r="O86" s="136"/>
      <c r="P86" s="136"/>
      <c r="Q86" s="136">
        <f>L86-M86+N86-O86+P86</f>
        <v>0</v>
      </c>
      <c r="R86" s="136"/>
      <c r="S86" s="136">
        <v>0</v>
      </c>
      <c r="T86" s="136">
        <v>0</v>
      </c>
      <c r="U86" s="136">
        <v>0</v>
      </c>
      <c r="V86" s="136">
        <v>0</v>
      </c>
      <c r="W86" s="136">
        <v>0</v>
      </c>
      <c r="X86" s="148" t="e">
        <f t="shared" si="31"/>
        <v>#DIV/0!</v>
      </c>
      <c r="Y86" s="137"/>
    </row>
    <row r="87" spans="1:25" s="138" customFormat="1" ht="16.5" x14ac:dyDescent="0.2">
      <c r="A87" s="129" t="s">
        <v>119</v>
      </c>
      <c r="B87" s="130" t="s">
        <v>121</v>
      </c>
      <c r="C87" s="130" t="s">
        <v>123</v>
      </c>
      <c r="D87" s="130" t="s">
        <v>136</v>
      </c>
      <c r="E87" s="131" t="s">
        <v>127</v>
      </c>
      <c r="F87" s="131" t="s">
        <v>140</v>
      </c>
      <c r="G87" s="131"/>
      <c r="H87" s="132">
        <v>11</v>
      </c>
      <c r="I87" s="133" t="s">
        <v>40</v>
      </c>
      <c r="J87" s="134" t="s">
        <v>41</v>
      </c>
      <c r="K87" s="206" t="s">
        <v>141</v>
      </c>
      <c r="L87" s="136">
        <v>600000000</v>
      </c>
      <c r="M87" s="136"/>
      <c r="N87" s="136">
        <v>126946500</v>
      </c>
      <c r="O87" s="136"/>
      <c r="P87" s="136"/>
      <c r="Q87" s="136">
        <f>L87-M87+N87-O87+P87</f>
        <v>726946500</v>
      </c>
      <c r="R87" s="136"/>
      <c r="S87" s="136">
        <v>0</v>
      </c>
      <c r="T87" s="136">
        <v>0</v>
      </c>
      <c r="U87" s="136">
        <v>0</v>
      </c>
      <c r="V87" s="136">
        <v>0</v>
      </c>
      <c r="W87" s="136">
        <v>0</v>
      </c>
      <c r="X87" s="148">
        <f t="shared" si="31"/>
        <v>0</v>
      </c>
      <c r="Y87" s="137"/>
    </row>
    <row r="88" spans="1:25" s="138" customFormat="1" ht="16.5" x14ac:dyDescent="0.2">
      <c r="A88" s="129" t="s">
        <v>119</v>
      </c>
      <c r="B88" s="130" t="s">
        <v>121</v>
      </c>
      <c r="C88" s="130" t="s">
        <v>123</v>
      </c>
      <c r="D88" s="130" t="s">
        <v>136</v>
      </c>
      <c r="E88" s="131" t="s">
        <v>127</v>
      </c>
      <c r="F88" s="131" t="s">
        <v>132</v>
      </c>
      <c r="G88" s="131"/>
      <c r="H88" s="132">
        <v>11</v>
      </c>
      <c r="I88" s="133" t="s">
        <v>40</v>
      </c>
      <c r="J88" s="134" t="s">
        <v>41</v>
      </c>
      <c r="K88" s="206" t="s">
        <v>133</v>
      </c>
      <c r="L88" s="136">
        <v>6506773256</v>
      </c>
      <c r="M88" s="136">
        <v>821573256</v>
      </c>
      <c r="N88" s="136"/>
      <c r="O88" s="136"/>
      <c r="P88" s="136"/>
      <c r="Q88" s="136">
        <f>L88-M88+N88-O88+P88</f>
        <v>5685200000</v>
      </c>
      <c r="R88" s="136"/>
      <c r="S88" s="136">
        <v>4931000000</v>
      </c>
      <c r="T88" s="136">
        <v>1538000000</v>
      </c>
      <c r="U88" s="136">
        <v>0</v>
      </c>
      <c r="V88" s="136">
        <v>0</v>
      </c>
      <c r="W88" s="136">
        <v>0</v>
      </c>
      <c r="X88" s="148">
        <f t="shared" si="31"/>
        <v>0.27052698234011119</v>
      </c>
      <c r="Y88" s="137"/>
    </row>
    <row r="89" spans="1:25" s="138" customFormat="1" ht="16.5" x14ac:dyDescent="0.2">
      <c r="A89" s="129" t="s">
        <v>119</v>
      </c>
      <c r="B89" s="130" t="s">
        <v>121</v>
      </c>
      <c r="C89" s="130" t="s">
        <v>123</v>
      </c>
      <c r="D89" s="130" t="s">
        <v>136</v>
      </c>
      <c r="E89" s="131" t="s">
        <v>127</v>
      </c>
      <c r="F89" s="131" t="s">
        <v>134</v>
      </c>
      <c r="G89" s="131"/>
      <c r="H89" s="132">
        <v>11</v>
      </c>
      <c r="I89" s="133" t="s">
        <v>40</v>
      </c>
      <c r="J89" s="134" t="s">
        <v>41</v>
      </c>
      <c r="K89" s="206" t="s">
        <v>135</v>
      </c>
      <c r="L89" s="136">
        <v>610000000</v>
      </c>
      <c r="M89" s="136"/>
      <c r="N89" s="136"/>
      <c r="O89" s="136"/>
      <c r="P89" s="136"/>
      <c r="Q89" s="136">
        <f>L89-M89+N89-O89+P89</f>
        <v>610000000</v>
      </c>
      <c r="R89" s="136"/>
      <c r="S89" s="136">
        <v>610000000</v>
      </c>
      <c r="T89" s="136">
        <v>0</v>
      </c>
      <c r="U89" s="136">
        <v>0</v>
      </c>
      <c r="V89" s="136">
        <v>0</v>
      </c>
      <c r="W89" s="136">
        <v>0</v>
      </c>
      <c r="X89" s="148">
        <f t="shared" si="31"/>
        <v>0</v>
      </c>
      <c r="Y89" s="137"/>
    </row>
    <row r="90" spans="1:25" s="138" customFormat="1" ht="24.75" x14ac:dyDescent="0.2">
      <c r="A90" s="129" t="s">
        <v>119</v>
      </c>
      <c r="B90" s="130" t="s">
        <v>121</v>
      </c>
      <c r="C90" s="130" t="s">
        <v>123</v>
      </c>
      <c r="D90" s="130" t="s">
        <v>136</v>
      </c>
      <c r="E90" s="131" t="s">
        <v>127</v>
      </c>
      <c r="F90" s="131" t="s">
        <v>128</v>
      </c>
      <c r="G90" s="131"/>
      <c r="H90" s="132">
        <v>11</v>
      </c>
      <c r="I90" s="133" t="s">
        <v>40</v>
      </c>
      <c r="J90" s="134" t="s">
        <v>41</v>
      </c>
      <c r="K90" s="206" t="s">
        <v>129</v>
      </c>
      <c r="L90" s="136">
        <v>1213226744</v>
      </c>
      <c r="M90" s="136"/>
      <c r="N90" s="136">
        <v>764626756</v>
      </c>
      <c r="O90" s="136"/>
      <c r="P90" s="136"/>
      <c r="Q90" s="136">
        <f>L90-M90+N90-O90+P90</f>
        <v>1977853500</v>
      </c>
      <c r="R90" s="136"/>
      <c r="S90" s="136">
        <v>1143688846</v>
      </c>
      <c r="T90" s="136">
        <v>846174934</v>
      </c>
      <c r="U90" s="136">
        <v>210035446</v>
      </c>
      <c r="V90" s="136">
        <v>210035446</v>
      </c>
      <c r="W90" s="136">
        <v>210035446</v>
      </c>
      <c r="X90" s="148">
        <f t="shared" si="31"/>
        <v>0.42782487883961073</v>
      </c>
      <c r="Y90" s="137"/>
    </row>
    <row r="91" spans="1:25" s="106" customFormat="1" ht="16.5" x14ac:dyDescent="0.2">
      <c r="A91" s="107" t="s">
        <v>119</v>
      </c>
      <c r="B91" s="108" t="s">
        <v>121</v>
      </c>
      <c r="C91" s="108" t="s">
        <v>123</v>
      </c>
      <c r="D91" s="108" t="s">
        <v>142</v>
      </c>
      <c r="E91" s="109"/>
      <c r="F91" s="109"/>
      <c r="G91" s="109"/>
      <c r="H91" s="110"/>
      <c r="I91" s="111"/>
      <c r="J91" s="112"/>
      <c r="K91" s="116" t="s">
        <v>143</v>
      </c>
      <c r="L91" s="114">
        <f>SUM(L92:L95)</f>
        <v>11800000000</v>
      </c>
      <c r="M91" s="114">
        <f t="shared" ref="M91:W91" si="35">SUM(M92:M95)</f>
        <v>0</v>
      </c>
      <c r="N91" s="114">
        <f t="shared" si="35"/>
        <v>0</v>
      </c>
      <c r="O91" s="114">
        <f t="shared" si="35"/>
        <v>0</v>
      </c>
      <c r="P91" s="114">
        <f t="shared" si="35"/>
        <v>0</v>
      </c>
      <c r="Q91" s="114">
        <f t="shared" si="35"/>
        <v>11800000000</v>
      </c>
      <c r="R91" s="114">
        <f>SUM(R92:R95)</f>
        <v>0</v>
      </c>
      <c r="S91" s="114">
        <f t="shared" si="35"/>
        <v>8069003837</v>
      </c>
      <c r="T91" s="114">
        <f t="shared" si="35"/>
        <v>1595266470</v>
      </c>
      <c r="U91" s="114">
        <f t="shared" si="35"/>
        <v>327822474</v>
      </c>
      <c r="V91" s="114">
        <f t="shared" si="35"/>
        <v>327822474</v>
      </c>
      <c r="W91" s="114">
        <f t="shared" si="35"/>
        <v>327822474</v>
      </c>
      <c r="X91" s="115">
        <f t="shared" si="31"/>
        <v>0.13519207372881356</v>
      </c>
      <c r="Y91" s="105"/>
    </row>
    <row r="92" spans="1:25" s="138" customFormat="1" ht="16.5" x14ac:dyDescent="0.2">
      <c r="A92" s="129" t="s">
        <v>119</v>
      </c>
      <c r="B92" s="130" t="s">
        <v>121</v>
      </c>
      <c r="C92" s="130" t="s">
        <v>123</v>
      </c>
      <c r="D92" s="130" t="s">
        <v>142</v>
      </c>
      <c r="E92" s="131" t="s">
        <v>127</v>
      </c>
      <c r="F92" s="131" t="s">
        <v>144</v>
      </c>
      <c r="G92" s="131"/>
      <c r="H92" s="132">
        <v>11</v>
      </c>
      <c r="I92" s="133" t="s">
        <v>40</v>
      </c>
      <c r="J92" s="134" t="s">
        <v>41</v>
      </c>
      <c r="K92" s="206" t="s">
        <v>145</v>
      </c>
      <c r="L92" s="136">
        <v>240000000</v>
      </c>
      <c r="M92" s="136"/>
      <c r="N92" s="136"/>
      <c r="O92" s="136"/>
      <c r="P92" s="136"/>
      <c r="Q92" s="136">
        <f>L92-M92+N92-O92+P92</f>
        <v>240000000</v>
      </c>
      <c r="R92" s="136"/>
      <c r="S92" s="136">
        <v>240000000</v>
      </c>
      <c r="T92" s="136">
        <v>12948280</v>
      </c>
      <c r="U92" s="136">
        <v>6368041</v>
      </c>
      <c r="V92" s="136">
        <v>6368041</v>
      </c>
      <c r="W92" s="136">
        <v>6368041</v>
      </c>
      <c r="X92" s="148">
        <f t="shared" si="31"/>
        <v>5.3951166666666668E-2</v>
      </c>
      <c r="Y92" s="137"/>
    </row>
    <row r="93" spans="1:25" s="138" customFormat="1" ht="16.5" x14ac:dyDescent="0.2">
      <c r="A93" s="129" t="s">
        <v>119</v>
      </c>
      <c r="B93" s="130" t="s">
        <v>121</v>
      </c>
      <c r="C93" s="130" t="s">
        <v>123</v>
      </c>
      <c r="D93" s="130" t="s">
        <v>142</v>
      </c>
      <c r="E93" s="131" t="s">
        <v>127</v>
      </c>
      <c r="F93" s="131" t="s">
        <v>140</v>
      </c>
      <c r="G93" s="131"/>
      <c r="H93" s="132">
        <v>11</v>
      </c>
      <c r="I93" s="133" t="s">
        <v>40</v>
      </c>
      <c r="J93" s="134" t="s">
        <v>41</v>
      </c>
      <c r="K93" s="206" t="s">
        <v>146</v>
      </c>
      <c r="L93" s="136">
        <v>5650000000</v>
      </c>
      <c r="M93" s="136"/>
      <c r="N93" s="136"/>
      <c r="O93" s="136"/>
      <c r="P93" s="136"/>
      <c r="Q93" s="136">
        <f>L93-M93+N93-O93+P93</f>
        <v>5650000000</v>
      </c>
      <c r="R93" s="136"/>
      <c r="S93" s="136">
        <v>4850000000</v>
      </c>
      <c r="T93" s="136">
        <v>0</v>
      </c>
      <c r="U93" s="136">
        <v>0</v>
      </c>
      <c r="V93" s="136">
        <v>0</v>
      </c>
      <c r="W93" s="136">
        <v>0</v>
      </c>
      <c r="X93" s="148">
        <f t="shared" si="31"/>
        <v>0</v>
      </c>
      <c r="Y93" s="137"/>
    </row>
    <row r="94" spans="1:25" s="138" customFormat="1" ht="16.5" x14ac:dyDescent="0.2">
      <c r="A94" s="129" t="s">
        <v>119</v>
      </c>
      <c r="B94" s="130" t="s">
        <v>121</v>
      </c>
      <c r="C94" s="130" t="s">
        <v>123</v>
      </c>
      <c r="D94" s="130" t="s">
        <v>142</v>
      </c>
      <c r="E94" s="131" t="s">
        <v>127</v>
      </c>
      <c r="F94" s="131" t="s">
        <v>132</v>
      </c>
      <c r="G94" s="131"/>
      <c r="H94" s="132">
        <v>11</v>
      </c>
      <c r="I94" s="133" t="s">
        <v>40</v>
      </c>
      <c r="J94" s="134" t="s">
        <v>41</v>
      </c>
      <c r="K94" s="206" t="s">
        <v>147</v>
      </c>
      <c r="L94" s="136">
        <v>4700000000</v>
      </c>
      <c r="M94" s="136"/>
      <c r="N94" s="136"/>
      <c r="O94" s="136"/>
      <c r="P94" s="136"/>
      <c r="Q94" s="136">
        <f>L94-M94+N94-O94+P94</f>
        <v>4700000000</v>
      </c>
      <c r="R94" s="136"/>
      <c r="S94" s="136">
        <v>2854263337</v>
      </c>
      <c r="T94" s="136">
        <v>1582318190</v>
      </c>
      <c r="U94" s="136">
        <v>321454433</v>
      </c>
      <c r="V94" s="136">
        <v>321454433</v>
      </c>
      <c r="W94" s="136">
        <v>321454433</v>
      </c>
      <c r="X94" s="148">
        <f t="shared" si="31"/>
        <v>0.33666344468085108</v>
      </c>
      <c r="Y94" s="137"/>
    </row>
    <row r="95" spans="1:25" s="138" customFormat="1" ht="24.75" x14ac:dyDescent="0.2">
      <c r="A95" s="129" t="s">
        <v>119</v>
      </c>
      <c r="B95" s="130" t="s">
        <v>121</v>
      </c>
      <c r="C95" s="130" t="s">
        <v>123</v>
      </c>
      <c r="D95" s="130" t="s">
        <v>142</v>
      </c>
      <c r="E95" s="131" t="s">
        <v>127</v>
      </c>
      <c r="F95" s="131" t="s">
        <v>128</v>
      </c>
      <c r="G95" s="131"/>
      <c r="H95" s="132">
        <v>11</v>
      </c>
      <c r="I95" s="133" t="s">
        <v>40</v>
      </c>
      <c r="J95" s="134" t="s">
        <v>41</v>
      </c>
      <c r="K95" s="206" t="s">
        <v>148</v>
      </c>
      <c r="L95" s="136">
        <v>1210000000</v>
      </c>
      <c r="M95" s="136"/>
      <c r="N95" s="136"/>
      <c r="O95" s="136"/>
      <c r="P95" s="136"/>
      <c r="Q95" s="136">
        <f>L95-M95+N95-O95+P95</f>
        <v>1210000000</v>
      </c>
      <c r="R95" s="136"/>
      <c r="S95" s="136">
        <v>124740500</v>
      </c>
      <c r="T95" s="136">
        <v>0</v>
      </c>
      <c r="U95" s="136">
        <v>0</v>
      </c>
      <c r="V95" s="136">
        <v>0</v>
      </c>
      <c r="W95" s="136">
        <v>0</v>
      </c>
      <c r="X95" s="148">
        <f t="shared" si="31"/>
        <v>0</v>
      </c>
      <c r="Y95" s="137"/>
    </row>
    <row r="96" spans="1:25" s="106" customFormat="1" ht="24.75" x14ac:dyDescent="0.2">
      <c r="A96" s="107" t="s">
        <v>119</v>
      </c>
      <c r="B96" s="108" t="s">
        <v>121</v>
      </c>
      <c r="C96" s="108" t="s">
        <v>123</v>
      </c>
      <c r="D96" s="108" t="s">
        <v>149</v>
      </c>
      <c r="E96" s="109"/>
      <c r="F96" s="109"/>
      <c r="G96" s="109"/>
      <c r="H96" s="110">
        <v>11</v>
      </c>
      <c r="I96" s="111" t="s">
        <v>40</v>
      </c>
      <c r="J96" s="112" t="s">
        <v>41</v>
      </c>
      <c r="K96" s="116" t="s">
        <v>150</v>
      </c>
      <c r="L96" s="114">
        <f>SUM(L97)</f>
        <v>9000000000</v>
      </c>
      <c r="M96" s="114">
        <f t="shared" ref="M96:W96" si="36">SUM(M97)</f>
        <v>0</v>
      </c>
      <c r="N96" s="114">
        <f t="shared" si="36"/>
        <v>0</v>
      </c>
      <c r="O96" s="114">
        <f t="shared" si="36"/>
        <v>0</v>
      </c>
      <c r="P96" s="114">
        <f t="shared" si="36"/>
        <v>0</v>
      </c>
      <c r="Q96" s="114">
        <f t="shared" si="36"/>
        <v>9000000000</v>
      </c>
      <c r="R96" s="114">
        <f>SUM(R97)</f>
        <v>0</v>
      </c>
      <c r="S96" s="114">
        <f t="shared" si="36"/>
        <v>6770358998</v>
      </c>
      <c r="T96" s="114">
        <f t="shared" si="36"/>
        <v>3587122909</v>
      </c>
      <c r="U96" s="114">
        <f t="shared" si="36"/>
        <v>299278836.32999998</v>
      </c>
      <c r="V96" s="114">
        <f t="shared" si="36"/>
        <v>299278836.32999998</v>
      </c>
      <c r="W96" s="114">
        <f t="shared" si="36"/>
        <v>299278836.32999998</v>
      </c>
      <c r="X96" s="115">
        <f t="shared" si="31"/>
        <v>0.39856921211111113</v>
      </c>
      <c r="Y96" s="105"/>
    </row>
    <row r="97" spans="1:25" s="138" customFormat="1" x14ac:dyDescent="0.2">
      <c r="A97" s="140" t="s">
        <v>119</v>
      </c>
      <c r="B97" s="141" t="s">
        <v>121</v>
      </c>
      <c r="C97" s="141" t="s">
        <v>123</v>
      </c>
      <c r="D97" s="141" t="s">
        <v>149</v>
      </c>
      <c r="E97" s="142" t="s">
        <v>127</v>
      </c>
      <c r="F97" s="142" t="s">
        <v>151</v>
      </c>
      <c r="G97" s="142"/>
      <c r="H97" s="143"/>
      <c r="I97" s="144"/>
      <c r="J97" s="145"/>
      <c r="K97" s="207" t="s">
        <v>152</v>
      </c>
      <c r="L97" s="147">
        <v>9000000000</v>
      </c>
      <c r="M97" s="147"/>
      <c r="N97" s="147"/>
      <c r="O97" s="147"/>
      <c r="P97" s="147"/>
      <c r="Q97" s="147">
        <f>L97-M97+N97-O97+P97</f>
        <v>9000000000</v>
      </c>
      <c r="R97" s="147"/>
      <c r="S97" s="147">
        <v>6770358998</v>
      </c>
      <c r="T97" s="147">
        <v>3587122909</v>
      </c>
      <c r="U97" s="147">
        <v>299278836.32999998</v>
      </c>
      <c r="V97" s="147">
        <v>299278836.32999998</v>
      </c>
      <c r="W97" s="147">
        <v>299278836.32999998</v>
      </c>
      <c r="X97" s="148">
        <f t="shared" si="31"/>
        <v>0.39856921211111113</v>
      </c>
      <c r="Y97" s="137"/>
    </row>
    <row r="98" spans="1:25" s="204" customFormat="1" ht="16.5" x14ac:dyDescent="0.2">
      <c r="A98" s="208" t="s">
        <v>119</v>
      </c>
      <c r="B98" s="209" t="s">
        <v>153</v>
      </c>
      <c r="C98" s="209"/>
      <c r="D98" s="209"/>
      <c r="E98" s="209"/>
      <c r="F98" s="209"/>
      <c r="G98" s="209"/>
      <c r="H98" s="209"/>
      <c r="I98" s="210"/>
      <c r="J98" s="211"/>
      <c r="K98" s="153" t="s">
        <v>154</v>
      </c>
      <c r="L98" s="212">
        <f>L99</f>
        <v>614985340042</v>
      </c>
      <c r="M98" s="212">
        <f t="shared" ref="M98:W98" si="37">M99</f>
        <v>54442563200</v>
      </c>
      <c r="N98" s="212">
        <f t="shared" si="37"/>
        <v>54442563200</v>
      </c>
      <c r="O98" s="212">
        <f t="shared" si="37"/>
        <v>0</v>
      </c>
      <c r="P98" s="212">
        <f t="shared" si="37"/>
        <v>0</v>
      </c>
      <c r="Q98" s="212">
        <f t="shared" si="37"/>
        <v>614985340042</v>
      </c>
      <c r="R98" s="212">
        <f>R99</f>
        <v>56622093660</v>
      </c>
      <c r="S98" s="212">
        <f t="shared" si="37"/>
        <v>442723480032</v>
      </c>
      <c r="T98" s="212">
        <f t="shared" si="37"/>
        <v>297533789162</v>
      </c>
      <c r="U98" s="212">
        <f t="shared" si="37"/>
        <v>32416893727.379997</v>
      </c>
      <c r="V98" s="212">
        <f t="shared" si="37"/>
        <v>32416893727.379997</v>
      </c>
      <c r="W98" s="212">
        <f t="shared" si="37"/>
        <v>32416893727.379997</v>
      </c>
      <c r="X98" s="213">
        <f t="shared" si="31"/>
        <v>0.48380631177595246</v>
      </c>
      <c r="Y98" s="203"/>
    </row>
    <row r="99" spans="1:25" s="106" customFormat="1" x14ac:dyDescent="0.2">
      <c r="A99" s="107" t="s">
        <v>119</v>
      </c>
      <c r="B99" s="108" t="s">
        <v>153</v>
      </c>
      <c r="C99" s="108" t="s">
        <v>123</v>
      </c>
      <c r="D99" s="108"/>
      <c r="E99" s="109"/>
      <c r="F99" s="109"/>
      <c r="G99" s="109"/>
      <c r="H99" s="110"/>
      <c r="I99" s="111"/>
      <c r="J99" s="112"/>
      <c r="K99" s="214" t="s">
        <v>124</v>
      </c>
      <c r="L99" s="114">
        <f>L100+L103+L105+L110+L116+L118+L121+L124+L128+L132</f>
        <v>614985340042</v>
      </c>
      <c r="M99" s="114">
        <f t="shared" ref="M99:W99" si="38">M100+M103+M105+M110+M116+M118+M121+M124+M128+M132</f>
        <v>54442563200</v>
      </c>
      <c r="N99" s="114">
        <f t="shared" si="38"/>
        <v>54442563200</v>
      </c>
      <c r="O99" s="114">
        <f t="shared" si="38"/>
        <v>0</v>
      </c>
      <c r="P99" s="114">
        <f t="shared" si="38"/>
        <v>0</v>
      </c>
      <c r="Q99" s="114">
        <f t="shared" si="38"/>
        <v>614985340042</v>
      </c>
      <c r="R99" s="114">
        <f>R100+R103+R105+R110+R116+R118+R121+R124+R128+R132</f>
        <v>56622093660</v>
      </c>
      <c r="S99" s="114">
        <f t="shared" si="38"/>
        <v>442723480032</v>
      </c>
      <c r="T99" s="114">
        <f t="shared" si="38"/>
        <v>297533789162</v>
      </c>
      <c r="U99" s="114">
        <f t="shared" si="38"/>
        <v>32416893727.379997</v>
      </c>
      <c r="V99" s="114">
        <f t="shared" si="38"/>
        <v>32416893727.379997</v>
      </c>
      <c r="W99" s="114">
        <f t="shared" si="38"/>
        <v>32416893727.379997</v>
      </c>
      <c r="X99" s="115">
        <f t="shared" si="31"/>
        <v>0.48380631177595246</v>
      </c>
      <c r="Y99" s="105"/>
    </row>
    <row r="100" spans="1:25" s="106" customFormat="1" ht="33" x14ac:dyDescent="0.2">
      <c r="A100" s="107" t="s">
        <v>119</v>
      </c>
      <c r="B100" s="108" t="s">
        <v>153</v>
      </c>
      <c r="C100" s="108" t="s">
        <v>123</v>
      </c>
      <c r="D100" s="108" t="s">
        <v>155</v>
      </c>
      <c r="E100" s="109"/>
      <c r="F100" s="109"/>
      <c r="G100" s="109"/>
      <c r="H100" s="110"/>
      <c r="I100" s="111"/>
      <c r="J100" s="112"/>
      <c r="K100" s="214" t="s">
        <v>156</v>
      </c>
      <c r="L100" s="114">
        <f>SUM(L101:L102)</f>
        <v>241721312229</v>
      </c>
      <c r="M100" s="114">
        <f t="shared" ref="M100:W100" si="39">SUM(M101:M102)</f>
        <v>0</v>
      </c>
      <c r="N100" s="114">
        <f t="shared" si="39"/>
        <v>0</v>
      </c>
      <c r="O100" s="114">
        <f t="shared" si="39"/>
        <v>0</v>
      </c>
      <c r="P100" s="114">
        <f t="shared" si="39"/>
        <v>0</v>
      </c>
      <c r="Q100" s="114">
        <f t="shared" si="39"/>
        <v>241721312229</v>
      </c>
      <c r="R100" s="114">
        <f>SUM(R101:R102)</f>
        <v>56622093659</v>
      </c>
      <c r="S100" s="114">
        <f t="shared" si="39"/>
        <v>144020536009</v>
      </c>
      <c r="T100" s="114">
        <f t="shared" si="39"/>
        <v>128677714069</v>
      </c>
      <c r="U100" s="114">
        <f t="shared" si="39"/>
        <v>14728443005.129999</v>
      </c>
      <c r="V100" s="114">
        <f t="shared" si="39"/>
        <v>14728443005.129999</v>
      </c>
      <c r="W100" s="114">
        <f t="shared" si="39"/>
        <v>14728443005.129999</v>
      </c>
      <c r="X100" s="115">
        <f t="shared" si="31"/>
        <v>0.53233913419721279</v>
      </c>
      <c r="Y100" s="105"/>
    </row>
    <row r="101" spans="1:25" s="138" customFormat="1" ht="24.75" x14ac:dyDescent="0.2">
      <c r="A101" s="129" t="s">
        <v>119</v>
      </c>
      <c r="B101" s="130" t="s">
        <v>153</v>
      </c>
      <c r="C101" s="130" t="s">
        <v>123</v>
      </c>
      <c r="D101" s="130" t="s">
        <v>155</v>
      </c>
      <c r="E101" s="131" t="s">
        <v>127</v>
      </c>
      <c r="F101" s="131" t="s">
        <v>157</v>
      </c>
      <c r="G101" s="131"/>
      <c r="H101" s="132">
        <v>10</v>
      </c>
      <c r="I101" s="133" t="s">
        <v>40</v>
      </c>
      <c r="J101" s="134" t="s">
        <v>41</v>
      </c>
      <c r="K101" s="215" t="s">
        <v>158</v>
      </c>
      <c r="L101" s="136">
        <v>71721312229</v>
      </c>
      <c r="M101" s="136"/>
      <c r="N101" s="136"/>
      <c r="O101" s="136"/>
      <c r="P101" s="136"/>
      <c r="Q101" s="136">
        <f>L101-M101+N101-O101+P101</f>
        <v>71721312229</v>
      </c>
      <c r="R101" s="136"/>
      <c r="S101" s="136">
        <v>71705041881</v>
      </c>
      <c r="T101" s="136">
        <v>71705041881</v>
      </c>
      <c r="U101" s="136">
        <v>0</v>
      </c>
      <c r="V101" s="136">
        <v>0</v>
      </c>
      <c r="W101" s="136">
        <v>0</v>
      </c>
      <c r="X101" s="148">
        <f t="shared" si="31"/>
        <v>0.99977314486455504</v>
      </c>
      <c r="Y101" s="137"/>
    </row>
    <row r="102" spans="1:25" s="138" customFormat="1" ht="24.75" x14ac:dyDescent="0.2">
      <c r="A102" s="129" t="s">
        <v>119</v>
      </c>
      <c r="B102" s="130" t="s">
        <v>153</v>
      </c>
      <c r="C102" s="130" t="s">
        <v>123</v>
      </c>
      <c r="D102" s="130" t="s">
        <v>155</v>
      </c>
      <c r="E102" s="131" t="s">
        <v>127</v>
      </c>
      <c r="F102" s="131" t="s">
        <v>157</v>
      </c>
      <c r="G102" s="131"/>
      <c r="H102" s="132">
        <v>11</v>
      </c>
      <c r="I102" s="133" t="s">
        <v>40</v>
      </c>
      <c r="J102" s="134" t="s">
        <v>41</v>
      </c>
      <c r="K102" s="215" t="s">
        <v>158</v>
      </c>
      <c r="L102" s="136">
        <v>170000000000</v>
      </c>
      <c r="M102" s="136"/>
      <c r="N102" s="136"/>
      <c r="O102" s="136"/>
      <c r="P102" s="136"/>
      <c r="Q102" s="136">
        <f>L102-M102+N102-O102+P102</f>
        <v>170000000000</v>
      </c>
      <c r="R102" s="136">
        <v>56622093659</v>
      </c>
      <c r="S102" s="136">
        <v>72315494128</v>
      </c>
      <c r="T102" s="136">
        <v>56972672188</v>
      </c>
      <c r="U102" s="136">
        <v>14728443005.129999</v>
      </c>
      <c r="V102" s="136">
        <v>14728443005.129999</v>
      </c>
      <c r="W102" s="136">
        <v>14728443005.129999</v>
      </c>
      <c r="X102" s="148">
        <f t="shared" si="31"/>
        <v>0.33513336581176473</v>
      </c>
      <c r="Y102" s="137"/>
    </row>
    <row r="103" spans="1:25" s="106" customFormat="1" ht="24.75" x14ac:dyDescent="0.2">
      <c r="A103" s="107" t="s">
        <v>119</v>
      </c>
      <c r="B103" s="108" t="s">
        <v>153</v>
      </c>
      <c r="C103" s="108" t="s">
        <v>123</v>
      </c>
      <c r="D103" s="108" t="s">
        <v>159</v>
      </c>
      <c r="E103" s="109"/>
      <c r="F103" s="109"/>
      <c r="G103" s="109"/>
      <c r="H103" s="110"/>
      <c r="I103" s="111"/>
      <c r="J103" s="112"/>
      <c r="K103" s="214" t="s">
        <v>160</v>
      </c>
      <c r="L103" s="114">
        <f>SUM(L104)</f>
        <v>215264027813</v>
      </c>
      <c r="M103" s="114">
        <f t="shared" ref="M103:W103" si="40">SUM(M104)</f>
        <v>45000000000</v>
      </c>
      <c r="N103" s="114">
        <f t="shared" si="40"/>
        <v>0</v>
      </c>
      <c r="O103" s="114">
        <f t="shared" si="40"/>
        <v>0</v>
      </c>
      <c r="P103" s="114">
        <f t="shared" si="40"/>
        <v>0</v>
      </c>
      <c r="Q103" s="114">
        <f>SUM(Q104)</f>
        <v>170264027813</v>
      </c>
      <c r="R103" s="114">
        <f>SUM(R104)</f>
        <v>1</v>
      </c>
      <c r="S103" s="114">
        <f>SUM(S104)</f>
        <v>113552912220</v>
      </c>
      <c r="T103" s="114">
        <f t="shared" si="40"/>
        <v>100420298873</v>
      </c>
      <c r="U103" s="114">
        <f t="shared" si="40"/>
        <v>2925733770.52</v>
      </c>
      <c r="V103" s="114">
        <f t="shared" si="40"/>
        <v>2925733770.52</v>
      </c>
      <c r="W103" s="114">
        <f t="shared" si="40"/>
        <v>2925733770.52</v>
      </c>
      <c r="X103" s="115">
        <f t="shared" si="31"/>
        <v>0.58979163222481168</v>
      </c>
      <c r="Y103" s="105"/>
    </row>
    <row r="104" spans="1:25" s="138" customFormat="1" ht="24.75" x14ac:dyDescent="0.2">
      <c r="A104" s="129" t="s">
        <v>119</v>
      </c>
      <c r="B104" s="130" t="s">
        <v>153</v>
      </c>
      <c r="C104" s="130" t="s">
        <v>123</v>
      </c>
      <c r="D104" s="130" t="s">
        <v>159</v>
      </c>
      <c r="E104" s="131" t="s">
        <v>127</v>
      </c>
      <c r="F104" s="131" t="s">
        <v>157</v>
      </c>
      <c r="G104" s="131"/>
      <c r="H104" s="132">
        <v>11</v>
      </c>
      <c r="I104" s="133" t="s">
        <v>40</v>
      </c>
      <c r="J104" s="134" t="s">
        <v>41</v>
      </c>
      <c r="K104" s="215" t="s">
        <v>158</v>
      </c>
      <c r="L104" s="136">
        <v>215264027813</v>
      </c>
      <c r="M104" s="136">
        <v>45000000000</v>
      </c>
      <c r="N104" s="136"/>
      <c r="O104" s="136"/>
      <c r="P104" s="136"/>
      <c r="Q104" s="136">
        <f>L104-M104+N104-O104+P104</f>
        <v>170264027813</v>
      </c>
      <c r="R104" s="136">
        <v>1</v>
      </c>
      <c r="S104" s="136">
        <v>113552912220</v>
      </c>
      <c r="T104" s="136">
        <v>100420298873</v>
      </c>
      <c r="U104" s="136">
        <v>2925733770.52</v>
      </c>
      <c r="V104" s="136">
        <v>2925733770.52</v>
      </c>
      <c r="W104" s="136">
        <v>2925733770.52</v>
      </c>
      <c r="X104" s="148">
        <f t="shared" si="31"/>
        <v>0.58979163222481168</v>
      </c>
      <c r="Y104" s="137"/>
    </row>
    <row r="105" spans="1:25" s="106" customFormat="1" ht="33" x14ac:dyDescent="0.2">
      <c r="A105" s="107" t="s">
        <v>119</v>
      </c>
      <c r="B105" s="108" t="s">
        <v>153</v>
      </c>
      <c r="C105" s="108" t="s">
        <v>123</v>
      </c>
      <c r="D105" s="108" t="s">
        <v>161</v>
      </c>
      <c r="E105" s="109"/>
      <c r="F105" s="109"/>
      <c r="G105" s="109"/>
      <c r="H105" s="110"/>
      <c r="I105" s="111"/>
      <c r="J105" s="112"/>
      <c r="K105" s="214" t="s">
        <v>162</v>
      </c>
      <c r="L105" s="114">
        <f>SUM(L106:L109)</f>
        <v>20000000000</v>
      </c>
      <c r="M105" s="114">
        <f>SUM(M106:M109)</f>
        <v>5000000000</v>
      </c>
      <c r="N105" s="114">
        <f t="shared" ref="N105:W105" si="41">SUM(N106:N109)</f>
        <v>5000000000</v>
      </c>
      <c r="O105" s="114">
        <f t="shared" si="41"/>
        <v>0</v>
      </c>
      <c r="P105" s="114">
        <f t="shared" si="41"/>
        <v>0</v>
      </c>
      <c r="Q105" s="114">
        <f t="shared" si="41"/>
        <v>20000000000</v>
      </c>
      <c r="R105" s="114">
        <f t="shared" si="41"/>
        <v>0</v>
      </c>
      <c r="S105" s="114">
        <f t="shared" si="41"/>
        <v>19174843000</v>
      </c>
      <c r="T105" s="114">
        <f t="shared" si="41"/>
        <v>9355209382</v>
      </c>
      <c r="U105" s="114">
        <f t="shared" si="41"/>
        <v>2140800967</v>
      </c>
      <c r="V105" s="114">
        <f t="shared" si="41"/>
        <v>2140800967</v>
      </c>
      <c r="W105" s="114">
        <f t="shared" si="41"/>
        <v>2140800967</v>
      </c>
      <c r="X105" s="115">
        <f t="shared" si="31"/>
        <v>0.46776046910000002</v>
      </c>
      <c r="Y105" s="105"/>
    </row>
    <row r="106" spans="1:25" s="138" customFormat="1" x14ac:dyDescent="0.2">
      <c r="A106" s="129" t="s">
        <v>119</v>
      </c>
      <c r="B106" s="130" t="s">
        <v>153</v>
      </c>
      <c r="C106" s="130" t="s">
        <v>123</v>
      </c>
      <c r="D106" s="130" t="s">
        <v>161</v>
      </c>
      <c r="E106" s="131" t="s">
        <v>127</v>
      </c>
      <c r="F106" s="131" t="s">
        <v>163</v>
      </c>
      <c r="G106" s="131"/>
      <c r="H106" s="132">
        <v>11</v>
      </c>
      <c r="I106" s="133" t="s">
        <v>40</v>
      </c>
      <c r="J106" s="134" t="s">
        <v>41</v>
      </c>
      <c r="K106" s="215" t="s">
        <v>164</v>
      </c>
      <c r="L106" s="136">
        <v>6500000000</v>
      </c>
      <c r="M106" s="136"/>
      <c r="N106" s="136">
        <v>1000000000</v>
      </c>
      <c r="O106" s="136"/>
      <c r="P106" s="136"/>
      <c r="Q106" s="136">
        <f>L106-M106+N106-O106+P106</f>
        <v>7500000000</v>
      </c>
      <c r="R106" s="136"/>
      <c r="S106" s="136">
        <v>7464594000</v>
      </c>
      <c r="T106" s="136">
        <v>5593547000</v>
      </c>
      <c r="U106" s="136">
        <v>5796266</v>
      </c>
      <c r="V106" s="136">
        <v>5796266</v>
      </c>
      <c r="W106" s="136">
        <v>5796266</v>
      </c>
      <c r="X106" s="148">
        <f t="shared" si="31"/>
        <v>0.74580626666666672</v>
      </c>
      <c r="Y106" s="137"/>
    </row>
    <row r="107" spans="1:25" s="138" customFormat="1" ht="16.5" x14ac:dyDescent="0.2">
      <c r="A107" s="129" t="s">
        <v>119</v>
      </c>
      <c r="B107" s="130" t="s">
        <v>153</v>
      </c>
      <c r="C107" s="130" t="s">
        <v>123</v>
      </c>
      <c r="D107" s="130" t="s">
        <v>161</v>
      </c>
      <c r="E107" s="131" t="s">
        <v>127</v>
      </c>
      <c r="F107" s="131" t="s">
        <v>165</v>
      </c>
      <c r="G107" s="131"/>
      <c r="H107" s="132">
        <v>11</v>
      </c>
      <c r="I107" s="133" t="s">
        <v>40</v>
      </c>
      <c r="J107" s="134" t="s">
        <v>41</v>
      </c>
      <c r="K107" s="215" t="s">
        <v>166</v>
      </c>
      <c r="L107" s="136">
        <v>8200000000</v>
      </c>
      <c r="M107" s="136">
        <v>1000000000</v>
      </c>
      <c r="N107" s="136"/>
      <c r="O107" s="136"/>
      <c r="P107" s="136"/>
      <c r="Q107" s="136">
        <f>L107-M107+N107-O107+P107</f>
        <v>7200000000</v>
      </c>
      <c r="R107" s="136"/>
      <c r="S107" s="136">
        <v>7200000000</v>
      </c>
      <c r="T107" s="136">
        <v>1844018382</v>
      </c>
      <c r="U107" s="136">
        <v>1692038370</v>
      </c>
      <c r="V107" s="136">
        <v>1692038370</v>
      </c>
      <c r="W107" s="136">
        <v>1692038370</v>
      </c>
      <c r="X107" s="148">
        <f t="shared" si="31"/>
        <v>0.25611366416666664</v>
      </c>
      <c r="Y107" s="137"/>
    </row>
    <row r="108" spans="1:25" s="138" customFormat="1" ht="16.5" x14ac:dyDescent="0.2">
      <c r="A108" s="129" t="s">
        <v>119</v>
      </c>
      <c r="B108" s="130" t="s">
        <v>153</v>
      </c>
      <c r="C108" s="130" t="s">
        <v>123</v>
      </c>
      <c r="D108" s="130" t="s">
        <v>161</v>
      </c>
      <c r="E108" s="131" t="s">
        <v>127</v>
      </c>
      <c r="F108" s="131" t="s">
        <v>167</v>
      </c>
      <c r="G108" s="131"/>
      <c r="H108" s="132">
        <v>11</v>
      </c>
      <c r="I108" s="133" t="s">
        <v>40</v>
      </c>
      <c r="J108" s="134" t="s">
        <v>41</v>
      </c>
      <c r="K108" s="215" t="s">
        <v>168</v>
      </c>
      <c r="L108" s="136">
        <v>5300000000</v>
      </c>
      <c r="M108" s="136">
        <v>4000000000</v>
      </c>
      <c r="N108" s="136"/>
      <c r="O108" s="136"/>
      <c r="P108" s="136"/>
      <c r="Q108" s="136">
        <f>L108-M108+N108-O108+P108</f>
        <v>1300000000</v>
      </c>
      <c r="R108" s="136"/>
      <c r="S108" s="136">
        <v>1208231000</v>
      </c>
      <c r="T108" s="136">
        <v>628290000</v>
      </c>
      <c r="U108" s="136">
        <v>100369599</v>
      </c>
      <c r="V108" s="136">
        <v>100369599</v>
      </c>
      <c r="W108" s="136">
        <v>100369599</v>
      </c>
      <c r="X108" s="148">
        <f t="shared" si="31"/>
        <v>0.48330000000000001</v>
      </c>
      <c r="Y108" s="137"/>
    </row>
    <row r="109" spans="1:25" s="138" customFormat="1" ht="16.5" x14ac:dyDescent="0.2">
      <c r="A109" s="129" t="s">
        <v>119</v>
      </c>
      <c r="B109" s="130" t="s">
        <v>153</v>
      </c>
      <c r="C109" s="130" t="s">
        <v>123</v>
      </c>
      <c r="D109" s="130" t="s">
        <v>161</v>
      </c>
      <c r="E109" s="131" t="s">
        <v>127</v>
      </c>
      <c r="F109" s="133">
        <v>4302075</v>
      </c>
      <c r="G109" s="131"/>
      <c r="H109" s="132">
        <v>11</v>
      </c>
      <c r="I109" s="133" t="s">
        <v>40</v>
      </c>
      <c r="J109" s="134" t="s">
        <v>41</v>
      </c>
      <c r="K109" s="215" t="s">
        <v>169</v>
      </c>
      <c r="L109" s="136">
        <v>0</v>
      </c>
      <c r="M109" s="136"/>
      <c r="N109" s="136">
        <v>4000000000</v>
      </c>
      <c r="O109" s="136"/>
      <c r="P109" s="136"/>
      <c r="Q109" s="136">
        <f>L109-M109+N109-O109+P109</f>
        <v>4000000000</v>
      </c>
      <c r="R109" s="136"/>
      <c r="S109" s="136">
        <v>3302018000</v>
      </c>
      <c r="T109" s="136">
        <v>1289354000</v>
      </c>
      <c r="U109" s="136">
        <v>342596732</v>
      </c>
      <c r="V109" s="136">
        <v>342596732</v>
      </c>
      <c r="W109" s="136">
        <v>342596732</v>
      </c>
      <c r="X109" s="148">
        <f t="shared" si="31"/>
        <v>0.32233849999999997</v>
      </c>
      <c r="Y109" s="137"/>
    </row>
    <row r="110" spans="1:25" s="106" customFormat="1" ht="41.25" x14ac:dyDescent="0.2">
      <c r="A110" s="107" t="s">
        <v>119</v>
      </c>
      <c r="B110" s="108" t="s">
        <v>153</v>
      </c>
      <c r="C110" s="108" t="s">
        <v>123</v>
      </c>
      <c r="D110" s="108" t="s">
        <v>170</v>
      </c>
      <c r="E110" s="109"/>
      <c r="F110" s="109"/>
      <c r="G110" s="109"/>
      <c r="H110" s="110"/>
      <c r="I110" s="111"/>
      <c r="J110" s="112" t="s">
        <v>41</v>
      </c>
      <c r="K110" s="214" t="s">
        <v>171</v>
      </c>
      <c r="L110" s="114">
        <f>SUM(L111:L115)</f>
        <v>112072000000</v>
      </c>
      <c r="M110" s="114">
        <f t="shared" ref="M110:W110" si="42">SUM(M111:M115)</f>
        <v>2130000000</v>
      </c>
      <c r="N110" s="114">
        <f t="shared" si="42"/>
        <v>2130000000</v>
      </c>
      <c r="O110" s="114">
        <f t="shared" si="42"/>
        <v>0</v>
      </c>
      <c r="P110" s="114">
        <f t="shared" si="42"/>
        <v>0</v>
      </c>
      <c r="Q110" s="114">
        <f t="shared" si="42"/>
        <v>112072000000</v>
      </c>
      <c r="R110" s="114">
        <f>SUM(R111:R115)</f>
        <v>0</v>
      </c>
      <c r="S110" s="114">
        <f t="shared" si="42"/>
        <v>102993240381</v>
      </c>
      <c r="T110" s="114">
        <f t="shared" si="42"/>
        <v>47703448321</v>
      </c>
      <c r="U110" s="114">
        <f t="shared" si="42"/>
        <v>9288974702.3299999</v>
      </c>
      <c r="V110" s="114">
        <f t="shared" si="42"/>
        <v>9288974702.3299999</v>
      </c>
      <c r="W110" s="114">
        <f t="shared" si="42"/>
        <v>9288974702.3299999</v>
      </c>
      <c r="X110" s="115">
        <f t="shared" si="31"/>
        <v>0.42565001357163251</v>
      </c>
      <c r="Y110" s="105"/>
    </row>
    <row r="111" spans="1:25" s="138" customFormat="1" x14ac:dyDescent="0.2">
      <c r="A111" s="129" t="s">
        <v>119</v>
      </c>
      <c r="B111" s="130" t="s">
        <v>153</v>
      </c>
      <c r="C111" s="130" t="s">
        <v>123</v>
      </c>
      <c r="D111" s="130" t="s">
        <v>170</v>
      </c>
      <c r="E111" s="131" t="s">
        <v>127</v>
      </c>
      <c r="F111" s="131" t="s">
        <v>163</v>
      </c>
      <c r="G111" s="131"/>
      <c r="H111" s="132">
        <v>10</v>
      </c>
      <c r="I111" s="133" t="s">
        <v>40</v>
      </c>
      <c r="J111" s="134" t="s">
        <v>41</v>
      </c>
      <c r="K111" s="215" t="s">
        <v>172</v>
      </c>
      <c r="L111" s="136">
        <v>12072000000</v>
      </c>
      <c r="M111" s="136"/>
      <c r="N111" s="136"/>
      <c r="O111" s="136"/>
      <c r="P111" s="136"/>
      <c r="Q111" s="136">
        <f>L111-M111+N111-O111+P111</f>
        <v>12072000000</v>
      </c>
      <c r="R111" s="136"/>
      <c r="S111" s="136">
        <v>12006506666</v>
      </c>
      <c r="T111" s="136">
        <v>2506526666</v>
      </c>
      <c r="U111" s="136">
        <v>1677423721</v>
      </c>
      <c r="V111" s="136">
        <v>1677423721</v>
      </c>
      <c r="W111" s="136">
        <v>1677423721</v>
      </c>
      <c r="X111" s="148">
        <f t="shared" si="31"/>
        <v>0.20763143356527503</v>
      </c>
      <c r="Y111" s="137"/>
    </row>
    <row r="112" spans="1:25" s="138" customFormat="1" x14ac:dyDescent="0.2">
      <c r="A112" s="129" t="s">
        <v>119</v>
      </c>
      <c r="B112" s="130" t="s">
        <v>153</v>
      </c>
      <c r="C112" s="130" t="s">
        <v>123</v>
      </c>
      <c r="D112" s="130" t="s">
        <v>170</v>
      </c>
      <c r="E112" s="131" t="s">
        <v>127</v>
      </c>
      <c r="F112" s="131" t="s">
        <v>163</v>
      </c>
      <c r="G112" s="131"/>
      <c r="H112" s="132">
        <v>11</v>
      </c>
      <c r="I112" s="133" t="s">
        <v>40</v>
      </c>
      <c r="J112" s="134" t="s">
        <v>41</v>
      </c>
      <c r="K112" s="215" t="s">
        <v>164</v>
      </c>
      <c r="L112" s="136">
        <v>23928000000</v>
      </c>
      <c r="M112" s="136"/>
      <c r="N112" s="136">
        <f>1130000000+1000000000</f>
        <v>2130000000</v>
      </c>
      <c r="O112" s="136"/>
      <c r="P112" s="136"/>
      <c r="Q112" s="136">
        <f>L112-M112+N112-O112+P112</f>
        <v>26058000000</v>
      </c>
      <c r="R112" s="136"/>
      <c r="S112" s="136">
        <v>23678097145</v>
      </c>
      <c r="T112" s="136">
        <v>21946938589</v>
      </c>
      <c r="U112" s="136">
        <v>33766666</v>
      </c>
      <c r="V112" s="136">
        <v>33766666</v>
      </c>
      <c r="W112" s="136">
        <v>33766666</v>
      </c>
      <c r="X112" s="148">
        <f t="shared" si="31"/>
        <v>0.8422341925320439</v>
      </c>
      <c r="Y112" s="137"/>
    </row>
    <row r="113" spans="1:25" s="138" customFormat="1" ht="16.5" x14ac:dyDescent="0.2">
      <c r="A113" s="129" t="s">
        <v>119</v>
      </c>
      <c r="B113" s="130" t="s">
        <v>153</v>
      </c>
      <c r="C113" s="130" t="s">
        <v>123</v>
      </c>
      <c r="D113" s="130" t="s">
        <v>170</v>
      </c>
      <c r="E113" s="131" t="s">
        <v>127</v>
      </c>
      <c r="F113" s="131" t="s">
        <v>165</v>
      </c>
      <c r="G113" s="131"/>
      <c r="H113" s="132">
        <v>11</v>
      </c>
      <c r="I113" s="133" t="s">
        <v>40</v>
      </c>
      <c r="J113" s="134" t="s">
        <v>41</v>
      </c>
      <c r="K113" s="215" t="s">
        <v>173</v>
      </c>
      <c r="L113" s="136">
        <v>21800000000</v>
      </c>
      <c r="M113" s="136"/>
      <c r="N113" s="136"/>
      <c r="O113" s="136"/>
      <c r="P113" s="136"/>
      <c r="Q113" s="136">
        <f>L113-M113+N113-O113+P113</f>
        <v>21800000000</v>
      </c>
      <c r="R113" s="136"/>
      <c r="S113" s="136">
        <v>21800000000</v>
      </c>
      <c r="T113" s="136">
        <v>7312501570</v>
      </c>
      <c r="U113" s="136">
        <v>5170805591.3299999</v>
      </c>
      <c r="V113" s="136">
        <v>5170805591.3299999</v>
      </c>
      <c r="W113" s="136">
        <v>5170805591.3299999</v>
      </c>
      <c r="X113" s="148">
        <f t="shared" si="31"/>
        <v>0.33543585183486241</v>
      </c>
      <c r="Y113" s="137"/>
    </row>
    <row r="114" spans="1:25" s="138" customFormat="1" ht="16.5" x14ac:dyDescent="0.2">
      <c r="A114" s="129" t="s">
        <v>119</v>
      </c>
      <c r="B114" s="130" t="s">
        <v>153</v>
      </c>
      <c r="C114" s="130" t="s">
        <v>123</v>
      </c>
      <c r="D114" s="130" t="s">
        <v>170</v>
      </c>
      <c r="E114" s="131" t="s">
        <v>127</v>
      </c>
      <c r="F114" s="131" t="s">
        <v>167</v>
      </c>
      <c r="G114" s="131"/>
      <c r="H114" s="132">
        <v>11</v>
      </c>
      <c r="I114" s="133" t="s">
        <v>40</v>
      </c>
      <c r="J114" s="134" t="s">
        <v>41</v>
      </c>
      <c r="K114" s="215" t="s">
        <v>168</v>
      </c>
      <c r="L114" s="136">
        <v>6000000000</v>
      </c>
      <c r="M114" s="136">
        <v>300000000</v>
      </c>
      <c r="N114" s="136"/>
      <c r="O114" s="136"/>
      <c r="P114" s="136"/>
      <c r="Q114" s="136">
        <f>L114-M114+N114-O114+P114</f>
        <v>5700000000</v>
      </c>
      <c r="R114" s="136"/>
      <c r="S114" s="136">
        <v>5487708500</v>
      </c>
      <c r="T114" s="136">
        <v>4354723500</v>
      </c>
      <c r="U114" s="136">
        <v>165292899</v>
      </c>
      <c r="V114" s="136">
        <v>165292899</v>
      </c>
      <c r="W114" s="136">
        <v>165292899</v>
      </c>
      <c r="X114" s="148">
        <f t="shared" si="31"/>
        <v>0.76398657894736843</v>
      </c>
      <c r="Y114" s="137"/>
    </row>
    <row r="115" spans="1:25" s="138" customFormat="1" ht="16.5" x14ac:dyDescent="0.2">
      <c r="A115" s="129" t="s">
        <v>119</v>
      </c>
      <c r="B115" s="130" t="s">
        <v>153</v>
      </c>
      <c r="C115" s="130" t="s">
        <v>123</v>
      </c>
      <c r="D115" s="130" t="s">
        <v>170</v>
      </c>
      <c r="E115" s="131" t="s">
        <v>127</v>
      </c>
      <c r="F115" s="131" t="s">
        <v>174</v>
      </c>
      <c r="G115" s="131"/>
      <c r="H115" s="132">
        <v>11</v>
      </c>
      <c r="I115" s="133" t="s">
        <v>40</v>
      </c>
      <c r="J115" s="134" t="s">
        <v>41</v>
      </c>
      <c r="K115" s="215" t="s">
        <v>175</v>
      </c>
      <c r="L115" s="136">
        <v>48272000000</v>
      </c>
      <c r="M115" s="136">
        <f>830000000+1000000000</f>
        <v>1830000000</v>
      </c>
      <c r="N115" s="136"/>
      <c r="O115" s="136"/>
      <c r="P115" s="136"/>
      <c r="Q115" s="136">
        <f>L115-M115+N115-O115+P115</f>
        <v>46442000000</v>
      </c>
      <c r="R115" s="136"/>
      <c r="S115" s="136">
        <v>40020928070</v>
      </c>
      <c r="T115" s="136">
        <v>11582757996</v>
      </c>
      <c r="U115" s="136">
        <v>2241685825</v>
      </c>
      <c r="V115" s="136">
        <v>2241685825</v>
      </c>
      <c r="W115" s="136">
        <v>2241685825</v>
      </c>
      <c r="X115" s="148">
        <f t="shared" si="31"/>
        <v>0.24940265268506956</v>
      </c>
      <c r="Y115" s="137"/>
    </row>
    <row r="116" spans="1:25" s="106" customFormat="1" ht="24.75" x14ac:dyDescent="0.2">
      <c r="A116" s="107" t="s">
        <v>119</v>
      </c>
      <c r="B116" s="108" t="s">
        <v>153</v>
      </c>
      <c r="C116" s="108" t="s">
        <v>123</v>
      </c>
      <c r="D116" s="108" t="s">
        <v>176</v>
      </c>
      <c r="E116" s="109"/>
      <c r="F116" s="109"/>
      <c r="G116" s="109"/>
      <c r="H116" s="110"/>
      <c r="I116" s="111"/>
      <c r="J116" s="112"/>
      <c r="K116" s="214" t="s">
        <v>177</v>
      </c>
      <c r="L116" s="114">
        <f>SUM(L117)</f>
        <v>800000000</v>
      </c>
      <c r="M116" s="114">
        <f t="shared" ref="M116:W116" si="43">SUM(M117)</f>
        <v>0</v>
      </c>
      <c r="N116" s="114">
        <f t="shared" si="43"/>
        <v>0</v>
      </c>
      <c r="O116" s="114">
        <f t="shared" si="43"/>
        <v>0</v>
      </c>
      <c r="P116" s="114">
        <f t="shared" si="43"/>
        <v>0</v>
      </c>
      <c r="Q116" s="114">
        <f t="shared" si="43"/>
        <v>800000000</v>
      </c>
      <c r="R116" s="114">
        <f>SUM(R117)</f>
        <v>0</v>
      </c>
      <c r="S116" s="114">
        <f t="shared" si="43"/>
        <v>732400000</v>
      </c>
      <c r="T116" s="114">
        <f t="shared" si="43"/>
        <v>633935766</v>
      </c>
      <c r="U116" s="114">
        <f t="shared" si="43"/>
        <v>180953635</v>
      </c>
      <c r="V116" s="114">
        <f t="shared" si="43"/>
        <v>180953635</v>
      </c>
      <c r="W116" s="114">
        <f t="shared" si="43"/>
        <v>180953635</v>
      </c>
      <c r="X116" s="115">
        <f t="shared" si="31"/>
        <v>0.79241970750000001</v>
      </c>
      <c r="Y116" s="105"/>
    </row>
    <row r="117" spans="1:25" s="138" customFormat="1" ht="16.5" x14ac:dyDescent="0.2">
      <c r="A117" s="129" t="s">
        <v>119</v>
      </c>
      <c r="B117" s="130" t="s">
        <v>153</v>
      </c>
      <c r="C117" s="130" t="s">
        <v>123</v>
      </c>
      <c r="D117" s="130" t="s">
        <v>176</v>
      </c>
      <c r="E117" s="131" t="s">
        <v>127</v>
      </c>
      <c r="F117" s="131" t="s">
        <v>178</v>
      </c>
      <c r="G117" s="131"/>
      <c r="H117" s="132">
        <v>11</v>
      </c>
      <c r="I117" s="133" t="s">
        <v>40</v>
      </c>
      <c r="J117" s="134" t="s">
        <v>41</v>
      </c>
      <c r="K117" s="215" t="s">
        <v>179</v>
      </c>
      <c r="L117" s="136">
        <v>800000000</v>
      </c>
      <c r="M117" s="136"/>
      <c r="N117" s="136"/>
      <c r="O117" s="136"/>
      <c r="P117" s="136"/>
      <c r="Q117" s="136">
        <f>L117-M117+N117-O117+P117</f>
        <v>800000000</v>
      </c>
      <c r="R117" s="136"/>
      <c r="S117" s="136">
        <v>732400000</v>
      </c>
      <c r="T117" s="136">
        <v>633935766</v>
      </c>
      <c r="U117" s="136">
        <v>180953635</v>
      </c>
      <c r="V117" s="136">
        <v>180953635</v>
      </c>
      <c r="W117" s="136">
        <v>180953635</v>
      </c>
      <c r="X117" s="148">
        <f t="shared" si="31"/>
        <v>0.79241970750000001</v>
      </c>
      <c r="Y117" s="137"/>
    </row>
    <row r="118" spans="1:25" s="106" customFormat="1" ht="24.75" x14ac:dyDescent="0.2">
      <c r="A118" s="107" t="s">
        <v>119</v>
      </c>
      <c r="B118" s="108" t="s">
        <v>153</v>
      </c>
      <c r="C118" s="108" t="s">
        <v>123</v>
      </c>
      <c r="D118" s="108" t="s">
        <v>180</v>
      </c>
      <c r="E118" s="109"/>
      <c r="F118" s="109"/>
      <c r="G118" s="109"/>
      <c r="H118" s="110"/>
      <c r="I118" s="111"/>
      <c r="J118" s="112"/>
      <c r="K118" s="214" t="s">
        <v>181</v>
      </c>
      <c r="L118" s="114">
        <f>SUM(L119:L120)</f>
        <v>800000000</v>
      </c>
      <c r="M118" s="114">
        <f t="shared" ref="M118:W118" si="44">SUM(M119:M120)</f>
        <v>245000000</v>
      </c>
      <c r="N118" s="114">
        <f t="shared" si="44"/>
        <v>245000000</v>
      </c>
      <c r="O118" s="114">
        <f t="shared" si="44"/>
        <v>0</v>
      </c>
      <c r="P118" s="114">
        <f t="shared" si="44"/>
        <v>0</v>
      </c>
      <c r="Q118" s="114">
        <f t="shared" si="44"/>
        <v>800000000</v>
      </c>
      <c r="R118" s="114">
        <f t="shared" si="44"/>
        <v>0</v>
      </c>
      <c r="S118" s="114">
        <f t="shared" si="44"/>
        <v>313533333</v>
      </c>
      <c r="T118" s="114">
        <f t="shared" si="44"/>
        <v>214533333</v>
      </c>
      <c r="U118" s="114">
        <f t="shared" si="44"/>
        <v>53722992</v>
      </c>
      <c r="V118" s="114">
        <f t="shared" si="44"/>
        <v>53722992</v>
      </c>
      <c r="W118" s="114">
        <f t="shared" si="44"/>
        <v>53722992</v>
      </c>
      <c r="X118" s="115">
        <f t="shared" si="31"/>
        <v>0.26816666625000002</v>
      </c>
      <c r="Y118" s="105"/>
    </row>
    <row r="119" spans="1:25" s="138" customFormat="1" ht="16.5" x14ac:dyDescent="0.2">
      <c r="A119" s="129" t="s">
        <v>119</v>
      </c>
      <c r="B119" s="130" t="s">
        <v>153</v>
      </c>
      <c r="C119" s="130" t="s">
        <v>123</v>
      </c>
      <c r="D119" s="130" t="s">
        <v>180</v>
      </c>
      <c r="E119" s="131" t="s">
        <v>127</v>
      </c>
      <c r="F119" s="131" t="s">
        <v>182</v>
      </c>
      <c r="G119" s="131"/>
      <c r="H119" s="132">
        <v>11</v>
      </c>
      <c r="I119" s="133" t="s">
        <v>40</v>
      </c>
      <c r="J119" s="134" t="s">
        <v>41</v>
      </c>
      <c r="K119" s="215" t="s">
        <v>183</v>
      </c>
      <c r="L119" s="136">
        <v>800000000</v>
      </c>
      <c r="M119" s="136">
        <v>245000000</v>
      </c>
      <c r="N119" s="136"/>
      <c r="O119" s="136"/>
      <c r="P119" s="136"/>
      <c r="Q119" s="136">
        <f>L119-M119+N119-O119+P119</f>
        <v>555000000</v>
      </c>
      <c r="R119" s="136"/>
      <c r="S119" s="136">
        <v>313533333</v>
      </c>
      <c r="T119" s="136">
        <v>214533333</v>
      </c>
      <c r="U119" s="136">
        <v>53722992</v>
      </c>
      <c r="V119" s="136">
        <v>53722992</v>
      </c>
      <c r="W119" s="136">
        <v>53722992</v>
      </c>
      <c r="X119" s="148">
        <f t="shared" si="31"/>
        <v>0.38654654594594595</v>
      </c>
      <c r="Y119" s="137"/>
    </row>
    <row r="120" spans="1:25" s="138" customFormat="1" ht="16.5" x14ac:dyDescent="0.2">
      <c r="A120" s="216" t="s">
        <v>119</v>
      </c>
      <c r="B120" s="217" t="s">
        <v>153</v>
      </c>
      <c r="C120" s="217" t="s">
        <v>123</v>
      </c>
      <c r="D120" s="217" t="s">
        <v>180</v>
      </c>
      <c r="E120" s="218" t="s">
        <v>127</v>
      </c>
      <c r="F120" s="219">
        <v>4302075</v>
      </c>
      <c r="G120" s="218"/>
      <c r="H120" s="220">
        <v>11</v>
      </c>
      <c r="I120" s="219" t="s">
        <v>40</v>
      </c>
      <c r="J120" s="221" t="s">
        <v>41</v>
      </c>
      <c r="K120" s="222" t="s">
        <v>175</v>
      </c>
      <c r="L120" s="223">
        <v>0</v>
      </c>
      <c r="M120" s="136"/>
      <c r="N120" s="136">
        <v>245000000</v>
      </c>
      <c r="O120" s="136"/>
      <c r="P120" s="136"/>
      <c r="Q120" s="136">
        <f>L120-M120+N120-O120+P120</f>
        <v>245000000</v>
      </c>
      <c r="R120" s="136"/>
      <c r="S120" s="136">
        <v>0</v>
      </c>
      <c r="T120" s="136">
        <v>0</v>
      </c>
      <c r="U120" s="136">
        <v>0</v>
      </c>
      <c r="V120" s="136">
        <v>0</v>
      </c>
      <c r="W120" s="136">
        <v>0</v>
      </c>
      <c r="X120" s="148">
        <f t="shared" si="31"/>
        <v>0</v>
      </c>
      <c r="Y120" s="137"/>
    </row>
    <row r="121" spans="1:25" s="106" customFormat="1" ht="41.25" x14ac:dyDescent="0.2">
      <c r="A121" s="107" t="s">
        <v>119</v>
      </c>
      <c r="B121" s="108" t="s">
        <v>153</v>
      </c>
      <c r="C121" s="108" t="s">
        <v>123</v>
      </c>
      <c r="D121" s="108" t="s">
        <v>184</v>
      </c>
      <c r="E121" s="109"/>
      <c r="F121" s="109"/>
      <c r="G121" s="109"/>
      <c r="H121" s="110"/>
      <c r="I121" s="111"/>
      <c r="J121" s="112"/>
      <c r="K121" s="214" t="s">
        <v>185</v>
      </c>
      <c r="L121" s="114">
        <f>SUM(L122:L123)</f>
        <v>13828000000</v>
      </c>
      <c r="M121" s="114">
        <f t="shared" ref="M121:W121" si="45">SUM(M122:M123)</f>
        <v>2000000000</v>
      </c>
      <c r="N121" s="114">
        <f t="shared" si="45"/>
        <v>47000000000</v>
      </c>
      <c r="O121" s="114">
        <f t="shared" si="45"/>
        <v>0</v>
      </c>
      <c r="P121" s="114">
        <f t="shared" si="45"/>
        <v>0</v>
      </c>
      <c r="Q121" s="114">
        <f>SUM(Q122:Q123)</f>
        <v>58828000000</v>
      </c>
      <c r="R121" s="114">
        <f>SUM(R122:R123)</f>
        <v>0</v>
      </c>
      <c r="S121" s="114">
        <f t="shared" si="45"/>
        <v>53868973060</v>
      </c>
      <c r="T121" s="114">
        <f t="shared" si="45"/>
        <v>4990316351</v>
      </c>
      <c r="U121" s="114">
        <f t="shared" si="45"/>
        <v>2145997231</v>
      </c>
      <c r="V121" s="114">
        <f t="shared" si="45"/>
        <v>2145997231</v>
      </c>
      <c r="W121" s="114">
        <f t="shared" si="45"/>
        <v>2145997231</v>
      </c>
      <c r="X121" s="115">
        <f t="shared" si="31"/>
        <v>8.482893096824641E-2</v>
      </c>
      <c r="Y121" s="105"/>
    </row>
    <row r="122" spans="1:25" s="138" customFormat="1" ht="16.5" x14ac:dyDescent="0.2">
      <c r="A122" s="129" t="s">
        <v>119</v>
      </c>
      <c r="B122" s="130" t="s">
        <v>153</v>
      </c>
      <c r="C122" s="130" t="s">
        <v>123</v>
      </c>
      <c r="D122" s="130" t="s">
        <v>184</v>
      </c>
      <c r="E122" s="131" t="s">
        <v>127</v>
      </c>
      <c r="F122" s="131" t="s">
        <v>186</v>
      </c>
      <c r="G122" s="131"/>
      <c r="H122" s="132">
        <v>11</v>
      </c>
      <c r="I122" s="133" t="s">
        <v>40</v>
      </c>
      <c r="J122" s="134" t="s">
        <v>41</v>
      </c>
      <c r="K122" s="215" t="s">
        <v>187</v>
      </c>
      <c r="L122" s="136">
        <v>11828000000</v>
      </c>
      <c r="M122" s="136"/>
      <c r="N122" s="136">
        <f>2000000000+45000000000</f>
        <v>47000000000</v>
      </c>
      <c r="O122" s="136"/>
      <c r="P122" s="136"/>
      <c r="Q122" s="136">
        <f>L122-M122+N122-O122+P122</f>
        <v>58828000000</v>
      </c>
      <c r="R122" s="136"/>
      <c r="S122" s="136">
        <v>53868973060</v>
      </c>
      <c r="T122" s="136">
        <v>4990316351</v>
      </c>
      <c r="U122" s="136">
        <v>2145997231</v>
      </c>
      <c r="V122" s="136">
        <v>2145997231</v>
      </c>
      <c r="W122" s="136">
        <v>2145997231</v>
      </c>
      <c r="X122" s="148">
        <f t="shared" si="31"/>
        <v>8.482893096824641E-2</v>
      </c>
      <c r="Y122" s="137"/>
    </row>
    <row r="123" spans="1:25" s="138" customFormat="1" ht="16.5" x14ac:dyDescent="0.2">
      <c r="A123" s="129" t="s">
        <v>119</v>
      </c>
      <c r="B123" s="130" t="s">
        <v>153</v>
      </c>
      <c r="C123" s="130" t="s">
        <v>123</v>
      </c>
      <c r="D123" s="130" t="s">
        <v>184</v>
      </c>
      <c r="E123" s="131" t="s">
        <v>127</v>
      </c>
      <c r="F123" s="131" t="s">
        <v>178</v>
      </c>
      <c r="G123" s="131"/>
      <c r="H123" s="132">
        <v>11</v>
      </c>
      <c r="I123" s="133" t="s">
        <v>40</v>
      </c>
      <c r="J123" s="134" t="s">
        <v>41</v>
      </c>
      <c r="K123" s="215" t="s">
        <v>188</v>
      </c>
      <c r="L123" s="136">
        <v>2000000000</v>
      </c>
      <c r="M123" s="136">
        <v>2000000000</v>
      </c>
      <c r="N123" s="136"/>
      <c r="O123" s="136"/>
      <c r="P123" s="136"/>
      <c r="Q123" s="136">
        <f>L123-M123+N123-O123+P123</f>
        <v>0</v>
      </c>
      <c r="R123" s="136"/>
      <c r="S123" s="136">
        <v>0</v>
      </c>
      <c r="T123" s="136">
        <v>0</v>
      </c>
      <c r="U123" s="136">
        <v>0</v>
      </c>
      <c r="V123" s="136">
        <v>0</v>
      </c>
      <c r="W123" s="136">
        <v>0</v>
      </c>
      <c r="X123" s="148">
        <v>0</v>
      </c>
      <c r="Y123" s="137"/>
    </row>
    <row r="124" spans="1:25" s="106" customFormat="1" ht="24.75" x14ac:dyDescent="0.2">
      <c r="A124" s="107" t="s">
        <v>119</v>
      </c>
      <c r="B124" s="108" t="s">
        <v>153</v>
      </c>
      <c r="C124" s="108" t="s">
        <v>123</v>
      </c>
      <c r="D124" s="108" t="s">
        <v>189</v>
      </c>
      <c r="E124" s="109"/>
      <c r="F124" s="109"/>
      <c r="G124" s="109"/>
      <c r="H124" s="110"/>
      <c r="I124" s="111"/>
      <c r="J124" s="112"/>
      <c r="K124" s="214" t="s">
        <v>190</v>
      </c>
      <c r="L124" s="114">
        <f>SUM(L125:L127)</f>
        <v>2500000000</v>
      </c>
      <c r="M124" s="114">
        <f t="shared" ref="M124:W124" si="46">SUM(M125:M127)</f>
        <v>67563200</v>
      </c>
      <c r="N124" s="114">
        <f t="shared" si="46"/>
        <v>67563200</v>
      </c>
      <c r="O124" s="114">
        <f t="shared" si="46"/>
        <v>0</v>
      </c>
      <c r="P124" s="114">
        <f t="shared" si="46"/>
        <v>0</v>
      </c>
      <c r="Q124" s="114">
        <f t="shared" si="46"/>
        <v>2500000000</v>
      </c>
      <c r="R124" s="114">
        <f>SUM(R125:R127)</f>
        <v>0</v>
      </c>
      <c r="S124" s="114">
        <f t="shared" si="46"/>
        <v>2349447111</v>
      </c>
      <c r="T124" s="114">
        <f t="shared" si="46"/>
        <v>2241666648</v>
      </c>
      <c r="U124" s="114">
        <f t="shared" si="46"/>
        <v>557469998</v>
      </c>
      <c r="V124" s="114">
        <f t="shared" si="46"/>
        <v>557469998</v>
      </c>
      <c r="W124" s="114">
        <f t="shared" si="46"/>
        <v>557469998</v>
      </c>
      <c r="X124" s="115">
        <f t="shared" si="31"/>
        <v>0.89666665919999999</v>
      </c>
      <c r="Y124" s="105"/>
    </row>
    <row r="125" spans="1:25" s="138" customFormat="1" ht="16.5" x14ac:dyDescent="0.2">
      <c r="A125" s="129" t="s">
        <v>119</v>
      </c>
      <c r="B125" s="130" t="s">
        <v>153</v>
      </c>
      <c r="C125" s="130" t="s">
        <v>123</v>
      </c>
      <c r="D125" s="130" t="s">
        <v>189</v>
      </c>
      <c r="E125" s="131" t="s">
        <v>127</v>
      </c>
      <c r="F125" s="131" t="s">
        <v>178</v>
      </c>
      <c r="G125" s="131"/>
      <c r="H125" s="132">
        <v>11</v>
      </c>
      <c r="I125" s="133" t="s">
        <v>40</v>
      </c>
      <c r="J125" s="134" t="s">
        <v>41</v>
      </c>
      <c r="K125" s="215" t="s">
        <v>179</v>
      </c>
      <c r="L125" s="136">
        <v>210000000</v>
      </c>
      <c r="M125" s="136">
        <v>67563200</v>
      </c>
      <c r="N125" s="136"/>
      <c r="O125" s="136"/>
      <c r="P125" s="136"/>
      <c r="Q125" s="136">
        <f>L125-M125+N125-O125+P125</f>
        <v>142436800</v>
      </c>
      <c r="R125" s="136"/>
      <c r="S125" s="136">
        <v>142436800</v>
      </c>
      <c r="T125" s="136">
        <v>142436800</v>
      </c>
      <c r="U125" s="136">
        <v>38846400</v>
      </c>
      <c r="V125" s="136">
        <v>38846400</v>
      </c>
      <c r="W125" s="136">
        <v>38846400</v>
      </c>
      <c r="X125" s="148">
        <f t="shared" si="31"/>
        <v>1</v>
      </c>
      <c r="Y125" s="137"/>
    </row>
    <row r="126" spans="1:25" s="138" customFormat="1" ht="16.5" x14ac:dyDescent="0.2">
      <c r="A126" s="129" t="s">
        <v>119</v>
      </c>
      <c r="B126" s="130" t="s">
        <v>153</v>
      </c>
      <c r="C126" s="130" t="s">
        <v>123</v>
      </c>
      <c r="D126" s="130" t="s">
        <v>189</v>
      </c>
      <c r="E126" s="131" t="s">
        <v>127</v>
      </c>
      <c r="F126" s="131" t="s">
        <v>174</v>
      </c>
      <c r="G126" s="131"/>
      <c r="H126" s="132">
        <v>11</v>
      </c>
      <c r="I126" s="133" t="s">
        <v>40</v>
      </c>
      <c r="J126" s="134" t="s">
        <v>41</v>
      </c>
      <c r="K126" s="215" t="s">
        <v>175</v>
      </c>
      <c r="L126" s="136">
        <v>510000000</v>
      </c>
      <c r="M126" s="136"/>
      <c r="N126" s="136">
        <v>67563200</v>
      </c>
      <c r="O126" s="136"/>
      <c r="P126" s="136"/>
      <c r="Q126" s="136">
        <f>L126-M126+N126-O126+P126</f>
        <v>577563200</v>
      </c>
      <c r="R126" s="136"/>
      <c r="S126" s="136">
        <v>516496000</v>
      </c>
      <c r="T126" s="136">
        <v>480496000</v>
      </c>
      <c r="U126" s="136">
        <v>108208000</v>
      </c>
      <c r="V126" s="136">
        <v>108208000</v>
      </c>
      <c r="W126" s="136">
        <v>108208000</v>
      </c>
      <c r="X126" s="148">
        <f t="shared" si="31"/>
        <v>0.83193666078448214</v>
      </c>
      <c r="Y126" s="137"/>
    </row>
    <row r="127" spans="1:25" s="138" customFormat="1" ht="24.75" x14ac:dyDescent="0.2">
      <c r="A127" s="129" t="s">
        <v>119</v>
      </c>
      <c r="B127" s="130" t="s">
        <v>153</v>
      </c>
      <c r="C127" s="130" t="s">
        <v>123</v>
      </c>
      <c r="D127" s="130" t="s">
        <v>189</v>
      </c>
      <c r="E127" s="131" t="s">
        <v>127</v>
      </c>
      <c r="F127" s="131" t="s">
        <v>191</v>
      </c>
      <c r="G127" s="131"/>
      <c r="H127" s="132">
        <v>11</v>
      </c>
      <c r="I127" s="133" t="s">
        <v>40</v>
      </c>
      <c r="J127" s="134" t="s">
        <v>41</v>
      </c>
      <c r="K127" s="215" t="s">
        <v>192</v>
      </c>
      <c r="L127" s="136">
        <v>1780000000</v>
      </c>
      <c r="M127" s="136"/>
      <c r="N127" s="136"/>
      <c r="O127" s="136"/>
      <c r="P127" s="136"/>
      <c r="Q127" s="136">
        <f>L127-M127+N127-O127+P127</f>
        <v>1780000000</v>
      </c>
      <c r="R127" s="136"/>
      <c r="S127" s="136">
        <v>1690514311</v>
      </c>
      <c r="T127" s="136">
        <v>1618733848</v>
      </c>
      <c r="U127" s="136">
        <v>410415598</v>
      </c>
      <c r="V127" s="136">
        <v>410415598</v>
      </c>
      <c r="W127" s="136">
        <v>410415598</v>
      </c>
      <c r="X127" s="148">
        <f t="shared" si="31"/>
        <v>0.90940103820224716</v>
      </c>
      <c r="Y127" s="137"/>
    </row>
    <row r="128" spans="1:25" s="106" customFormat="1" ht="16.5" x14ac:dyDescent="0.2">
      <c r="A128" s="107" t="s">
        <v>119</v>
      </c>
      <c r="B128" s="108" t="s">
        <v>153</v>
      </c>
      <c r="C128" s="108" t="s">
        <v>123</v>
      </c>
      <c r="D128" s="108" t="s">
        <v>193</v>
      </c>
      <c r="E128" s="109"/>
      <c r="F128" s="109"/>
      <c r="G128" s="109"/>
      <c r="H128" s="110"/>
      <c r="I128" s="111"/>
      <c r="J128" s="112"/>
      <c r="K128" s="214" t="s">
        <v>194</v>
      </c>
      <c r="L128" s="114">
        <f>SUM(L129:L131)</f>
        <v>3000000000</v>
      </c>
      <c r="M128" s="114">
        <f t="shared" ref="M128:W128" si="47">SUM(M129:M131)</f>
        <v>0</v>
      </c>
      <c r="N128" s="114">
        <f t="shared" si="47"/>
        <v>0</v>
      </c>
      <c r="O128" s="114">
        <f t="shared" si="47"/>
        <v>0</v>
      </c>
      <c r="P128" s="114">
        <f t="shared" si="47"/>
        <v>0</v>
      </c>
      <c r="Q128" s="114">
        <f t="shared" si="47"/>
        <v>3000000000</v>
      </c>
      <c r="R128" s="114">
        <f>SUM(R129:R131)</f>
        <v>0</v>
      </c>
      <c r="S128" s="114">
        <f t="shared" si="47"/>
        <v>2648425100</v>
      </c>
      <c r="T128" s="114">
        <f t="shared" si="47"/>
        <v>2524425100</v>
      </c>
      <c r="U128" s="114">
        <f t="shared" si="47"/>
        <v>225150240</v>
      </c>
      <c r="V128" s="114">
        <f t="shared" si="47"/>
        <v>225150240</v>
      </c>
      <c r="W128" s="114">
        <f t="shared" si="47"/>
        <v>225150240</v>
      </c>
      <c r="X128" s="115">
        <f t="shared" si="31"/>
        <v>0.84147503333333329</v>
      </c>
      <c r="Y128" s="105"/>
    </row>
    <row r="129" spans="1:25" s="138" customFormat="1" ht="16.5" x14ac:dyDescent="0.2">
      <c r="A129" s="129" t="s">
        <v>119</v>
      </c>
      <c r="B129" s="130" t="s">
        <v>153</v>
      </c>
      <c r="C129" s="130" t="s">
        <v>123</v>
      </c>
      <c r="D129" s="130" t="s">
        <v>193</v>
      </c>
      <c r="E129" s="131" t="s">
        <v>127</v>
      </c>
      <c r="F129" s="131" t="s">
        <v>178</v>
      </c>
      <c r="G129" s="131"/>
      <c r="H129" s="132">
        <v>11</v>
      </c>
      <c r="I129" s="133" t="s">
        <v>40</v>
      </c>
      <c r="J129" s="134" t="s">
        <v>41</v>
      </c>
      <c r="K129" s="215" t="s">
        <v>179</v>
      </c>
      <c r="L129" s="136">
        <v>380000000</v>
      </c>
      <c r="M129" s="136"/>
      <c r="N129" s="136"/>
      <c r="O129" s="136"/>
      <c r="P129" s="136"/>
      <c r="Q129" s="136">
        <f>L129-M129+N129-O129+P129</f>
        <v>380000000</v>
      </c>
      <c r="R129" s="136"/>
      <c r="S129" s="136">
        <v>164579040</v>
      </c>
      <c r="T129" s="136">
        <v>164579040</v>
      </c>
      <c r="U129" s="136">
        <v>164579040</v>
      </c>
      <c r="V129" s="136">
        <v>164579040</v>
      </c>
      <c r="W129" s="136">
        <v>164579040</v>
      </c>
      <c r="X129" s="148">
        <f t="shared" si="31"/>
        <v>0.43310273684210526</v>
      </c>
      <c r="Y129" s="137"/>
    </row>
    <row r="130" spans="1:25" s="138" customFormat="1" x14ac:dyDescent="0.2">
      <c r="A130" s="129" t="s">
        <v>119</v>
      </c>
      <c r="B130" s="130" t="s">
        <v>153</v>
      </c>
      <c r="C130" s="130" t="s">
        <v>123</v>
      </c>
      <c r="D130" s="130" t="s">
        <v>193</v>
      </c>
      <c r="E130" s="131" t="s">
        <v>127</v>
      </c>
      <c r="F130" s="131" t="s">
        <v>195</v>
      </c>
      <c r="G130" s="131"/>
      <c r="H130" s="132">
        <v>11</v>
      </c>
      <c r="I130" s="133" t="s">
        <v>40</v>
      </c>
      <c r="J130" s="134" t="s">
        <v>41</v>
      </c>
      <c r="K130" s="215" t="s">
        <v>196</v>
      </c>
      <c r="L130" s="136">
        <v>50000000</v>
      </c>
      <c r="M130" s="136"/>
      <c r="N130" s="136"/>
      <c r="O130" s="136"/>
      <c r="P130" s="136"/>
      <c r="Q130" s="136">
        <f>L130-M130+N130-O130+P130</f>
        <v>50000000</v>
      </c>
      <c r="R130" s="136"/>
      <c r="S130" s="136">
        <v>50000000</v>
      </c>
      <c r="T130" s="136">
        <v>50000000</v>
      </c>
      <c r="U130" s="136">
        <v>0</v>
      </c>
      <c r="V130" s="136">
        <v>0</v>
      </c>
      <c r="W130" s="136">
        <v>0</v>
      </c>
      <c r="X130" s="148">
        <f t="shared" si="31"/>
        <v>1</v>
      </c>
      <c r="Y130" s="137"/>
    </row>
    <row r="131" spans="1:25" s="138" customFormat="1" x14ac:dyDescent="0.2">
      <c r="A131" s="129" t="s">
        <v>119</v>
      </c>
      <c r="B131" s="130" t="s">
        <v>153</v>
      </c>
      <c r="C131" s="130" t="s">
        <v>123</v>
      </c>
      <c r="D131" s="130" t="s">
        <v>193</v>
      </c>
      <c r="E131" s="131" t="s">
        <v>127</v>
      </c>
      <c r="F131" s="131" t="s">
        <v>197</v>
      </c>
      <c r="G131" s="131"/>
      <c r="H131" s="132">
        <v>11</v>
      </c>
      <c r="I131" s="133" t="s">
        <v>40</v>
      </c>
      <c r="J131" s="134" t="s">
        <v>41</v>
      </c>
      <c r="K131" s="215" t="s">
        <v>198</v>
      </c>
      <c r="L131" s="136">
        <v>2570000000</v>
      </c>
      <c r="M131" s="136"/>
      <c r="N131" s="136"/>
      <c r="O131" s="136"/>
      <c r="P131" s="136"/>
      <c r="Q131" s="136">
        <f>L131-M131+N131-O131+P131</f>
        <v>2570000000</v>
      </c>
      <c r="R131" s="136"/>
      <c r="S131" s="136">
        <v>2433846060</v>
      </c>
      <c r="T131" s="136">
        <v>2309846060</v>
      </c>
      <c r="U131" s="136">
        <v>60571200</v>
      </c>
      <c r="V131" s="136">
        <v>60571200</v>
      </c>
      <c r="W131" s="136">
        <v>60571200</v>
      </c>
      <c r="X131" s="148">
        <f t="shared" si="31"/>
        <v>0.89877278599221788</v>
      </c>
      <c r="Y131" s="137"/>
    </row>
    <row r="132" spans="1:25" s="106" customFormat="1" ht="24.75" x14ac:dyDescent="0.2">
      <c r="A132" s="107" t="s">
        <v>119</v>
      </c>
      <c r="B132" s="108" t="s">
        <v>153</v>
      </c>
      <c r="C132" s="108" t="s">
        <v>123</v>
      </c>
      <c r="D132" s="108" t="s">
        <v>199</v>
      </c>
      <c r="E132" s="109"/>
      <c r="F132" s="109"/>
      <c r="G132" s="109"/>
      <c r="H132" s="110">
        <v>11</v>
      </c>
      <c r="I132" s="111" t="s">
        <v>40</v>
      </c>
      <c r="J132" s="112" t="s">
        <v>41</v>
      </c>
      <c r="K132" s="214" t="s">
        <v>200</v>
      </c>
      <c r="L132" s="114">
        <f>L133</f>
        <v>5000000000</v>
      </c>
      <c r="M132" s="114">
        <f t="shared" ref="M132:W132" si="48">M133</f>
        <v>0</v>
      </c>
      <c r="N132" s="114">
        <f t="shared" si="48"/>
        <v>0</v>
      </c>
      <c r="O132" s="114">
        <f t="shared" si="48"/>
        <v>0</v>
      </c>
      <c r="P132" s="114">
        <f t="shared" si="48"/>
        <v>0</v>
      </c>
      <c r="Q132" s="114">
        <f t="shared" si="48"/>
        <v>5000000000</v>
      </c>
      <c r="R132" s="114">
        <f>R133</f>
        <v>0</v>
      </c>
      <c r="S132" s="114">
        <f t="shared" si="48"/>
        <v>3069169818</v>
      </c>
      <c r="T132" s="114">
        <f t="shared" si="48"/>
        <v>772241319</v>
      </c>
      <c r="U132" s="114">
        <f t="shared" si="48"/>
        <v>169647186.40000001</v>
      </c>
      <c r="V132" s="114">
        <f t="shared" si="48"/>
        <v>169647186.40000001</v>
      </c>
      <c r="W132" s="114">
        <f t="shared" si="48"/>
        <v>169647186.40000001</v>
      </c>
      <c r="X132" s="115">
        <f t="shared" si="31"/>
        <v>0.15444826380000001</v>
      </c>
      <c r="Y132" s="105"/>
    </row>
    <row r="133" spans="1:25" s="138" customFormat="1" x14ac:dyDescent="0.2">
      <c r="A133" s="129" t="s">
        <v>119</v>
      </c>
      <c r="B133" s="130" t="s">
        <v>153</v>
      </c>
      <c r="C133" s="130" t="s">
        <v>123</v>
      </c>
      <c r="D133" s="130" t="s">
        <v>199</v>
      </c>
      <c r="E133" s="131" t="s">
        <v>127</v>
      </c>
      <c r="F133" s="131" t="s">
        <v>201</v>
      </c>
      <c r="G133" s="131"/>
      <c r="H133" s="132">
        <v>11</v>
      </c>
      <c r="I133" s="133" t="s">
        <v>40</v>
      </c>
      <c r="J133" s="134" t="s">
        <v>41</v>
      </c>
      <c r="K133" s="215" t="s">
        <v>202</v>
      </c>
      <c r="L133" s="136">
        <v>5000000000</v>
      </c>
      <c r="M133" s="136"/>
      <c r="N133" s="136"/>
      <c r="O133" s="136"/>
      <c r="P133" s="136"/>
      <c r="Q133" s="136">
        <f>L133-M133+N133-O133+P133</f>
        <v>5000000000</v>
      </c>
      <c r="R133" s="136"/>
      <c r="S133" s="136">
        <v>3069169818</v>
      </c>
      <c r="T133" s="136">
        <v>772241319</v>
      </c>
      <c r="U133" s="136">
        <v>169647186.40000001</v>
      </c>
      <c r="V133" s="136">
        <v>169647186.40000001</v>
      </c>
      <c r="W133" s="136">
        <v>169647186.40000001</v>
      </c>
      <c r="X133" s="148">
        <f t="shared" si="31"/>
        <v>0.15444826380000001</v>
      </c>
      <c r="Y133" s="137"/>
    </row>
    <row r="134" spans="1:25" s="204" customFormat="1" ht="24.75" x14ac:dyDescent="0.2">
      <c r="A134" s="208" t="s">
        <v>119</v>
      </c>
      <c r="B134" s="209" t="s">
        <v>203</v>
      </c>
      <c r="C134" s="209"/>
      <c r="D134" s="209"/>
      <c r="E134" s="209"/>
      <c r="F134" s="209"/>
      <c r="G134" s="209"/>
      <c r="H134" s="209"/>
      <c r="I134" s="210"/>
      <c r="J134" s="211"/>
      <c r="K134" s="224" t="s">
        <v>204</v>
      </c>
      <c r="L134" s="212">
        <f>L135</f>
        <v>12377623983</v>
      </c>
      <c r="M134" s="212">
        <f t="shared" ref="M134:W134" si="49">M135</f>
        <v>0</v>
      </c>
      <c r="N134" s="212">
        <f t="shared" si="49"/>
        <v>0</v>
      </c>
      <c r="O134" s="212">
        <f t="shared" si="49"/>
        <v>0</v>
      </c>
      <c r="P134" s="212">
        <f t="shared" si="49"/>
        <v>0</v>
      </c>
      <c r="Q134" s="212">
        <f t="shared" si="49"/>
        <v>12377623983</v>
      </c>
      <c r="R134" s="212">
        <f>R135</f>
        <v>0</v>
      </c>
      <c r="S134" s="212">
        <f t="shared" si="49"/>
        <v>11352112167.530001</v>
      </c>
      <c r="T134" s="212">
        <f t="shared" si="49"/>
        <v>8988160024.1599998</v>
      </c>
      <c r="U134" s="212">
        <f t="shared" si="49"/>
        <v>2256409725.6399999</v>
      </c>
      <c r="V134" s="212">
        <f t="shared" si="49"/>
        <v>2245459467.6399999</v>
      </c>
      <c r="W134" s="212">
        <f t="shared" si="49"/>
        <v>2245459467.6399999</v>
      </c>
      <c r="X134" s="225">
        <f t="shared" si="31"/>
        <v>0.72616198686474509</v>
      </c>
      <c r="Y134" s="203"/>
    </row>
    <row r="135" spans="1:25" s="106" customFormat="1" x14ac:dyDescent="0.2">
      <c r="A135" s="107" t="s">
        <v>119</v>
      </c>
      <c r="B135" s="108" t="s">
        <v>203</v>
      </c>
      <c r="C135" s="108" t="s">
        <v>123</v>
      </c>
      <c r="D135" s="108"/>
      <c r="E135" s="109"/>
      <c r="F135" s="109"/>
      <c r="G135" s="109"/>
      <c r="H135" s="110"/>
      <c r="I135" s="111"/>
      <c r="J135" s="112"/>
      <c r="K135" s="113" t="s">
        <v>124</v>
      </c>
      <c r="L135" s="114">
        <f>L136+L138+L140</f>
        <v>12377623983</v>
      </c>
      <c r="M135" s="114">
        <f t="shared" ref="M135:W135" si="50">M136+M138+M140</f>
        <v>0</v>
      </c>
      <c r="N135" s="114">
        <f t="shared" si="50"/>
        <v>0</v>
      </c>
      <c r="O135" s="114">
        <f t="shared" si="50"/>
        <v>0</v>
      </c>
      <c r="P135" s="114">
        <f t="shared" si="50"/>
        <v>0</v>
      </c>
      <c r="Q135" s="114">
        <f t="shared" si="50"/>
        <v>12377623983</v>
      </c>
      <c r="R135" s="114">
        <f>R136+R138+R140</f>
        <v>0</v>
      </c>
      <c r="S135" s="114">
        <f t="shared" si="50"/>
        <v>11352112167.530001</v>
      </c>
      <c r="T135" s="114">
        <f t="shared" si="50"/>
        <v>8988160024.1599998</v>
      </c>
      <c r="U135" s="114">
        <f t="shared" si="50"/>
        <v>2256409725.6399999</v>
      </c>
      <c r="V135" s="114">
        <f t="shared" si="50"/>
        <v>2245459467.6399999</v>
      </c>
      <c r="W135" s="114">
        <f t="shared" si="50"/>
        <v>2245459467.6399999</v>
      </c>
      <c r="X135" s="115">
        <f t="shared" si="31"/>
        <v>0.72616198686474509</v>
      </c>
      <c r="Y135" s="105"/>
    </row>
    <row r="136" spans="1:25" s="106" customFormat="1" ht="41.25" x14ac:dyDescent="0.2">
      <c r="A136" s="107" t="s">
        <v>119</v>
      </c>
      <c r="B136" s="108" t="s">
        <v>203</v>
      </c>
      <c r="C136" s="108" t="s">
        <v>123</v>
      </c>
      <c r="D136" s="108" t="s">
        <v>205</v>
      </c>
      <c r="E136" s="109"/>
      <c r="F136" s="109"/>
      <c r="G136" s="109"/>
      <c r="H136" s="110"/>
      <c r="I136" s="111"/>
      <c r="J136" s="112"/>
      <c r="K136" s="116" t="s">
        <v>206</v>
      </c>
      <c r="L136" s="114">
        <f>SUM(L137)</f>
        <v>3000000000</v>
      </c>
      <c r="M136" s="114">
        <f t="shared" ref="M136:W136" si="51">SUM(M137)</f>
        <v>0</v>
      </c>
      <c r="N136" s="114">
        <f t="shared" si="51"/>
        <v>0</v>
      </c>
      <c r="O136" s="114">
        <f t="shared" si="51"/>
        <v>0</v>
      </c>
      <c r="P136" s="114">
        <f t="shared" si="51"/>
        <v>0</v>
      </c>
      <c r="Q136" s="114">
        <f t="shared" si="51"/>
        <v>3000000000</v>
      </c>
      <c r="R136" s="114">
        <f>SUM(R137)</f>
        <v>0</v>
      </c>
      <c r="S136" s="114">
        <f t="shared" si="51"/>
        <v>2491743719.5300002</v>
      </c>
      <c r="T136" s="114">
        <f t="shared" si="51"/>
        <v>1847345778.53</v>
      </c>
      <c r="U136" s="114">
        <f t="shared" si="51"/>
        <v>411166643.89999998</v>
      </c>
      <c r="V136" s="114">
        <f t="shared" si="51"/>
        <v>411166643.89999998</v>
      </c>
      <c r="W136" s="114">
        <f t="shared" si="51"/>
        <v>411166643.89999998</v>
      </c>
      <c r="X136" s="115">
        <f t="shared" si="31"/>
        <v>0.61578192617666661</v>
      </c>
      <c r="Y136" s="105"/>
    </row>
    <row r="137" spans="1:25" s="227" customFormat="1" x14ac:dyDescent="0.2">
      <c r="A137" s="129" t="s">
        <v>119</v>
      </c>
      <c r="B137" s="130" t="s">
        <v>203</v>
      </c>
      <c r="C137" s="130" t="s">
        <v>123</v>
      </c>
      <c r="D137" s="130" t="s">
        <v>205</v>
      </c>
      <c r="E137" s="131" t="s">
        <v>127</v>
      </c>
      <c r="F137" s="131" t="s">
        <v>207</v>
      </c>
      <c r="G137" s="131"/>
      <c r="H137" s="132">
        <v>11</v>
      </c>
      <c r="I137" s="133" t="s">
        <v>40</v>
      </c>
      <c r="J137" s="134" t="s">
        <v>41</v>
      </c>
      <c r="K137" s="215" t="s">
        <v>208</v>
      </c>
      <c r="L137" s="136">
        <v>3000000000</v>
      </c>
      <c r="M137" s="136"/>
      <c r="N137" s="136"/>
      <c r="O137" s="136"/>
      <c r="P137" s="136"/>
      <c r="Q137" s="136">
        <f>L137-M137+N137-O137+P137</f>
        <v>3000000000</v>
      </c>
      <c r="R137" s="136"/>
      <c r="S137" s="136">
        <v>2491743719.5300002</v>
      </c>
      <c r="T137" s="136">
        <v>1847345778.53</v>
      </c>
      <c r="U137" s="136">
        <v>411166643.89999998</v>
      </c>
      <c r="V137" s="136">
        <v>411166643.89999998</v>
      </c>
      <c r="W137" s="136">
        <v>411166643.89999998</v>
      </c>
      <c r="X137" s="148">
        <f t="shared" si="31"/>
        <v>0.61578192617666661</v>
      </c>
      <c r="Y137" s="226"/>
    </row>
    <row r="138" spans="1:25" s="106" customFormat="1" ht="16.5" x14ac:dyDescent="0.2">
      <c r="A138" s="107" t="s">
        <v>119</v>
      </c>
      <c r="B138" s="108" t="s">
        <v>203</v>
      </c>
      <c r="C138" s="108" t="s">
        <v>123</v>
      </c>
      <c r="D138" s="108" t="s">
        <v>125</v>
      </c>
      <c r="E138" s="109"/>
      <c r="F138" s="109"/>
      <c r="G138" s="109"/>
      <c r="H138" s="110"/>
      <c r="I138" s="111"/>
      <c r="J138" s="112"/>
      <c r="K138" s="116" t="s">
        <v>209</v>
      </c>
      <c r="L138" s="114">
        <f>SUM(L139)</f>
        <v>5000000000</v>
      </c>
      <c r="M138" s="114">
        <f t="shared" ref="M138:W138" si="52">SUM(M139)</f>
        <v>0</v>
      </c>
      <c r="N138" s="114">
        <f t="shared" si="52"/>
        <v>0</v>
      </c>
      <c r="O138" s="114">
        <f t="shared" si="52"/>
        <v>0</v>
      </c>
      <c r="P138" s="114">
        <f t="shared" si="52"/>
        <v>0</v>
      </c>
      <c r="Q138" s="114">
        <f t="shared" si="52"/>
        <v>5000000000</v>
      </c>
      <c r="R138" s="114">
        <f>SUM(R139)</f>
        <v>0</v>
      </c>
      <c r="S138" s="114">
        <f t="shared" si="52"/>
        <v>4905875481</v>
      </c>
      <c r="T138" s="114">
        <f t="shared" si="52"/>
        <v>3807487641.6300001</v>
      </c>
      <c r="U138" s="114">
        <f t="shared" si="52"/>
        <v>949550569.04999995</v>
      </c>
      <c r="V138" s="114">
        <f t="shared" si="52"/>
        <v>938600311.04999995</v>
      </c>
      <c r="W138" s="114">
        <f t="shared" si="52"/>
        <v>938600311.04999995</v>
      </c>
      <c r="X138" s="115">
        <f t="shared" si="31"/>
        <v>0.76149752832600004</v>
      </c>
      <c r="Y138" s="105"/>
    </row>
    <row r="139" spans="1:25" s="138" customFormat="1" x14ac:dyDescent="0.2">
      <c r="A139" s="129" t="s">
        <v>119</v>
      </c>
      <c r="B139" s="130" t="s">
        <v>203</v>
      </c>
      <c r="C139" s="130" t="s">
        <v>123</v>
      </c>
      <c r="D139" s="130" t="s">
        <v>125</v>
      </c>
      <c r="E139" s="131" t="s">
        <v>127</v>
      </c>
      <c r="F139" s="131" t="s">
        <v>210</v>
      </c>
      <c r="G139" s="131"/>
      <c r="H139" s="132">
        <v>11</v>
      </c>
      <c r="I139" s="133" t="s">
        <v>40</v>
      </c>
      <c r="J139" s="134" t="s">
        <v>41</v>
      </c>
      <c r="K139" s="206" t="s">
        <v>211</v>
      </c>
      <c r="L139" s="136">
        <v>5000000000</v>
      </c>
      <c r="M139" s="136"/>
      <c r="N139" s="136"/>
      <c r="O139" s="136"/>
      <c r="P139" s="136"/>
      <c r="Q139" s="136">
        <f>L139-M139+N139-O139+P139</f>
        <v>5000000000</v>
      </c>
      <c r="R139" s="136"/>
      <c r="S139" s="136">
        <v>4905875481</v>
      </c>
      <c r="T139" s="136">
        <v>3807487641.6300001</v>
      </c>
      <c r="U139" s="136">
        <v>949550569.04999995</v>
      </c>
      <c r="V139" s="136">
        <v>938600311.04999995</v>
      </c>
      <c r="W139" s="136">
        <v>938600311.04999995</v>
      </c>
      <c r="X139" s="148">
        <f t="shared" si="31"/>
        <v>0.76149752832600004</v>
      </c>
      <c r="Y139" s="137"/>
    </row>
    <row r="140" spans="1:25" s="106" customFormat="1" ht="16.5" x14ac:dyDescent="0.2">
      <c r="A140" s="107" t="s">
        <v>119</v>
      </c>
      <c r="B140" s="108" t="s">
        <v>203</v>
      </c>
      <c r="C140" s="108" t="s">
        <v>123</v>
      </c>
      <c r="D140" s="108" t="s">
        <v>130</v>
      </c>
      <c r="E140" s="109"/>
      <c r="F140" s="109"/>
      <c r="G140" s="109"/>
      <c r="H140" s="110"/>
      <c r="I140" s="111"/>
      <c r="J140" s="112"/>
      <c r="K140" s="116" t="s">
        <v>212</v>
      </c>
      <c r="L140" s="114">
        <f>SUM(L141:L142)</f>
        <v>4377623983</v>
      </c>
      <c r="M140" s="114">
        <f t="shared" ref="M140:W140" si="53">SUM(M141:M142)</f>
        <v>0</v>
      </c>
      <c r="N140" s="114">
        <f t="shared" si="53"/>
        <v>0</v>
      </c>
      <c r="O140" s="114">
        <f t="shared" si="53"/>
        <v>0</v>
      </c>
      <c r="P140" s="114">
        <f t="shared" si="53"/>
        <v>0</v>
      </c>
      <c r="Q140" s="114">
        <f t="shared" si="53"/>
        <v>4377623983</v>
      </c>
      <c r="R140" s="114">
        <f>SUM(R141:R142)</f>
        <v>0</v>
      </c>
      <c r="S140" s="114">
        <f t="shared" si="53"/>
        <v>3954492967</v>
      </c>
      <c r="T140" s="114">
        <f t="shared" si="53"/>
        <v>3333326604</v>
      </c>
      <c r="U140" s="114">
        <f t="shared" si="53"/>
        <v>895692512.69000006</v>
      </c>
      <c r="V140" s="114">
        <f t="shared" si="53"/>
        <v>895692512.69000006</v>
      </c>
      <c r="W140" s="114">
        <f t="shared" si="53"/>
        <v>895692512.69000006</v>
      </c>
      <c r="X140" s="115">
        <f t="shared" si="31"/>
        <v>0.76144653285540076</v>
      </c>
      <c r="Y140" s="105"/>
    </row>
    <row r="141" spans="1:25" s="138" customFormat="1" x14ac:dyDescent="0.2">
      <c r="A141" s="129" t="s">
        <v>119</v>
      </c>
      <c r="B141" s="130" t="s">
        <v>203</v>
      </c>
      <c r="C141" s="130" t="s">
        <v>123</v>
      </c>
      <c r="D141" s="130" t="s">
        <v>130</v>
      </c>
      <c r="E141" s="131" t="s">
        <v>127</v>
      </c>
      <c r="F141" s="131" t="s">
        <v>213</v>
      </c>
      <c r="G141" s="131"/>
      <c r="H141" s="132">
        <v>11</v>
      </c>
      <c r="I141" s="133" t="s">
        <v>40</v>
      </c>
      <c r="J141" s="134" t="s">
        <v>41</v>
      </c>
      <c r="K141" s="206" t="s">
        <v>214</v>
      </c>
      <c r="L141" s="136">
        <v>2727623983</v>
      </c>
      <c r="M141" s="136"/>
      <c r="N141" s="136"/>
      <c r="O141" s="136"/>
      <c r="P141" s="136"/>
      <c r="Q141" s="136">
        <f>L141-M141+N141-O141+P141</f>
        <v>2727623983</v>
      </c>
      <c r="R141" s="136"/>
      <c r="S141" s="136">
        <v>2367631078</v>
      </c>
      <c r="T141" s="136">
        <v>2077411078</v>
      </c>
      <c r="U141" s="136">
        <v>536395624</v>
      </c>
      <c r="V141" s="136">
        <v>536395624</v>
      </c>
      <c r="W141" s="136">
        <v>536395624</v>
      </c>
      <c r="X141" s="148">
        <f t="shared" si="31"/>
        <v>0.76161930344780959</v>
      </c>
      <c r="Y141" s="137"/>
    </row>
    <row r="142" spans="1:25" s="138" customFormat="1" ht="17.25" thickBot="1" x14ac:dyDescent="0.25">
      <c r="A142" s="228" t="s">
        <v>119</v>
      </c>
      <c r="B142" s="229" t="s">
        <v>203</v>
      </c>
      <c r="C142" s="229" t="s">
        <v>123</v>
      </c>
      <c r="D142" s="229" t="s">
        <v>130</v>
      </c>
      <c r="E142" s="230" t="s">
        <v>127</v>
      </c>
      <c r="F142" s="230" t="s">
        <v>215</v>
      </c>
      <c r="G142" s="230"/>
      <c r="H142" s="231">
        <v>11</v>
      </c>
      <c r="I142" s="232" t="s">
        <v>40</v>
      </c>
      <c r="J142" s="233" t="s">
        <v>41</v>
      </c>
      <c r="K142" s="234" t="s">
        <v>216</v>
      </c>
      <c r="L142" s="235">
        <v>1650000000</v>
      </c>
      <c r="M142" s="235"/>
      <c r="N142" s="235"/>
      <c r="O142" s="235"/>
      <c r="P142" s="235"/>
      <c r="Q142" s="235">
        <f>L142-M142+N142-O142+P142</f>
        <v>1650000000</v>
      </c>
      <c r="R142" s="235"/>
      <c r="S142" s="235">
        <v>1586861889</v>
      </c>
      <c r="T142" s="235">
        <v>1255915526</v>
      </c>
      <c r="U142" s="235">
        <v>359296888.69</v>
      </c>
      <c r="V142" s="235">
        <v>359296888.69</v>
      </c>
      <c r="W142" s="235">
        <v>359296888.69</v>
      </c>
      <c r="X142" s="236">
        <f t="shared" si="31"/>
        <v>0.76116092484848485</v>
      </c>
      <c r="Y142" s="137"/>
    </row>
    <row r="143" spans="1:25" ht="13.5" thickTop="1" x14ac:dyDescent="0.2">
      <c r="K143" s="237"/>
      <c r="T143" s="239"/>
    </row>
    <row r="144" spans="1:25" x14ac:dyDescent="0.2">
      <c r="A144" s="47" t="s">
        <v>217</v>
      </c>
      <c r="B144" s="242"/>
      <c r="C144" s="242"/>
      <c r="E144" s="242"/>
      <c r="H144" s="243"/>
      <c r="I144" s="242"/>
      <c r="J144" s="242"/>
      <c r="K144" s="244"/>
      <c r="L144" s="245"/>
      <c r="M144" s="245"/>
      <c r="N144" s="245"/>
      <c r="O144" s="245"/>
      <c r="P144" s="245"/>
      <c r="Q144" s="245"/>
      <c r="R144" s="245"/>
      <c r="T144" s="245"/>
      <c r="U144" s="245"/>
      <c r="V144" s="245"/>
      <c r="W144" s="245"/>
      <c r="X144" s="246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Jeisson Quinche</dc:creator>
  <cp:lastModifiedBy>Jeisson Quinche</cp:lastModifiedBy>
  <dcterms:created xsi:type="dcterms:W3CDTF">2021-06-10T04:40:49Z</dcterms:created>
  <dcterms:modified xsi:type="dcterms:W3CDTF">2021-06-10T04:48:11Z</dcterms:modified>
</cp:coreProperties>
</file>