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ovrod\Documents\VIVIANA\MINDEPORTES 2020-2021\MD2020\Informes\Informe Ejecucion presupuestal\"/>
    </mc:Choice>
  </mc:AlternateContent>
  <xr:revisionPtr revIDLastSave="0" documentId="13_ncr:1_{AD4E8068-971D-4CA3-B98E-2D0A77E2DE2F}" xr6:coauthVersionLast="46" xr6:coauthVersionMax="46" xr10:uidLastSave="{00000000-0000-0000-0000-000000000000}"/>
  <bookViews>
    <workbookView xWindow="-120" yWindow="-120" windowWidth="20730" windowHeight="11160" xr2:uid="{8E431C1A-1ABF-460A-9BDC-1704FD16A89E}"/>
  </bookViews>
  <sheets>
    <sheet name="RESUMEN EJECUCION DICIEMBRE" sheetId="3" r:id="rId1"/>
    <sheet name="ACUMULADO A DICIEMBRE" sheetId="21" r:id="rId2"/>
    <sheet name="ESPECIFICO DICIEMBRE" sheetId="22" r:id="rId3"/>
    <sheet name="ESPECIFICO NOVIEMBRE" sheetId="20" r:id="rId4"/>
    <sheet name="ESPECIFICO A OCTUBRE" sheetId="19" r:id="rId5"/>
    <sheet name="ESPECIFICO A SEPTIEMBRE" sheetId="15" r:id="rId6"/>
    <sheet name="ESPECIFICO AGOSTO" sheetId="18" r:id="rId7"/>
    <sheet name="ESPECIFICO JULIO" sheetId="17" r:id="rId8"/>
    <sheet name="ESPECIFICO JUNIO" sheetId="16" r:id="rId9"/>
    <sheet name="ESPECIFICO MAYO" sheetId="12" r:id="rId10"/>
    <sheet name="ESPECIFICO ABRIL" sheetId="11" r:id="rId11"/>
    <sheet name="ESPECIFICO MARZO 2020" sheetId="6" r:id="rId12"/>
    <sheet name="ESPECIFICO FEBRERO 2020" sheetId="5" r:id="rId13"/>
    <sheet name="ESPECIFICO ENERO 2020" sheetId="4" r:id="rId14"/>
    <sheet name="Hoja8" sheetId="9" state="hidden" r:id="rId15"/>
    <sheet name="Hoja4" sheetId="23" state="hidden" r:id="rId16"/>
    <sheet name="Hoja9" sheetId="10" state="hidden" r:id="rId17"/>
    <sheet name="Hoja7" sheetId="8" state="hidden" r:id="rId18"/>
    <sheet name="Hoja6" sheetId="2" state="hidden" r:id="rId19"/>
  </sheets>
  <externalReferences>
    <externalReference r:id="rId20"/>
    <externalReference r:id="rId21"/>
  </externalReferences>
  <calcPr calcId="191029"/>
</workbook>
</file>

<file path=xl/calcChain.xml><?xml version="1.0" encoding="utf-8"?>
<calcChain xmlns="http://schemas.openxmlformats.org/spreadsheetml/2006/main">
  <c r="D6" i="2" l="1"/>
  <c r="E6" i="2"/>
  <c r="F6" i="2"/>
  <c r="G6" i="2"/>
  <c r="D7" i="2"/>
  <c r="E7" i="2"/>
  <c r="F7" i="2"/>
  <c r="G7" i="2"/>
  <c r="L6" i="23"/>
  <c r="L5" i="23"/>
  <c r="E14" i="8" l="1"/>
  <c r="I14" i="8" s="1"/>
  <c r="I10" i="8"/>
  <c r="I23" i="8"/>
  <c r="I22" i="8"/>
  <c r="I21" i="8"/>
  <c r="I20" i="8"/>
  <c r="I19" i="8"/>
  <c r="I18" i="8"/>
  <c r="I17" i="8"/>
  <c r="I16" i="8"/>
  <c r="I15" i="8"/>
  <c r="I13" i="8"/>
  <c r="I12" i="8"/>
  <c r="I11" i="8"/>
  <c r="I9" i="8"/>
  <c r="I8" i="8"/>
  <c r="I7" i="8"/>
  <c r="I6" i="8"/>
  <c r="E23" i="8"/>
  <c r="E22" i="8"/>
  <c r="E21" i="8"/>
  <c r="E20" i="8"/>
  <c r="E19" i="8"/>
  <c r="E18" i="8"/>
  <c r="E17" i="8"/>
  <c r="E16" i="8"/>
  <c r="E15" i="8"/>
  <c r="E13" i="8"/>
  <c r="E12" i="8"/>
  <c r="E11" i="8"/>
  <c r="E10" i="8"/>
  <c r="E9" i="8"/>
  <c r="E8" i="8"/>
  <c r="E7" i="8"/>
  <c r="E6" i="8"/>
  <c r="D23" i="8"/>
  <c r="D22" i="8"/>
  <c r="D21" i="8"/>
  <c r="D20" i="8"/>
  <c r="D19" i="8"/>
  <c r="D18" i="8"/>
  <c r="D17" i="8"/>
  <c r="D16" i="8"/>
  <c r="D15" i="8"/>
  <c r="D14" i="8"/>
  <c r="D13" i="8"/>
  <c r="D12" i="8"/>
  <c r="D11" i="8"/>
  <c r="D10" i="8"/>
  <c r="D9" i="8"/>
  <c r="D8" i="8"/>
  <c r="D7" i="8"/>
  <c r="D6" i="8"/>
  <c r="G7" i="10"/>
  <c r="G6" i="10"/>
  <c r="G5" i="10"/>
  <c r="G4" i="10"/>
  <c r="F7" i="10"/>
  <c r="F6" i="10"/>
  <c r="F5" i="10"/>
  <c r="F4" i="10"/>
  <c r="E7" i="10"/>
  <c r="E6" i="10"/>
  <c r="E5" i="10"/>
  <c r="E4" i="10"/>
  <c r="D7" i="10"/>
  <c r="D6" i="10"/>
  <c r="D5" i="10"/>
  <c r="D4" i="10"/>
  <c r="F51" i="23"/>
  <c r="F50" i="23"/>
  <c r="F49" i="23"/>
  <c r="F48" i="23"/>
  <c r="E47" i="23"/>
  <c r="F47" i="23" s="1"/>
  <c r="D47" i="23"/>
  <c r="D52" i="23" s="1"/>
  <c r="F46" i="23"/>
  <c r="F45" i="23"/>
  <c r="F44" i="23"/>
  <c r="F43" i="23"/>
  <c r="F42" i="23"/>
  <c r="F41" i="23"/>
  <c r="E40" i="23"/>
  <c r="F40" i="23" s="1"/>
  <c r="D40" i="23"/>
  <c r="E34" i="23"/>
  <c r="I33" i="23"/>
  <c r="H33" i="23"/>
  <c r="I32" i="23"/>
  <c r="H32" i="23"/>
  <c r="I31" i="23"/>
  <c r="H31" i="23"/>
  <c r="I30" i="23"/>
  <c r="I29" i="23" s="1"/>
  <c r="H30" i="23"/>
  <c r="H29" i="23"/>
  <c r="H34" i="23" s="1"/>
  <c r="G29" i="23"/>
  <c r="G34" i="23" s="1"/>
  <c r="F29" i="23"/>
  <c r="E29" i="23"/>
  <c r="D29" i="23"/>
  <c r="D34" i="23" s="1"/>
  <c r="J35" i="23" s="1"/>
  <c r="P28" i="23"/>
  <c r="O28" i="23"/>
  <c r="N28" i="23"/>
  <c r="I28" i="23"/>
  <c r="H28" i="23"/>
  <c r="P27" i="23"/>
  <c r="O27" i="23"/>
  <c r="N27" i="23"/>
  <c r="I27" i="23"/>
  <c r="H27" i="23"/>
  <c r="P26" i="23"/>
  <c r="O26" i="23"/>
  <c r="N26" i="23"/>
  <c r="I26" i="23"/>
  <c r="H26" i="23"/>
  <c r="I25" i="23"/>
  <c r="H25" i="23"/>
  <c r="H22" i="23" s="1"/>
  <c r="I24" i="23"/>
  <c r="H24" i="23"/>
  <c r="N23" i="23"/>
  <c r="I23" i="23"/>
  <c r="I22" i="23" s="1"/>
  <c r="H23" i="23"/>
  <c r="O22" i="23"/>
  <c r="N22" i="23"/>
  <c r="M22" i="23"/>
  <c r="G22" i="23"/>
  <c r="F22" i="23"/>
  <c r="F34" i="23" s="1"/>
  <c r="E22" i="23"/>
  <c r="D22" i="23"/>
  <c r="G18" i="23"/>
  <c r="L4" i="23"/>
  <c r="E24" i="8" l="1"/>
  <c r="H35" i="23"/>
  <c r="F35" i="23"/>
  <c r="E35" i="23"/>
  <c r="I34" i="23"/>
  <c r="I35" i="23" s="1"/>
  <c r="G35" i="23"/>
  <c r="E52" i="23"/>
  <c r="F52" i="23" s="1"/>
  <c r="K42" i="21" l="1"/>
  <c r="J42" i="21"/>
  <c r="I42" i="21"/>
  <c r="H42" i="21"/>
  <c r="G42" i="21"/>
  <c r="F42" i="21"/>
  <c r="E42" i="21"/>
  <c r="K20" i="21"/>
  <c r="J20" i="21"/>
  <c r="I20" i="21"/>
  <c r="H20" i="21"/>
  <c r="G20" i="21"/>
  <c r="F20" i="21"/>
  <c r="E20" i="21"/>
  <c r="K41" i="21"/>
  <c r="J41" i="21"/>
  <c r="I41" i="21"/>
  <c r="H41" i="21"/>
  <c r="G41" i="21"/>
  <c r="F41" i="21"/>
  <c r="E41" i="21"/>
  <c r="K42" i="22"/>
  <c r="J42" i="22"/>
  <c r="I42" i="22"/>
  <c r="H42" i="22"/>
  <c r="G42" i="22"/>
  <c r="F42" i="22"/>
  <c r="E42" i="22"/>
  <c r="K41" i="22"/>
  <c r="J41" i="22"/>
  <c r="I41" i="22"/>
  <c r="H41" i="22"/>
  <c r="G41" i="22"/>
  <c r="F41" i="22"/>
  <c r="E41" i="22"/>
  <c r="K20" i="22"/>
  <c r="J20" i="22"/>
  <c r="I20" i="22"/>
  <c r="F20" i="22"/>
  <c r="H20" i="22"/>
  <c r="G20" i="22"/>
  <c r="E20" i="22"/>
  <c r="D16" i="9"/>
  <c r="D17" i="9"/>
  <c r="D15" i="9"/>
  <c r="J40" i="20"/>
  <c r="K39" i="20"/>
  <c r="K40" i="20" s="1"/>
  <c r="J39" i="20"/>
  <c r="I39" i="20"/>
  <c r="I40" i="20" s="1"/>
  <c r="H39" i="20"/>
  <c r="H40" i="20" s="1"/>
  <c r="G39" i="20"/>
  <c r="G40" i="20" s="1"/>
  <c r="F39" i="20"/>
  <c r="F40" i="20" s="1"/>
  <c r="E40" i="20"/>
  <c r="E39" i="20"/>
  <c r="K18" i="20"/>
  <c r="J18" i="20"/>
  <c r="I18" i="20"/>
  <c r="H18" i="20"/>
  <c r="G18" i="20"/>
  <c r="F18" i="20"/>
  <c r="E18" i="20"/>
  <c r="K39" i="19"/>
  <c r="K40" i="19" s="1"/>
  <c r="J39" i="19"/>
  <c r="J40" i="19" s="1"/>
  <c r="I39" i="19"/>
  <c r="I40" i="19" s="1"/>
  <c r="H39" i="19"/>
  <c r="H40" i="19" s="1"/>
  <c r="G39" i="19"/>
  <c r="G40" i="19" s="1"/>
  <c r="F39" i="19"/>
  <c r="F40" i="19" s="1"/>
  <c r="E39" i="19"/>
  <c r="E40" i="19" s="1"/>
  <c r="K18" i="19"/>
  <c r="J18" i="19"/>
  <c r="I18" i="19"/>
  <c r="H18" i="19"/>
  <c r="G18" i="19"/>
  <c r="F18" i="19"/>
  <c r="E18" i="19"/>
  <c r="D24" i="8" l="1"/>
  <c r="L40" i="15"/>
  <c r="K39" i="15"/>
  <c r="K40" i="15" s="1"/>
  <c r="J39" i="15"/>
  <c r="J40" i="15" s="1"/>
  <c r="I39" i="15"/>
  <c r="I40" i="15" s="1"/>
  <c r="H39" i="15"/>
  <c r="H40" i="15" s="1"/>
  <c r="G39" i="15"/>
  <c r="G40" i="15" s="1"/>
  <c r="F39" i="15"/>
  <c r="F40" i="15" s="1"/>
  <c r="E39" i="15"/>
  <c r="E40" i="15" s="1"/>
  <c r="K18" i="15"/>
  <c r="J18" i="15"/>
  <c r="I18" i="15"/>
  <c r="H18" i="15"/>
  <c r="G18" i="15"/>
  <c r="F18" i="15"/>
  <c r="E18" i="15"/>
  <c r="H15" i="10" l="1"/>
  <c r="H14" i="10"/>
  <c r="H16" i="10" l="1"/>
  <c r="F23" i="8"/>
  <c r="F22" i="8"/>
  <c r="F21" i="8"/>
  <c r="F20" i="8"/>
  <c r="F19" i="8"/>
  <c r="F18" i="8"/>
  <c r="F17" i="8"/>
  <c r="F16" i="8"/>
  <c r="F15" i="8"/>
  <c r="F14" i="8"/>
  <c r="F13" i="8"/>
  <c r="F12" i="8"/>
  <c r="F11" i="8"/>
  <c r="F10" i="8"/>
  <c r="F9" i="8"/>
  <c r="F8" i="8"/>
  <c r="F7" i="8"/>
  <c r="F6" i="8"/>
  <c r="F24" i="8" l="1"/>
  <c r="K39" i="18"/>
  <c r="J39" i="18"/>
  <c r="I39" i="18"/>
  <c r="I40" i="18" s="1"/>
  <c r="H39" i="18"/>
  <c r="H40" i="18" s="1"/>
  <c r="G39" i="18"/>
  <c r="F39" i="18"/>
  <c r="E39" i="18"/>
  <c r="E40" i="18" s="1"/>
  <c r="L18" i="18"/>
  <c r="L40" i="18" s="1"/>
  <c r="K18" i="18"/>
  <c r="J18" i="18"/>
  <c r="I18" i="18"/>
  <c r="H18" i="18"/>
  <c r="G18" i="18"/>
  <c r="F18" i="18"/>
  <c r="E18" i="18"/>
  <c r="G40" i="18" l="1"/>
  <c r="K40" i="18"/>
  <c r="F40" i="18"/>
  <c r="J40" i="18"/>
  <c r="D2" i="10"/>
  <c r="K40" i="17"/>
  <c r="J40" i="17"/>
  <c r="I40" i="17"/>
  <c r="H40" i="17"/>
  <c r="G40" i="17"/>
  <c r="F40" i="17"/>
  <c r="E40" i="17"/>
  <c r="K39" i="17"/>
  <c r="J39" i="17"/>
  <c r="I39" i="17"/>
  <c r="H39" i="17"/>
  <c r="G39" i="17"/>
  <c r="F39" i="17"/>
  <c r="E39" i="17"/>
  <c r="K18" i="17"/>
  <c r="J18" i="17"/>
  <c r="I18" i="17"/>
  <c r="H18" i="17"/>
  <c r="G18" i="17"/>
  <c r="F18" i="17"/>
  <c r="E18" i="17"/>
  <c r="F39" i="16" l="1"/>
  <c r="F18" i="16"/>
  <c r="K39" i="16" l="1"/>
  <c r="J39" i="16"/>
  <c r="J40" i="16" s="1"/>
  <c r="I39" i="16"/>
  <c r="H39" i="16"/>
  <c r="G39" i="16"/>
  <c r="G40" i="16" s="1"/>
  <c r="E39" i="16"/>
  <c r="E40" i="16" s="1"/>
  <c r="K18" i="16"/>
  <c r="J18" i="16"/>
  <c r="I18" i="16"/>
  <c r="I40" i="16" s="1"/>
  <c r="H18" i="16"/>
  <c r="G18" i="16"/>
  <c r="E18" i="16"/>
  <c r="H40" i="16" l="1"/>
  <c r="K40" i="16"/>
  <c r="F40" i="12" l="1"/>
  <c r="E40" i="12"/>
  <c r="K39" i="12"/>
  <c r="K40" i="12" s="1"/>
  <c r="J39" i="12"/>
  <c r="I39" i="12"/>
  <c r="I40" i="12" s="1"/>
  <c r="H39" i="12"/>
  <c r="G39" i="12"/>
  <c r="G40" i="12" s="1"/>
  <c r="F39" i="12"/>
  <c r="E39" i="12"/>
  <c r="D39" i="12"/>
  <c r="K18" i="12"/>
  <c r="J18" i="12"/>
  <c r="I18" i="12"/>
  <c r="H18" i="12"/>
  <c r="G18" i="12"/>
  <c r="F18" i="12"/>
  <c r="E18" i="12"/>
  <c r="D18" i="12"/>
  <c r="J40" i="12" l="1"/>
  <c r="H40" i="12"/>
  <c r="D40" i="12"/>
  <c r="L18" i="11" l="1"/>
  <c r="K18" i="11"/>
  <c r="J18" i="11"/>
  <c r="I18" i="11"/>
  <c r="H18" i="11"/>
  <c r="G18" i="11"/>
  <c r="F18" i="11"/>
  <c r="E18" i="11"/>
  <c r="K38" i="6" l="1"/>
  <c r="J38" i="6"/>
  <c r="I38" i="6"/>
  <c r="H38" i="6"/>
  <c r="G38" i="6"/>
  <c r="F38" i="6"/>
  <c r="E38" i="6"/>
  <c r="D38" i="6"/>
  <c r="E7" i="9"/>
  <c r="E6" i="9"/>
  <c r="E5" i="9" s="1"/>
  <c r="L5" i="9"/>
  <c r="K5" i="9"/>
  <c r="J5" i="9"/>
  <c r="I5" i="9"/>
  <c r="H5" i="9"/>
  <c r="G5" i="9"/>
  <c r="F5" i="9"/>
  <c r="D5" i="9"/>
</calcChain>
</file>

<file path=xl/sharedStrings.xml><?xml version="1.0" encoding="utf-8"?>
<sst xmlns="http://schemas.openxmlformats.org/spreadsheetml/2006/main" count="2183" uniqueCount="154">
  <si>
    <t/>
  </si>
  <si>
    <t>Actual</t>
  </si>
  <si>
    <t>Enero-Marzo</t>
  </si>
  <si>
    <t>RUBRO</t>
  </si>
  <si>
    <t>REC</t>
  </si>
  <si>
    <t>SIT</t>
  </si>
  <si>
    <t>DESCRIPCION</t>
  </si>
  <si>
    <t>APR. INICIAL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</si>
  <si>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</si>
  <si>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</si>
  <si>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</si>
  <si>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</si>
  <si>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</si>
  <si>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</si>
  <si>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</si>
  <si>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</si>
  <si>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A-01-01-01</t>
  </si>
  <si>
    <t>A</t>
  </si>
  <si>
    <t>10</t>
  </si>
  <si>
    <t>CSF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</si>
  <si>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</si>
  <si>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</si>
  <si>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</si>
  <si>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</si>
  <si>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</si>
  <si>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</si>
  <si>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</si>
  <si>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</si>
  <si>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</si>
  <si>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</si>
  <si>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</si>
  <si>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</si>
  <si>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</si>
  <si>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</si>
  <si>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</si>
  <si>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</si>
  <si>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</si>
  <si>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</si>
  <si>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</si>
  <si>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</si>
  <si>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</si>
  <si>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</si>
  <si>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11</t>
  </si>
  <si>
    <t>SSF</t>
  </si>
  <si>
    <t>CUOTA DE FISCALIZACIÓN Y AUDITAJE</t>
  </si>
  <si>
    <t>A-08-05</t>
  </si>
  <si>
    <t>MULTAS, SANCIONES E INTERESES DE MORA</t>
  </si>
  <si>
    <t>C-4301-1604-8</t>
  </si>
  <si>
    <t>C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</si>
  <si>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</si>
  <si>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</si>
  <si>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</si>
  <si>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</si>
  <si>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</si>
  <si>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</si>
  <si>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</si>
  <si>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</si>
  <si>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</si>
  <si>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</si>
  <si>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</si>
  <si>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</si>
  <si>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</si>
  <si>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</si>
  <si>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</si>
  <si>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</si>
  <si>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</si>
  <si>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</si>
  <si>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</si>
  <si>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</si>
  <si>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</si>
  <si>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</si>
  <si>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</si>
  <si>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</si>
  <si>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</si>
  <si>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</si>
  <si>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</si>
  <si>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</si>
  <si>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</si>
  <si>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</si>
  <si>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</si>
  <si>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</si>
  <si>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</si>
  <si>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</si>
  <si>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</si>
  <si>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TRANSFERENCIAS CORRIENTES</t>
  </si>
  <si>
    <t>SALARIOS Y CONTRIBUCIONES DE LA NOMINA</t>
  </si>
  <si>
    <t>ADQUISICIÓN DE BIENES Y SERVICIOS</t>
  </si>
  <si>
    <t>INVERSION</t>
  </si>
  <si>
    <t>C-4301</t>
  </si>
  <si>
    <t>FOMENTO A LA RECREACIÓN, LA ACTIVIDAD FÍSICA Y EL DEPORTE PARA DESARROLLAR ENTORNOS DE CONVIVENCIA Y PAZ</t>
  </si>
  <si>
    <t>C-4302</t>
  </si>
  <si>
    <t>FORMACIÓN Y PREPARACIÓN DE DEPORTISTAS</t>
  </si>
  <si>
    <t>C-4399</t>
  </si>
  <si>
    <t>FORTALECIMIENTO DE LA GESTIÓN Y DIRECCIÓN DEL SECTOR DEPORTE Y RECREACIÓN</t>
  </si>
  <si>
    <t>FUNCIONAMIENTO</t>
  </si>
  <si>
    <t>Enero-Enero</t>
  </si>
  <si>
    <t>Febrero</t>
  </si>
  <si>
    <t>Marzo</t>
  </si>
  <si>
    <t>Abril</t>
  </si>
  <si>
    <t>INFRAESTRUCTURA</t>
  </si>
  <si>
    <t>APROPIACION BLOQUEADA</t>
  </si>
  <si>
    <t>Mayo</t>
  </si>
  <si>
    <t>Junio</t>
  </si>
  <si>
    <t>A - PRESUPUESTO FUNCIONAMIENTO</t>
  </si>
  <si>
    <t>B- PRESUPUESTO INVERSION</t>
  </si>
  <si>
    <t>TOTAL PRESUPUESTO  A  +   B</t>
  </si>
  <si>
    <t>Julio</t>
  </si>
  <si>
    <t>PRESUPUESTO DE FUNCIONAMIENTO</t>
  </si>
  <si>
    <t>PRESUPUESTO DE INVERSIÓN</t>
  </si>
  <si>
    <t>TOTAL PRESUPUESTO DE GASTOS</t>
  </si>
  <si>
    <t>Agosto</t>
  </si>
  <si>
    <t>TOTAL GASTOS DE FUNCIONAMIENTO</t>
  </si>
  <si>
    <t>Septiembre</t>
  </si>
  <si>
    <t>TOTAL GASTOS FUNCIONAMIENTO</t>
  </si>
  <si>
    <t>Octubre</t>
  </si>
  <si>
    <t>TOTAL GASTOS DE INVERSION</t>
  </si>
  <si>
    <t>PRESUPUSTO TOTAL</t>
  </si>
  <si>
    <t>Noviembre</t>
  </si>
  <si>
    <t>TOTAL PRESUPUSTO 2020</t>
  </si>
  <si>
    <t>Diciembre</t>
  </si>
  <si>
    <t>APR. ADICIONADA</t>
  </si>
  <si>
    <t>APR. REDUCIDA</t>
  </si>
  <si>
    <t>APOYO A LA INFRAESTRUCTURA DEPORTIVA, RECREATIVA Y DE LA ACTIVIDAD FÍSICA A NIVEL   NACIONAL-[PREVIO CONCEPTO DNP]</t>
  </si>
  <si>
    <t>APOYO A LA INFRAESTRUCTURA DE ALTA COMPETENCIA A NIVEL   NACIONAL-[PREVIO CONCEPTO DNP]</t>
  </si>
  <si>
    <t>Enero-Diciembre</t>
  </si>
  <si>
    <t>PRESUPEUSTO TOTAL</t>
  </si>
  <si>
    <t>GASTOS DE FUNCIONAMIENTO</t>
  </si>
  <si>
    <t>Funcionamiento</t>
  </si>
  <si>
    <t xml:space="preserve">FUNCIONAMIENTO </t>
  </si>
  <si>
    <t>A-01</t>
  </si>
  <si>
    <t>GASTOS DE PERSONAL</t>
  </si>
  <si>
    <t>Apropiación Reducida</t>
  </si>
  <si>
    <t>A-02</t>
  </si>
  <si>
    <t>ADQUISICIÓN DE BIENES  Y SERVICIOS</t>
  </si>
  <si>
    <t>A-03</t>
  </si>
  <si>
    <t>A-08</t>
  </si>
  <si>
    <t>GASTOS POR TRIBUTOS, MULTAS, SANCIONES E INTERESES DE MORA</t>
  </si>
  <si>
    <t>TOTAL PRESUPUESTO</t>
  </si>
  <si>
    <t>REZAGO</t>
  </si>
  <si>
    <t>CUENTA POR PAGAR</t>
  </si>
  <si>
    <t>APR. NO EJECUTADA</t>
  </si>
  <si>
    <t>apropiado</t>
  </si>
  <si>
    <t>ejecutado</t>
  </si>
  <si>
    <t>Apropiado</t>
  </si>
  <si>
    <t>Comprometido</t>
  </si>
  <si>
    <t>Obligado</t>
  </si>
  <si>
    <t>Gastos asociados a nomina</t>
  </si>
  <si>
    <t>Adquisición Bienes y servicios</t>
  </si>
  <si>
    <t>transferencias</t>
  </si>
  <si>
    <r>
      <rPr>
        <b/>
        <sz val="12"/>
        <rFont val="Calibri"/>
        <family val="2"/>
      </rPr>
      <t>%</t>
    </r>
    <r>
      <rPr>
        <sz val="11"/>
        <rFont val="Calibri"/>
        <family val="2"/>
      </rPr>
      <t xml:space="preserve"> EN RALACIÓN  A LA APROPIACION VIGENTE</t>
    </r>
  </si>
  <si>
    <t>% EJECUCIÓN</t>
  </si>
  <si>
    <t>Inversión</t>
  </si>
  <si>
    <t>A-03-03</t>
  </si>
  <si>
    <t>A-01-01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</si>
</sst>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7" formatCode="&quot;$&quot;\ #,##0.00;\-&quot;$&quot;\ #,##0.00"/>
    <numFmt numFmtId="41" formatCode="_-* #,##0_-;\-* #,##0_-;_-* &quot;-&quot;_-;_-@_-"/>
    <numFmt numFmtId="43" formatCode="_-* #,##0.00_-;\-* #,##0.00_-;_-* &quot;-&quot;??_-;_-@_-"/>
    <numFmt numFmtId="164" formatCode="&quot;$&quot;#,##0.00;\-&quot;$&quot;#,##0.00"/>
    <numFmt numFmtId="165" formatCode="[$-1240A]&quot;$&quot;\ #,##0.00;\(&quot;$&quot;\ #,##0.00\)"/>
    <numFmt numFmtId="166" formatCode="&quot;$&quot;\ #,##0.00"/>
    <numFmt numFmtId="167" formatCode="[$-1240A]&quot;$&quot;\ #,##0;\(&quot;$&quot;\ #,##0\)"/>
    <numFmt numFmtId="168" formatCode="[$-1240A]&quot;$&quot;#,##0.00;\(&quot;$&quot;#,##0.00\)"/>
    <numFmt numFmtId="169" formatCode="[$-1240A]&quot;$&quot;#,##0;\(&quot;$&quot;#,##0\)"/>
    <numFmt numFmtId="170" formatCode="[$-1240A]&quot;$&quot;\ #,##0.00;\-&quot;$&quot;\ #,##0.00"/>
    <numFmt numFmtId="171" formatCode="0.000%"/>
    <numFmt numFmtId="172" formatCode="&quot;$&quot;\ #,###,,"/>
  </numFmts>
  <fonts count="3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Arial Nova"/>
      <family val="2"/>
    </font>
    <font>
      <b/>
      <sz val="8"/>
      <color rgb="FF000000"/>
      <name val="Arial Nova"/>
      <family val="2"/>
    </font>
    <font>
      <sz val="9"/>
      <color rgb="FF000000"/>
      <name val="Arial Nova"/>
      <family val="2"/>
    </font>
    <font>
      <sz val="8"/>
      <color rgb="FF000000"/>
      <name val="Arial Nova"/>
      <family val="2"/>
    </font>
    <font>
      <b/>
      <sz val="10"/>
      <color rgb="FF000000"/>
      <name val="Times New Roman"/>
      <family val="1"/>
    </font>
    <font>
      <b/>
      <sz val="12"/>
      <name val="Calibri"/>
      <family val="2"/>
    </font>
    <font>
      <sz val="8"/>
      <name val="Times New Roman"/>
      <family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11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medium">
        <color auto="1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n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medium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medium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ck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ck">
        <color theme="1"/>
      </right>
      <top/>
      <bottom/>
      <diagonal/>
    </border>
    <border>
      <left style="thin">
        <color theme="1"/>
      </left>
      <right style="thin">
        <color theme="1"/>
      </right>
      <top style="thick">
        <color auto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ck">
        <color auto="1"/>
      </top>
      <bottom style="thick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 style="thin">
        <color theme="1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 style="thin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thin">
        <color theme="1"/>
      </right>
      <top style="medium">
        <color theme="1"/>
      </top>
      <bottom/>
      <diagonal/>
    </border>
    <border>
      <left style="medium">
        <color theme="1"/>
      </left>
      <right/>
      <top style="thin">
        <color theme="1"/>
      </top>
      <bottom style="medium">
        <color theme="1"/>
      </bottom>
      <diagonal/>
    </border>
    <border>
      <left/>
      <right/>
      <top style="thin">
        <color theme="1"/>
      </top>
      <bottom style="medium">
        <color theme="1"/>
      </bottom>
      <diagonal/>
    </border>
    <border>
      <left/>
      <right style="thin">
        <color theme="1"/>
      </right>
      <top style="thin">
        <color theme="1"/>
      </top>
      <bottom style="medium">
        <color theme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</cellStyleXfs>
  <cellXfs count="380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5" fontId="3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165" fontId="4" fillId="0" borderId="1" xfId="0" applyNumberFormat="1" applyFont="1" applyFill="1" applyBorder="1" applyAlignment="1">
      <alignment horizontal="right" vertical="center" wrapText="1" readingOrder="1"/>
    </xf>
    <xf numFmtId="0" fontId="3" fillId="0" borderId="1" xfId="0" applyNumberFormat="1" applyFont="1" applyFill="1" applyBorder="1" applyAlignment="1">
      <alignment horizontal="right" vertical="center" wrapText="1" readingOrder="1"/>
    </xf>
    <xf numFmtId="168" fontId="4" fillId="0" borderId="1" xfId="0" applyNumberFormat="1" applyFont="1" applyFill="1" applyBorder="1" applyAlignment="1">
      <alignment horizontal="right" vertical="center" wrapText="1" readingOrder="1"/>
    </xf>
    <xf numFmtId="166" fontId="1" fillId="0" borderId="0" xfId="0" applyNumberFormat="1" applyFont="1" applyFill="1" applyBorder="1"/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Border="1"/>
    <xf numFmtId="0" fontId="5" fillId="0" borderId="2" xfId="0" applyNumberFormat="1" applyFont="1" applyFill="1" applyBorder="1" applyAlignment="1">
      <alignment horizontal="center" vertical="center" wrapText="1" readingOrder="1"/>
    </xf>
    <xf numFmtId="0" fontId="5" fillId="0" borderId="3" xfId="0" applyNumberFormat="1" applyFont="1" applyFill="1" applyBorder="1" applyAlignment="1">
      <alignment horizontal="center" vertical="center" wrapText="1" readingOrder="1"/>
    </xf>
    <xf numFmtId="0" fontId="5" fillId="0" borderId="4" xfId="0" applyNumberFormat="1" applyFont="1" applyFill="1" applyBorder="1" applyAlignment="1">
      <alignment horizontal="center" vertical="center" wrapText="1" readingOrder="1"/>
    </xf>
    <xf numFmtId="0" fontId="5" fillId="0" borderId="5" xfId="0" applyNumberFormat="1" applyFont="1" applyFill="1" applyBorder="1" applyAlignment="1">
      <alignment horizontal="center" vertical="center" wrapText="1" readingOrder="1"/>
    </xf>
    <xf numFmtId="0" fontId="5" fillId="0" borderId="6" xfId="0" applyNumberFormat="1" applyFont="1" applyFill="1" applyBorder="1" applyAlignment="1">
      <alignment horizontal="center" vertical="center" wrapText="1" readingOrder="1"/>
    </xf>
    <xf numFmtId="0" fontId="7" fillId="0" borderId="3" xfId="0" applyNumberFormat="1" applyFont="1" applyFill="1" applyBorder="1" applyAlignment="1">
      <alignment horizontal="center" vertical="center" wrapText="1" readingOrder="1"/>
    </xf>
    <xf numFmtId="0" fontId="7" fillId="0" borderId="7" xfId="0" applyNumberFormat="1" applyFont="1" applyFill="1" applyBorder="1" applyAlignment="1">
      <alignment vertical="center" wrapText="1" readingOrder="1"/>
    </xf>
    <xf numFmtId="0" fontId="7" fillId="0" borderId="8" xfId="0" applyNumberFormat="1" applyFont="1" applyFill="1" applyBorder="1" applyAlignment="1">
      <alignment horizontal="center" vertical="center" wrapText="1" readingOrder="1"/>
    </xf>
    <xf numFmtId="0" fontId="7" fillId="0" borderId="8" xfId="0" applyNumberFormat="1" applyFont="1" applyFill="1" applyBorder="1" applyAlignment="1">
      <alignment horizontal="left" vertical="center" wrapText="1" readingOrder="1"/>
    </xf>
    <xf numFmtId="165" fontId="7" fillId="0" borderId="8" xfId="0" applyNumberFormat="1" applyFont="1" applyFill="1" applyBorder="1" applyAlignment="1">
      <alignment horizontal="right" vertical="center" wrapText="1" readingOrder="1"/>
    </xf>
    <xf numFmtId="165" fontId="7" fillId="0" borderId="9" xfId="0" applyNumberFormat="1" applyFont="1" applyFill="1" applyBorder="1" applyAlignment="1">
      <alignment horizontal="right" vertical="center" wrapText="1" readingOrder="1"/>
    </xf>
    <xf numFmtId="0" fontId="7" fillId="0" borderId="10" xfId="0" applyNumberFormat="1" applyFont="1" applyFill="1" applyBorder="1" applyAlignment="1">
      <alignment vertical="center" wrapText="1" readingOrder="1"/>
    </xf>
    <xf numFmtId="0" fontId="7" fillId="0" borderId="11" xfId="0" applyNumberFormat="1" applyFont="1" applyFill="1" applyBorder="1" applyAlignment="1">
      <alignment horizontal="center" vertical="center" wrapText="1" readingOrder="1"/>
    </xf>
    <xf numFmtId="0" fontId="7" fillId="0" borderId="11" xfId="0" applyNumberFormat="1" applyFont="1" applyFill="1" applyBorder="1" applyAlignment="1">
      <alignment horizontal="left" vertical="center" wrapText="1" readingOrder="1"/>
    </xf>
    <xf numFmtId="165" fontId="7" fillId="0" borderId="11" xfId="0" applyNumberFormat="1" applyFont="1" applyFill="1" applyBorder="1" applyAlignment="1">
      <alignment horizontal="right" vertical="center" wrapText="1" readingOrder="1"/>
    </xf>
    <xf numFmtId="165" fontId="7" fillId="0" borderId="12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vertical="center" wrapText="1" readingOrder="1"/>
    </xf>
    <xf numFmtId="0" fontId="7" fillId="0" borderId="13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horizontal="left" vertical="center" wrapText="1" readingOrder="1"/>
    </xf>
    <xf numFmtId="0" fontId="8" fillId="0" borderId="13" xfId="0" applyNumberFormat="1" applyFont="1" applyFill="1" applyBorder="1" applyAlignment="1">
      <alignment horizontal="right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6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vertical="center" wrapText="1" readingOrder="1"/>
    </xf>
    <xf numFmtId="0" fontId="7" fillId="0" borderId="13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horizontal="left" vertical="center" wrapText="1" readingOrder="1"/>
    </xf>
    <xf numFmtId="0" fontId="8" fillId="0" borderId="13" xfId="0" applyFont="1" applyBorder="1" applyAlignment="1">
      <alignment horizontal="right" vertical="center" wrapText="1" readingOrder="1"/>
    </xf>
    <xf numFmtId="0" fontId="5" fillId="0" borderId="4" xfId="0" applyFont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5" fillId="0" borderId="6" xfId="0" applyFont="1" applyBorder="1" applyAlignment="1">
      <alignment horizontal="center" vertical="center" wrapText="1" readingOrder="1"/>
    </xf>
    <xf numFmtId="0" fontId="7" fillId="0" borderId="7" xfId="0" applyFont="1" applyBorder="1" applyAlignment="1">
      <alignment vertical="center" wrapText="1" readingOrder="1"/>
    </xf>
    <xf numFmtId="0" fontId="7" fillId="0" borderId="8" xfId="0" applyFont="1" applyBorder="1" applyAlignment="1">
      <alignment horizontal="center" vertical="center" wrapText="1" readingOrder="1"/>
    </xf>
    <xf numFmtId="0" fontId="7" fillId="0" borderId="8" xfId="0" applyFont="1" applyBorder="1" applyAlignment="1">
      <alignment horizontal="left" vertical="center" wrapText="1" readingOrder="1"/>
    </xf>
    <xf numFmtId="165" fontId="7" fillId="0" borderId="8" xfId="0" applyNumberFormat="1" applyFont="1" applyBorder="1" applyAlignment="1">
      <alignment horizontal="right" vertical="center" wrapText="1" readingOrder="1"/>
    </xf>
    <xf numFmtId="165" fontId="7" fillId="0" borderId="9" xfId="0" applyNumberFormat="1" applyFont="1" applyBorder="1" applyAlignment="1">
      <alignment horizontal="right" vertical="center" wrapText="1" readingOrder="1"/>
    </xf>
    <xf numFmtId="0" fontId="7" fillId="0" borderId="10" xfId="0" applyFont="1" applyBorder="1" applyAlignment="1">
      <alignment vertical="center" wrapText="1" readingOrder="1"/>
    </xf>
    <xf numFmtId="0" fontId="7" fillId="0" borderId="11" xfId="0" applyFont="1" applyBorder="1" applyAlignment="1">
      <alignment horizontal="center" vertical="center" wrapText="1" readingOrder="1"/>
    </xf>
    <xf numFmtId="0" fontId="7" fillId="0" borderId="11" xfId="0" applyFont="1" applyBorder="1" applyAlignment="1">
      <alignment horizontal="left" vertical="center" wrapText="1" readingOrder="1"/>
    </xf>
    <xf numFmtId="165" fontId="7" fillId="0" borderId="11" xfId="0" applyNumberFormat="1" applyFont="1" applyBorder="1" applyAlignment="1">
      <alignment horizontal="right" vertical="center" wrapText="1" readingOrder="1"/>
    </xf>
    <xf numFmtId="165" fontId="7" fillId="0" borderId="12" xfId="0" applyNumberFormat="1" applyFont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7" fillId="2" borderId="7" xfId="0" applyFont="1" applyFill="1" applyBorder="1" applyAlignment="1">
      <alignment vertical="center" wrapText="1" readingOrder="1"/>
    </xf>
    <xf numFmtId="0" fontId="7" fillId="2" borderId="8" xfId="0" applyFont="1" applyFill="1" applyBorder="1" applyAlignment="1">
      <alignment horizontal="center" vertical="center" wrapText="1" readingOrder="1"/>
    </xf>
    <xf numFmtId="0" fontId="7" fillId="2" borderId="8" xfId="0" applyFont="1" applyFill="1" applyBorder="1" applyAlignment="1">
      <alignment horizontal="left" vertical="center" wrapText="1" readingOrder="1"/>
    </xf>
    <xf numFmtId="165" fontId="7" fillId="2" borderId="8" xfId="0" applyNumberFormat="1" applyFont="1" applyFill="1" applyBorder="1" applyAlignment="1">
      <alignment horizontal="right" vertical="center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169" fontId="1" fillId="0" borderId="0" xfId="0" applyNumberFormat="1" applyFont="1" applyFill="1" applyBorder="1"/>
    <xf numFmtId="0" fontId="9" fillId="0" borderId="1" xfId="0" applyFont="1" applyBorder="1" applyAlignment="1">
      <alignment horizontal="center" vertical="center" wrapText="1" readingOrder="1"/>
    </xf>
    <xf numFmtId="0" fontId="9" fillId="0" borderId="0" xfId="0" applyFont="1" applyAlignment="1">
      <alignment horizontal="center" vertical="center" wrapText="1" readingOrder="1"/>
    </xf>
    <xf numFmtId="0" fontId="10" fillId="0" borderId="0" xfId="0" applyFont="1"/>
    <xf numFmtId="0" fontId="9" fillId="0" borderId="3" xfId="0" applyFont="1" applyBorder="1" applyAlignment="1">
      <alignment horizontal="center" vertical="center" wrapText="1" readingOrder="1"/>
    </xf>
    <xf numFmtId="0" fontId="11" fillId="0" borderId="3" xfId="0" applyFont="1" applyBorder="1" applyAlignment="1">
      <alignment horizontal="center" vertical="center" wrapText="1" readingOrder="1"/>
    </xf>
    <xf numFmtId="0" fontId="9" fillId="0" borderId="2" xfId="0" applyFont="1" applyBorder="1" applyAlignment="1">
      <alignment horizontal="center" vertical="center" wrapText="1" readingOrder="1"/>
    </xf>
    <xf numFmtId="0" fontId="11" fillId="0" borderId="7" xfId="0" applyFont="1" applyBorder="1" applyAlignment="1">
      <alignment vertical="center" wrapText="1" readingOrder="1"/>
    </xf>
    <xf numFmtId="0" fontId="11" fillId="0" borderId="8" xfId="0" applyFont="1" applyBorder="1" applyAlignment="1">
      <alignment horizontal="left" vertical="center" wrapText="1" readingOrder="1"/>
    </xf>
    <xf numFmtId="165" fontId="11" fillId="0" borderId="8" xfId="0" applyNumberFormat="1" applyFont="1" applyBorder="1" applyAlignment="1">
      <alignment horizontal="right" vertical="center" wrapText="1" readingOrder="1"/>
    </xf>
    <xf numFmtId="165" fontId="11" fillId="0" borderId="9" xfId="0" applyNumberFormat="1" applyFont="1" applyBorder="1" applyAlignment="1">
      <alignment horizontal="right" vertical="center" wrapText="1" readingOrder="1"/>
    </xf>
    <xf numFmtId="0" fontId="9" fillId="0" borderId="14" xfId="0" applyFont="1" applyBorder="1" applyAlignment="1">
      <alignment horizontal="center" vertical="center" wrapText="1" readingOrder="1"/>
    </xf>
    <xf numFmtId="0" fontId="9" fillId="0" borderId="15" xfId="0" applyFont="1" applyBorder="1" applyAlignment="1">
      <alignment horizontal="center" vertical="center" wrapText="1" readingOrder="1"/>
    </xf>
    <xf numFmtId="0" fontId="9" fillId="0" borderId="16" xfId="0" applyFont="1" applyBorder="1" applyAlignment="1">
      <alignment horizontal="center" vertical="center" wrapText="1" readingOrder="1"/>
    </xf>
    <xf numFmtId="0" fontId="11" fillId="0" borderId="17" xfId="0" applyFont="1" applyBorder="1" applyAlignment="1">
      <alignment vertical="center" wrapText="1" readingOrder="1"/>
    </xf>
    <xf numFmtId="0" fontId="11" fillId="0" borderId="18" xfId="0" applyFont="1" applyBorder="1" applyAlignment="1">
      <alignment horizontal="left" vertical="center" wrapText="1" readingOrder="1"/>
    </xf>
    <xf numFmtId="165" fontId="11" fillId="0" borderId="18" xfId="0" applyNumberFormat="1" applyFont="1" applyBorder="1" applyAlignment="1">
      <alignment horizontal="right" vertical="center" wrapText="1" readingOrder="1"/>
    </xf>
    <xf numFmtId="165" fontId="11" fillId="0" borderId="19" xfId="0" applyNumberFormat="1" applyFont="1" applyBorder="1" applyAlignment="1">
      <alignment horizontal="right" vertical="center" wrapText="1" readingOrder="1"/>
    </xf>
    <xf numFmtId="0" fontId="11" fillId="0" borderId="20" xfId="0" applyFont="1" applyBorder="1" applyAlignment="1">
      <alignment vertical="center" wrapText="1" readingOrder="1"/>
    </xf>
    <xf numFmtId="0" fontId="11" fillId="0" borderId="21" xfId="0" applyFont="1" applyBorder="1" applyAlignment="1">
      <alignment horizontal="left" vertical="center" wrapText="1" readingOrder="1"/>
    </xf>
    <xf numFmtId="165" fontId="11" fillId="0" borderId="21" xfId="0" applyNumberFormat="1" applyFont="1" applyBorder="1" applyAlignment="1">
      <alignment horizontal="right" vertical="center" wrapText="1" readingOrder="1"/>
    </xf>
    <xf numFmtId="165" fontId="11" fillId="0" borderId="22" xfId="0" applyNumberFormat="1" applyFont="1" applyBorder="1" applyAlignment="1">
      <alignment horizontal="right" vertical="center" wrapText="1" readingOrder="1"/>
    </xf>
    <xf numFmtId="0" fontId="11" fillId="2" borderId="23" xfId="0" applyFont="1" applyFill="1" applyBorder="1" applyAlignment="1">
      <alignment vertical="center" wrapText="1" readingOrder="1"/>
    </xf>
    <xf numFmtId="0" fontId="11" fillId="2" borderId="24" xfId="0" applyFont="1" applyFill="1" applyBorder="1" applyAlignment="1">
      <alignment horizontal="left" vertical="center" wrapText="1" readingOrder="1"/>
    </xf>
    <xf numFmtId="165" fontId="11" fillId="2" borderId="24" xfId="0" applyNumberFormat="1" applyFont="1" applyFill="1" applyBorder="1" applyAlignment="1">
      <alignment horizontal="right" vertical="center" wrapText="1" readingOrder="1"/>
    </xf>
    <xf numFmtId="0" fontId="11" fillId="2" borderId="28" xfId="0" applyFont="1" applyFill="1" applyBorder="1" applyAlignment="1">
      <alignment vertical="center" wrapText="1" readingOrder="1"/>
    </xf>
    <xf numFmtId="0" fontId="11" fillId="2" borderId="29" xfId="0" applyFont="1" applyFill="1" applyBorder="1" applyAlignment="1">
      <alignment horizontal="left" vertical="center" wrapText="1" readingOrder="1"/>
    </xf>
    <xf numFmtId="165" fontId="11" fillId="2" borderId="29" xfId="0" applyNumberFormat="1" applyFont="1" applyFill="1" applyBorder="1" applyAlignment="1">
      <alignment horizontal="right" vertical="center" wrapText="1" readingOrder="1"/>
    </xf>
    <xf numFmtId="165" fontId="11" fillId="2" borderId="30" xfId="0" applyNumberFormat="1" applyFont="1" applyFill="1" applyBorder="1" applyAlignment="1">
      <alignment horizontal="right" vertical="center" wrapText="1" readingOrder="1"/>
    </xf>
    <xf numFmtId="0" fontId="11" fillId="3" borderId="25" xfId="0" applyFont="1" applyFill="1" applyBorder="1" applyAlignment="1">
      <alignment vertical="center" wrapText="1" readingOrder="1"/>
    </xf>
    <xf numFmtId="0" fontId="11" fillId="3" borderId="26" xfId="0" applyFont="1" applyFill="1" applyBorder="1" applyAlignment="1">
      <alignment horizontal="left" vertical="center" wrapText="1" readingOrder="1"/>
    </xf>
    <xf numFmtId="166" fontId="12" fillId="3" borderId="26" xfId="0" applyNumberFormat="1" applyFont="1" applyFill="1" applyBorder="1" applyAlignment="1">
      <alignment horizontal="right" vertical="center" wrapText="1" readingOrder="1"/>
    </xf>
    <xf numFmtId="166" fontId="12" fillId="3" borderId="27" xfId="0" applyNumberFormat="1" applyFont="1" applyFill="1" applyBorder="1" applyAlignment="1">
      <alignment horizontal="righ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2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165" fontId="3" fillId="0" borderId="8" xfId="0" applyNumberFormat="1" applyFont="1" applyBorder="1" applyAlignment="1">
      <alignment horizontal="right" vertical="center" wrapText="1" readingOrder="1"/>
    </xf>
    <xf numFmtId="0" fontId="1" fillId="0" borderId="0" xfId="0" applyFont="1" applyFill="1" applyBorder="1" applyAlignment="1">
      <alignment horizontal="left"/>
    </xf>
    <xf numFmtId="0" fontId="3" fillId="0" borderId="31" xfId="0" applyFont="1" applyBorder="1" applyAlignment="1">
      <alignment vertical="center" wrapText="1" readingOrder="1"/>
    </xf>
    <xf numFmtId="0" fontId="3" fillId="0" borderId="32" xfId="0" applyFont="1" applyBorder="1" applyAlignment="1">
      <alignment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0" fontId="3" fillId="0" borderId="34" xfId="0" applyFont="1" applyBorder="1" applyAlignment="1">
      <alignment vertical="center" wrapText="1" readingOrder="1"/>
    </xf>
    <xf numFmtId="0" fontId="3" fillId="0" borderId="21" xfId="0" applyFont="1" applyBorder="1" applyAlignment="1">
      <alignment horizontal="left" vertical="center" wrapText="1" readingOrder="1"/>
    </xf>
    <xf numFmtId="0" fontId="3" fillId="0" borderId="18" xfId="0" applyFont="1" applyBorder="1" applyAlignment="1">
      <alignment horizontal="center" vertical="center" wrapText="1" readingOrder="1"/>
    </xf>
    <xf numFmtId="0" fontId="3" fillId="0" borderId="18" xfId="0" applyFont="1" applyBorder="1" applyAlignment="1">
      <alignment horizontal="left" vertical="center" wrapText="1" readingOrder="1"/>
    </xf>
    <xf numFmtId="165" fontId="3" fillId="0" borderId="18" xfId="0" applyNumberFormat="1" applyFont="1" applyBorder="1" applyAlignment="1">
      <alignment horizontal="right" vertical="center" wrapText="1" readingOrder="1"/>
    </xf>
    <xf numFmtId="165" fontId="3" fillId="0" borderId="42" xfId="0" applyNumberFormat="1" applyFont="1" applyBorder="1" applyAlignment="1">
      <alignment horizontal="right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165" fontId="3" fillId="0" borderId="33" xfId="0" applyNumberFormat="1" applyFont="1" applyBorder="1" applyAlignment="1">
      <alignment horizontal="right" vertical="center" wrapText="1" readingOrder="1"/>
    </xf>
    <xf numFmtId="0" fontId="3" fillId="0" borderId="21" xfId="0" applyFont="1" applyBorder="1" applyAlignment="1">
      <alignment horizontal="center" vertical="center" wrapText="1" readingOrder="1"/>
    </xf>
    <xf numFmtId="0" fontId="2" fillId="0" borderId="53" xfId="0" applyFont="1" applyBorder="1" applyAlignment="1">
      <alignment horizontal="center" vertical="center" wrapText="1" readingOrder="1"/>
    </xf>
    <xf numFmtId="0" fontId="2" fillId="0" borderId="54" xfId="0" applyFont="1" applyBorder="1" applyAlignment="1">
      <alignment horizontal="center" vertical="center" wrapText="1" readingOrder="1"/>
    </xf>
    <xf numFmtId="0" fontId="2" fillId="0" borderId="55" xfId="0" applyFont="1" applyBorder="1" applyAlignment="1">
      <alignment horizontal="center" vertical="center" wrapText="1" readingOrder="1"/>
    </xf>
    <xf numFmtId="165" fontId="3" fillId="0" borderId="21" xfId="0" applyNumberFormat="1" applyFont="1" applyBorder="1" applyAlignment="1">
      <alignment horizontal="right" vertical="center" wrapText="1" readingOrder="1"/>
    </xf>
    <xf numFmtId="165" fontId="3" fillId="0" borderId="35" xfId="0" applyNumberFormat="1" applyFont="1" applyBorder="1" applyAlignment="1">
      <alignment horizontal="right" vertical="center" wrapText="1" readingOrder="1"/>
    </xf>
    <xf numFmtId="165" fontId="3" fillId="2" borderId="24" xfId="0" applyNumberFormat="1" applyFont="1" applyFill="1" applyBorder="1" applyAlignment="1">
      <alignment horizontal="right" vertical="center" wrapText="1" readingOrder="1"/>
    </xf>
    <xf numFmtId="0" fontId="3" fillId="0" borderId="43" xfId="0" applyFont="1" applyBorder="1" applyAlignment="1">
      <alignment vertical="center" wrapText="1" readingOrder="1"/>
    </xf>
    <xf numFmtId="0" fontId="3" fillId="0" borderId="44" xfId="0" applyFont="1" applyBorder="1" applyAlignment="1">
      <alignment horizontal="center" vertical="center" wrapText="1" readingOrder="1"/>
    </xf>
    <xf numFmtId="0" fontId="3" fillId="0" borderId="44" xfId="0" applyFont="1" applyBorder="1" applyAlignment="1">
      <alignment horizontal="left" vertical="center" wrapText="1" readingOrder="1"/>
    </xf>
    <xf numFmtId="165" fontId="3" fillId="0" borderId="44" xfId="0" applyNumberFormat="1" applyFont="1" applyBorder="1" applyAlignment="1">
      <alignment horizontal="right" vertical="center" wrapText="1" readingOrder="1"/>
    </xf>
    <xf numFmtId="165" fontId="3" fillId="0" borderId="45" xfId="0" applyNumberFormat="1" applyFont="1" applyBorder="1" applyAlignment="1">
      <alignment horizontal="right" vertical="center" wrapText="1" readingOrder="1"/>
    </xf>
    <xf numFmtId="165" fontId="3" fillId="2" borderId="29" xfId="0" applyNumberFormat="1" applyFont="1" applyFill="1" applyBorder="1" applyAlignment="1">
      <alignment horizontal="right" vertical="center" wrapText="1" readingOrder="1"/>
    </xf>
    <xf numFmtId="165" fontId="3" fillId="2" borderId="47" xfId="0" applyNumberFormat="1" applyFont="1" applyFill="1" applyBorder="1" applyAlignment="1">
      <alignment horizontal="right" vertical="center" wrapText="1" readingOrder="1"/>
    </xf>
    <xf numFmtId="166" fontId="4" fillId="0" borderId="48" xfId="0" applyNumberFormat="1" applyFont="1" applyBorder="1" applyAlignment="1">
      <alignment horizontal="right" vertical="center" wrapText="1" readingOrder="1"/>
    </xf>
    <xf numFmtId="166" fontId="4" fillId="0" borderId="49" xfId="0" applyNumberFormat="1" applyFont="1" applyBorder="1" applyAlignment="1">
      <alignment horizontal="right" vertical="center" wrapText="1" readingOrder="1"/>
    </xf>
    <xf numFmtId="165" fontId="3" fillId="0" borderId="46" xfId="0" applyNumberFormat="1" applyFont="1" applyBorder="1" applyAlignment="1">
      <alignment horizontal="right" vertical="center" wrapText="1" readingOrder="1"/>
    </xf>
    <xf numFmtId="0" fontId="4" fillId="0" borderId="13" xfId="0" applyFont="1" applyBorder="1" applyAlignment="1">
      <alignment horizontal="right" vertical="center" wrapText="1" readingOrder="1"/>
    </xf>
    <xf numFmtId="0" fontId="2" fillId="0" borderId="56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vertical="center" wrapText="1" readingOrder="1"/>
    </xf>
    <xf numFmtId="170" fontId="3" fillId="0" borderId="8" xfId="0" applyNumberFormat="1" applyFont="1" applyBorder="1" applyAlignment="1">
      <alignment horizontal="right" vertical="center" wrapText="1" readingOrder="1"/>
    </xf>
    <xf numFmtId="170" fontId="3" fillId="0" borderId="9" xfId="0" applyNumberFormat="1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2" fillId="0" borderId="14" xfId="0" applyFont="1" applyBorder="1" applyAlignment="1">
      <alignment horizontal="center" vertical="center" wrapText="1" readingOrder="1"/>
    </xf>
    <xf numFmtId="0" fontId="2" fillId="0" borderId="15" xfId="0" applyFont="1" applyBorder="1" applyAlignment="1">
      <alignment horizontal="center" vertical="center" wrapText="1" readingOrder="1"/>
    </xf>
    <xf numFmtId="0" fontId="2" fillId="0" borderId="16" xfId="0" applyFont="1" applyBorder="1" applyAlignment="1">
      <alignment horizontal="center" vertical="center" wrapText="1" readingOrder="1"/>
    </xf>
    <xf numFmtId="0" fontId="3" fillId="0" borderId="17" xfId="0" applyFont="1" applyBorder="1" applyAlignment="1">
      <alignment vertical="center" wrapText="1" readingOrder="1"/>
    </xf>
    <xf numFmtId="170" fontId="3" fillId="0" borderId="18" xfId="0" applyNumberFormat="1" applyFont="1" applyBorder="1" applyAlignment="1">
      <alignment horizontal="right" vertical="center" wrapText="1" readingOrder="1"/>
    </xf>
    <xf numFmtId="170" fontId="3" fillId="0" borderId="19" xfId="0" applyNumberFormat="1" applyFont="1" applyBorder="1" applyAlignment="1">
      <alignment horizontal="right" vertical="center" wrapText="1" readingOrder="1"/>
    </xf>
    <xf numFmtId="0" fontId="3" fillId="0" borderId="20" xfId="0" applyFont="1" applyBorder="1" applyAlignment="1">
      <alignment vertical="center" wrapText="1" readingOrder="1"/>
    </xf>
    <xf numFmtId="170" fontId="3" fillId="0" borderId="21" xfId="0" applyNumberFormat="1" applyFont="1" applyBorder="1" applyAlignment="1">
      <alignment horizontal="right" vertical="center" wrapText="1" readingOrder="1"/>
    </xf>
    <xf numFmtId="170" fontId="3" fillId="0" borderId="22" xfId="0" applyNumberFormat="1" applyFont="1" applyBorder="1" applyAlignment="1">
      <alignment horizontal="right" vertical="center" wrapText="1" readingOrder="1"/>
    </xf>
    <xf numFmtId="0" fontId="3" fillId="0" borderId="57" xfId="0" applyFont="1" applyBorder="1" applyAlignment="1">
      <alignment vertical="center" wrapText="1" readingOrder="1"/>
    </xf>
    <xf numFmtId="170" fontId="3" fillId="0" borderId="44" xfId="0" applyNumberFormat="1" applyFont="1" applyBorder="1" applyAlignment="1">
      <alignment horizontal="right" vertical="center" wrapText="1" readingOrder="1"/>
    </xf>
    <xf numFmtId="170" fontId="3" fillId="0" borderId="58" xfId="0" applyNumberFormat="1" applyFont="1" applyBorder="1" applyAlignment="1">
      <alignment horizontal="right" vertical="center" wrapText="1" readingOrder="1"/>
    </xf>
    <xf numFmtId="0" fontId="3" fillId="0" borderId="59" xfId="0" applyFont="1" applyBorder="1" applyAlignment="1">
      <alignment vertical="center" wrapText="1" readingOrder="1"/>
    </xf>
    <xf numFmtId="0" fontId="3" fillId="0" borderId="46" xfId="0" applyFont="1" applyBorder="1" applyAlignment="1">
      <alignment horizontal="center" vertical="center" wrapText="1" readingOrder="1"/>
    </xf>
    <xf numFmtId="0" fontId="3" fillId="0" borderId="46" xfId="0" applyFont="1" applyBorder="1" applyAlignment="1">
      <alignment horizontal="left" vertical="center" wrapText="1" readingOrder="1"/>
    </xf>
    <xf numFmtId="170" fontId="3" fillId="0" borderId="46" xfId="0" applyNumberFormat="1" applyFont="1" applyBorder="1" applyAlignment="1">
      <alignment horizontal="right" vertical="center" wrapText="1" readingOrder="1"/>
    </xf>
    <xf numFmtId="170" fontId="3" fillId="0" borderId="60" xfId="0" applyNumberFormat="1" applyFont="1" applyBorder="1" applyAlignment="1">
      <alignment horizontal="right" vertical="center" wrapText="1" readingOrder="1"/>
    </xf>
    <xf numFmtId="170" fontId="3" fillId="2" borderId="29" xfId="0" applyNumberFormat="1" applyFont="1" applyFill="1" applyBorder="1" applyAlignment="1">
      <alignment horizontal="right" vertical="center" wrapText="1" readingOrder="1"/>
    </xf>
    <xf numFmtId="170" fontId="3" fillId="2" borderId="30" xfId="0" applyNumberFormat="1" applyFont="1" applyFill="1" applyBorder="1" applyAlignment="1">
      <alignment horizontal="right" vertical="center" wrapText="1" readingOrder="1"/>
    </xf>
    <xf numFmtId="170" fontId="3" fillId="2" borderId="26" xfId="0" applyNumberFormat="1" applyFont="1" applyFill="1" applyBorder="1" applyAlignment="1">
      <alignment horizontal="right" vertical="center" wrapText="1" readingOrder="1"/>
    </xf>
    <xf numFmtId="170" fontId="3" fillId="0" borderId="1" xfId="0" applyNumberFormat="1" applyFont="1" applyBorder="1" applyAlignment="1">
      <alignment horizontal="right" vertical="center" wrapText="1" readingOrder="1"/>
    </xf>
    <xf numFmtId="167" fontId="1" fillId="0" borderId="0" xfId="0" applyNumberFormat="1" applyFont="1" applyFill="1" applyBorder="1"/>
    <xf numFmtId="170" fontId="4" fillId="3" borderId="26" xfId="0" applyNumberFormat="1" applyFont="1" applyFill="1" applyBorder="1" applyAlignment="1">
      <alignment horizontal="right" vertical="center" wrapText="1" readingOrder="1"/>
    </xf>
    <xf numFmtId="170" fontId="3" fillId="0" borderId="68" xfId="0" applyNumberFormat="1" applyFont="1" applyBorder="1" applyAlignment="1">
      <alignment horizontal="right" vertical="center" wrapText="1" readingOrder="1"/>
    </xf>
    <xf numFmtId="7" fontId="1" fillId="0" borderId="0" xfId="0" applyNumberFormat="1" applyFont="1"/>
    <xf numFmtId="0" fontId="13" fillId="0" borderId="1" xfId="0" applyFont="1" applyBorder="1" applyAlignment="1">
      <alignment horizontal="center" vertical="center" wrapText="1" readingOrder="1"/>
    </xf>
    <xf numFmtId="0" fontId="13" fillId="0" borderId="0" xfId="0" applyFont="1" applyAlignment="1">
      <alignment horizontal="center" vertical="center" wrapText="1" readingOrder="1"/>
    </xf>
    <xf numFmtId="0" fontId="14" fillId="0" borderId="0" xfId="0" applyFont="1"/>
    <xf numFmtId="0" fontId="13" fillId="0" borderId="3" xfId="0" applyFont="1" applyBorder="1" applyAlignment="1">
      <alignment horizontal="center" vertical="center" wrapText="1" readingOrder="1"/>
    </xf>
    <xf numFmtId="0" fontId="15" fillId="0" borderId="3" xfId="0" applyFont="1" applyBorder="1" applyAlignment="1">
      <alignment horizontal="center" vertical="center" wrapText="1" readingOrder="1"/>
    </xf>
    <xf numFmtId="0" fontId="13" fillId="0" borderId="2" xfId="0" applyFont="1" applyBorder="1" applyAlignment="1">
      <alignment horizontal="center" vertical="center" wrapText="1" readingOrder="1"/>
    </xf>
    <xf numFmtId="0" fontId="15" fillId="0" borderId="69" xfId="0" applyFont="1" applyBorder="1" applyAlignment="1">
      <alignment vertical="center" wrapText="1" readingOrder="1"/>
    </xf>
    <xf numFmtId="0" fontId="15" fillId="0" borderId="70" xfId="0" applyFont="1" applyBorder="1" applyAlignment="1">
      <alignment horizontal="center" vertical="center" wrapText="1" readingOrder="1"/>
    </xf>
    <xf numFmtId="0" fontId="15" fillId="0" borderId="70" xfId="0" applyFont="1" applyBorder="1" applyAlignment="1">
      <alignment horizontal="left" vertical="center" wrapText="1" readingOrder="1"/>
    </xf>
    <xf numFmtId="170" fontId="15" fillId="0" borderId="70" xfId="0" applyNumberFormat="1" applyFont="1" applyBorder="1" applyAlignment="1">
      <alignment horizontal="right" vertical="center" wrapText="1" readingOrder="1"/>
    </xf>
    <xf numFmtId="170" fontId="15" fillId="0" borderId="71" xfId="0" applyNumberFormat="1" applyFont="1" applyBorder="1" applyAlignment="1">
      <alignment horizontal="right" vertical="center" wrapText="1" readingOrder="1"/>
    </xf>
    <xf numFmtId="0" fontId="15" fillId="0" borderId="75" xfId="0" applyFont="1" applyBorder="1" applyAlignment="1">
      <alignment vertical="center" wrapText="1" readingOrder="1"/>
    </xf>
    <xf numFmtId="0" fontId="15" fillId="0" borderId="76" xfId="0" applyFont="1" applyBorder="1" applyAlignment="1">
      <alignment horizontal="center" vertical="center" wrapText="1" readingOrder="1"/>
    </xf>
    <xf numFmtId="0" fontId="15" fillId="0" borderId="76" xfId="0" applyFont="1" applyBorder="1" applyAlignment="1">
      <alignment horizontal="left" vertical="center" wrapText="1" readingOrder="1"/>
    </xf>
    <xf numFmtId="170" fontId="15" fillId="0" borderId="76" xfId="0" applyNumberFormat="1" applyFont="1" applyBorder="1" applyAlignment="1">
      <alignment horizontal="right" vertical="center" wrapText="1" readingOrder="1"/>
    </xf>
    <xf numFmtId="170" fontId="15" fillId="0" borderId="77" xfId="0" applyNumberFormat="1" applyFont="1" applyBorder="1" applyAlignment="1">
      <alignment horizontal="right" vertical="center" wrapText="1" readingOrder="1"/>
    </xf>
    <xf numFmtId="0" fontId="15" fillId="0" borderId="78" xfId="0" applyFont="1" applyBorder="1" applyAlignment="1">
      <alignment vertical="center" wrapText="1" readingOrder="1"/>
    </xf>
    <xf numFmtId="0" fontId="15" fillId="0" borderId="79" xfId="0" applyFont="1" applyBorder="1" applyAlignment="1">
      <alignment horizontal="center" vertical="center" wrapText="1" readingOrder="1"/>
    </xf>
    <xf numFmtId="0" fontId="15" fillId="0" borderId="79" xfId="0" applyFont="1" applyBorder="1" applyAlignment="1">
      <alignment horizontal="left" vertical="center" wrapText="1" readingOrder="1"/>
    </xf>
    <xf numFmtId="170" fontId="15" fillId="0" borderId="79" xfId="0" applyNumberFormat="1" applyFont="1" applyBorder="1" applyAlignment="1">
      <alignment horizontal="right" vertical="center" wrapText="1" readingOrder="1"/>
    </xf>
    <xf numFmtId="170" fontId="15" fillId="0" borderId="80" xfId="0" applyNumberFormat="1" applyFont="1" applyBorder="1" applyAlignment="1">
      <alignment horizontal="right" vertical="center" wrapText="1" readingOrder="1"/>
    </xf>
    <xf numFmtId="0" fontId="15" fillId="0" borderId="81" xfId="0" applyFont="1" applyBorder="1" applyAlignment="1">
      <alignment vertical="center" wrapText="1" readingOrder="1"/>
    </xf>
    <xf numFmtId="0" fontId="15" fillId="0" borderId="82" xfId="0" applyFont="1" applyBorder="1" applyAlignment="1">
      <alignment horizontal="center" vertical="center" wrapText="1" readingOrder="1"/>
    </xf>
    <xf numFmtId="0" fontId="15" fillId="0" borderId="82" xfId="0" applyFont="1" applyBorder="1" applyAlignment="1">
      <alignment horizontal="left" vertical="center" wrapText="1" readingOrder="1"/>
    </xf>
    <xf numFmtId="170" fontId="15" fillId="0" borderId="82" xfId="0" applyNumberFormat="1" applyFont="1" applyBorder="1" applyAlignment="1">
      <alignment horizontal="right" vertical="center" wrapText="1" readingOrder="1"/>
    </xf>
    <xf numFmtId="170" fontId="15" fillId="0" borderId="83" xfId="0" applyNumberFormat="1" applyFont="1" applyBorder="1" applyAlignment="1">
      <alignment horizontal="right" vertical="center" wrapText="1" readingOrder="1"/>
    </xf>
    <xf numFmtId="0" fontId="13" fillId="5" borderId="72" xfId="0" applyFont="1" applyFill="1" applyBorder="1" applyAlignment="1">
      <alignment horizontal="center" vertical="center" wrapText="1" readingOrder="1"/>
    </xf>
    <xf numFmtId="0" fontId="13" fillId="5" borderId="73" xfId="0" applyFont="1" applyFill="1" applyBorder="1" applyAlignment="1">
      <alignment horizontal="center" vertical="center" wrapText="1" readingOrder="1"/>
    </xf>
    <xf numFmtId="0" fontId="13" fillId="5" borderId="74" xfId="0" applyFont="1" applyFill="1" applyBorder="1" applyAlignment="1">
      <alignment horizontal="center" vertical="center" wrapText="1" readingOrder="1"/>
    </xf>
    <xf numFmtId="0" fontId="15" fillId="0" borderId="84" xfId="0" applyFont="1" applyBorder="1" applyAlignment="1">
      <alignment vertical="center" wrapText="1" readingOrder="1"/>
    </xf>
    <xf numFmtId="0" fontId="15" fillId="0" borderId="85" xfId="0" applyFont="1" applyBorder="1" applyAlignment="1">
      <alignment horizontal="center" vertical="center" wrapText="1" readingOrder="1"/>
    </xf>
    <xf numFmtId="0" fontId="15" fillId="0" borderId="85" xfId="0" applyFont="1" applyBorder="1" applyAlignment="1">
      <alignment horizontal="left" vertical="center" wrapText="1" readingOrder="1"/>
    </xf>
    <xf numFmtId="170" fontId="15" fillId="0" borderId="85" xfId="0" applyNumberFormat="1" applyFont="1" applyBorder="1" applyAlignment="1">
      <alignment horizontal="right" vertical="center" wrapText="1" readingOrder="1"/>
    </xf>
    <xf numFmtId="170" fontId="15" fillId="0" borderId="86" xfId="0" applyNumberFormat="1" applyFont="1" applyBorder="1" applyAlignment="1">
      <alignment horizontal="right" vertical="center" wrapText="1" readingOrder="1"/>
    </xf>
    <xf numFmtId="170" fontId="15" fillId="2" borderId="87" xfId="0" applyNumberFormat="1" applyFont="1" applyFill="1" applyBorder="1" applyAlignment="1">
      <alignment horizontal="right" vertical="center" wrapText="1" readingOrder="1"/>
    </xf>
    <xf numFmtId="170" fontId="15" fillId="2" borderId="88" xfId="0" applyNumberFormat="1" applyFont="1" applyFill="1" applyBorder="1" applyAlignment="1">
      <alignment horizontal="right" vertical="center" wrapText="1" readingOrder="1"/>
    </xf>
    <xf numFmtId="0" fontId="2" fillId="5" borderId="89" xfId="0" applyFont="1" applyFill="1" applyBorder="1" applyAlignment="1">
      <alignment horizontal="center" vertical="center" wrapText="1" readingOrder="1"/>
    </xf>
    <xf numFmtId="0" fontId="2" fillId="5" borderId="90" xfId="0" applyFont="1" applyFill="1" applyBorder="1" applyAlignment="1">
      <alignment horizontal="center" vertical="center" wrapText="1" readingOrder="1"/>
    </xf>
    <xf numFmtId="0" fontId="2" fillId="5" borderId="91" xfId="0" applyFont="1" applyFill="1" applyBorder="1" applyAlignment="1">
      <alignment horizontal="center" vertical="center" wrapText="1" readingOrder="1"/>
    </xf>
    <xf numFmtId="43" fontId="14" fillId="0" borderId="0" xfId="1" applyFont="1"/>
    <xf numFmtId="170" fontId="15" fillId="2" borderId="95" xfId="0" applyNumberFormat="1" applyFont="1" applyFill="1" applyBorder="1" applyAlignment="1">
      <alignment horizontal="right" vertical="center" wrapText="1" readingOrder="1"/>
    </xf>
    <xf numFmtId="170" fontId="15" fillId="2" borderId="96" xfId="0" applyNumberFormat="1" applyFont="1" applyFill="1" applyBorder="1" applyAlignment="1">
      <alignment horizontal="right" vertical="center" wrapText="1" readingOrder="1"/>
    </xf>
    <xf numFmtId="164" fontId="16" fillId="3" borderId="97" xfId="0" applyNumberFormat="1" applyFont="1" applyFill="1" applyBorder="1" applyAlignment="1">
      <alignment horizontal="right" vertical="center" wrapText="1" readingOrder="1"/>
    </xf>
    <xf numFmtId="164" fontId="16" fillId="3" borderId="98" xfId="0" applyNumberFormat="1" applyFont="1" applyFill="1" applyBorder="1" applyAlignment="1">
      <alignment horizontal="right" vertical="center" wrapText="1" readingOrder="1"/>
    </xf>
    <xf numFmtId="0" fontId="18" fillId="0" borderId="1" xfId="0" applyFont="1" applyBorder="1" applyAlignment="1">
      <alignment horizontal="center" vertical="center" wrapText="1" readingOrder="1"/>
    </xf>
    <xf numFmtId="0" fontId="18" fillId="0" borderId="0" xfId="0" applyFont="1" applyAlignment="1">
      <alignment horizontal="center" vertical="center" wrapText="1" readingOrder="1"/>
    </xf>
    <xf numFmtId="0" fontId="19" fillId="0" borderId="0" xfId="0" applyFont="1"/>
    <xf numFmtId="0" fontId="18" fillId="0" borderId="3" xfId="0" applyFont="1" applyBorder="1" applyAlignment="1">
      <alignment horizontal="center" vertical="center" wrapText="1" readingOrder="1"/>
    </xf>
    <xf numFmtId="0" fontId="20" fillId="0" borderId="3" xfId="0" applyFont="1" applyBorder="1" applyAlignment="1">
      <alignment horizontal="center" vertical="center" wrapText="1" readingOrder="1"/>
    </xf>
    <xf numFmtId="0" fontId="18" fillId="0" borderId="2" xfId="0" applyFont="1" applyBorder="1" applyAlignment="1">
      <alignment horizontal="center" vertical="center" wrapText="1" readingOrder="1"/>
    </xf>
    <xf numFmtId="0" fontId="20" fillId="0" borderId="101" xfId="0" applyFont="1" applyBorder="1" applyAlignment="1">
      <alignment vertical="center" wrapText="1" readingOrder="1"/>
    </xf>
    <xf numFmtId="0" fontId="20" fillId="0" borderId="70" xfId="0" applyFont="1" applyBorder="1" applyAlignment="1">
      <alignment horizontal="center" vertical="center" wrapText="1" readingOrder="1"/>
    </xf>
    <xf numFmtId="0" fontId="20" fillId="0" borderId="70" xfId="0" applyFont="1" applyBorder="1" applyAlignment="1">
      <alignment horizontal="left" vertical="center" wrapText="1" readingOrder="1"/>
    </xf>
    <xf numFmtId="170" fontId="20" fillId="0" borderId="70" xfId="0" applyNumberFormat="1" applyFont="1" applyBorder="1" applyAlignment="1">
      <alignment horizontal="right" vertical="center" wrapText="1" readingOrder="1"/>
    </xf>
    <xf numFmtId="170" fontId="20" fillId="0" borderId="102" xfId="0" applyNumberFormat="1" applyFont="1" applyBorder="1" applyAlignment="1">
      <alignment horizontal="right" vertical="center" wrapText="1" readingOrder="1"/>
    </xf>
    <xf numFmtId="0" fontId="20" fillId="0" borderId="103" xfId="0" applyFont="1" applyBorder="1" applyAlignment="1">
      <alignment vertical="center" wrapText="1" readingOrder="1"/>
    </xf>
    <xf numFmtId="0" fontId="20" fillId="0" borderId="82" xfId="0" applyFont="1" applyBorder="1" applyAlignment="1">
      <alignment horizontal="center" vertical="center" wrapText="1" readingOrder="1"/>
    </xf>
    <xf numFmtId="0" fontId="20" fillId="0" borderId="82" xfId="0" applyFont="1" applyBorder="1" applyAlignment="1">
      <alignment horizontal="left" vertical="center" wrapText="1" readingOrder="1"/>
    </xf>
    <xf numFmtId="170" fontId="20" fillId="0" borderId="82" xfId="0" applyNumberFormat="1" applyFont="1" applyBorder="1" applyAlignment="1">
      <alignment horizontal="right" vertical="center" wrapText="1" readingOrder="1"/>
    </xf>
    <xf numFmtId="170" fontId="20" fillId="0" borderId="104" xfId="0" applyNumberFormat="1" applyFont="1" applyBorder="1" applyAlignment="1">
      <alignment horizontal="right" vertical="center" wrapText="1" readingOrder="1"/>
    </xf>
    <xf numFmtId="0" fontId="20" fillId="0" borderId="99" xfId="0" applyFont="1" applyBorder="1" applyAlignment="1">
      <alignment vertical="center" wrapText="1" readingOrder="1"/>
    </xf>
    <xf numFmtId="0" fontId="20" fillId="0" borderId="79" xfId="0" applyFont="1" applyBorder="1" applyAlignment="1">
      <alignment horizontal="center" vertical="center" wrapText="1" readingOrder="1"/>
    </xf>
    <xf numFmtId="0" fontId="20" fillId="0" borderId="79" xfId="0" applyFont="1" applyBorder="1" applyAlignment="1">
      <alignment horizontal="left" vertical="center" wrapText="1" readingOrder="1"/>
    </xf>
    <xf numFmtId="170" fontId="20" fillId="0" borderId="79" xfId="0" applyNumberFormat="1" applyFont="1" applyBorder="1" applyAlignment="1">
      <alignment horizontal="right" vertical="center" wrapText="1" readingOrder="1"/>
    </xf>
    <xf numFmtId="170" fontId="20" fillId="0" borderId="100" xfId="0" applyNumberFormat="1" applyFont="1" applyBorder="1" applyAlignment="1">
      <alignment horizontal="right" vertical="center" wrapText="1" readingOrder="1"/>
    </xf>
    <xf numFmtId="164" fontId="19" fillId="0" borderId="0" xfId="0" applyNumberFormat="1" applyFont="1"/>
    <xf numFmtId="43" fontId="1" fillId="0" borderId="0" xfId="1" applyFont="1" applyFill="1" applyBorder="1"/>
    <xf numFmtId="0" fontId="20" fillId="0" borderId="32" xfId="0" applyFont="1" applyBorder="1" applyAlignment="1">
      <alignment vertical="center" wrapText="1" readingOrder="1"/>
    </xf>
    <xf numFmtId="0" fontId="20" fillId="0" borderId="8" xfId="0" applyFont="1" applyBorder="1" applyAlignment="1">
      <alignment horizontal="center" vertical="center" wrapText="1" readingOrder="1"/>
    </xf>
    <xf numFmtId="0" fontId="20" fillId="0" borderId="8" xfId="0" applyFont="1" applyBorder="1" applyAlignment="1">
      <alignment horizontal="left" vertical="center" wrapText="1" readingOrder="1"/>
    </xf>
    <xf numFmtId="170" fontId="20" fillId="0" borderId="8" xfId="0" applyNumberFormat="1" applyFont="1" applyBorder="1" applyAlignment="1">
      <alignment horizontal="right" vertical="center" wrapText="1" readingOrder="1"/>
    </xf>
    <xf numFmtId="170" fontId="20" fillId="0" borderId="33" xfId="0" applyNumberFormat="1" applyFont="1" applyBorder="1" applyAlignment="1">
      <alignment horizontal="right" vertical="center" wrapText="1" readingOrder="1"/>
    </xf>
    <xf numFmtId="170" fontId="3" fillId="2" borderId="87" xfId="0" applyNumberFormat="1" applyFont="1" applyFill="1" applyBorder="1" applyAlignment="1">
      <alignment horizontal="right" vertical="center" wrapText="1" readingOrder="1"/>
    </xf>
    <xf numFmtId="170" fontId="3" fillId="2" borderId="95" xfId="0" applyNumberFormat="1" applyFont="1" applyFill="1" applyBorder="1" applyAlignment="1">
      <alignment horizontal="right" vertical="center" wrapText="1" readingOrder="1"/>
    </xf>
    <xf numFmtId="170" fontId="3" fillId="2" borderId="96" xfId="0" applyNumberFormat="1" applyFont="1" applyFill="1" applyBorder="1" applyAlignment="1">
      <alignment horizontal="right" vertical="center" wrapText="1" readingOrder="1"/>
    </xf>
    <xf numFmtId="0" fontId="20" fillId="0" borderId="1" xfId="0" applyFont="1" applyBorder="1" applyAlignment="1">
      <alignment horizontal="center" vertical="center" wrapText="1" readingOrder="1"/>
    </xf>
    <xf numFmtId="164" fontId="4" fillId="3" borderId="97" xfId="0" applyNumberFormat="1" applyFont="1" applyFill="1" applyBorder="1" applyAlignment="1">
      <alignment horizontal="right" vertical="center" wrapText="1" readingOrder="1"/>
    </xf>
    <xf numFmtId="164" fontId="4" fillId="3" borderId="98" xfId="0" applyNumberFormat="1" applyFont="1" applyFill="1" applyBorder="1" applyAlignment="1">
      <alignment horizontal="right" vertical="center" wrapText="1" readingOrder="1"/>
    </xf>
    <xf numFmtId="170" fontId="20" fillId="2" borderId="76" xfId="0" applyNumberFormat="1" applyFont="1" applyFill="1" applyBorder="1" applyAlignment="1">
      <alignment horizontal="right" vertical="center" wrapText="1" readingOrder="1"/>
    </xf>
    <xf numFmtId="0" fontId="18" fillId="5" borderId="105" xfId="0" applyFont="1" applyFill="1" applyBorder="1" applyAlignment="1">
      <alignment horizontal="center" vertical="center" wrapText="1" readingOrder="1"/>
    </xf>
    <xf numFmtId="0" fontId="18" fillId="5" borderId="106" xfId="0" applyFont="1" applyFill="1" applyBorder="1" applyAlignment="1">
      <alignment horizontal="center" vertical="center" wrapText="1" readingOrder="1"/>
    </xf>
    <xf numFmtId="0" fontId="18" fillId="5" borderId="107" xfId="0" applyFont="1" applyFill="1" applyBorder="1" applyAlignment="1">
      <alignment horizontal="center" vertical="center" wrapText="1" readingOrder="1"/>
    </xf>
    <xf numFmtId="170" fontId="20" fillId="2" borderId="95" xfId="0" applyNumberFormat="1" applyFont="1" applyFill="1" applyBorder="1" applyAlignment="1">
      <alignment horizontal="right" vertical="center" wrapText="1" readingOrder="1"/>
    </xf>
    <xf numFmtId="164" fontId="21" fillId="3" borderId="82" xfId="0" applyNumberFormat="1" applyFont="1" applyFill="1" applyBorder="1" applyAlignment="1">
      <alignment horizontal="right" vertical="center" wrapText="1" readingOrder="1"/>
    </xf>
    <xf numFmtId="170" fontId="3" fillId="0" borderId="33" xfId="0" applyNumberFormat="1" applyFont="1" applyBorder="1" applyAlignment="1">
      <alignment horizontal="right" vertical="center" wrapText="1" readingOrder="1"/>
    </xf>
    <xf numFmtId="170" fontId="3" fillId="0" borderId="42" xfId="0" applyNumberFormat="1" applyFont="1" applyBorder="1" applyAlignment="1">
      <alignment horizontal="right" vertical="center" wrapText="1" readingOrder="1"/>
    </xf>
    <xf numFmtId="170" fontId="3" fillId="0" borderId="35" xfId="0" applyNumberFormat="1" applyFont="1" applyBorder="1" applyAlignment="1">
      <alignment horizontal="right" vertical="center" wrapText="1" readingOrder="1"/>
    </xf>
    <xf numFmtId="170" fontId="3" fillId="2" borderId="24" xfId="0" applyNumberFormat="1" applyFont="1" applyFill="1" applyBorder="1" applyAlignment="1">
      <alignment horizontal="right" vertical="center" wrapText="1" readingOrder="1"/>
    </xf>
    <xf numFmtId="164" fontId="4" fillId="3" borderId="29" xfId="0" applyNumberFormat="1" applyFont="1" applyFill="1" applyBorder="1" applyAlignment="1">
      <alignment horizontal="right" vertical="center" wrapText="1" readingOrder="1"/>
    </xf>
    <xf numFmtId="0" fontId="20" fillId="0" borderId="34" xfId="0" applyFont="1" applyBorder="1" applyAlignment="1">
      <alignment vertical="center" wrapText="1" readingOrder="1"/>
    </xf>
    <xf numFmtId="0" fontId="20" fillId="0" borderId="21" xfId="0" applyFont="1" applyBorder="1" applyAlignment="1">
      <alignment horizontal="center" vertical="center" wrapText="1" readingOrder="1"/>
    </xf>
    <xf numFmtId="0" fontId="20" fillId="0" borderId="21" xfId="0" applyFont="1" applyBorder="1" applyAlignment="1">
      <alignment horizontal="left" vertical="center" wrapText="1" readingOrder="1"/>
    </xf>
    <xf numFmtId="0" fontId="20" fillId="0" borderId="31" xfId="0" applyFont="1" applyBorder="1" applyAlignment="1">
      <alignment vertical="center" wrapText="1" readingOrder="1"/>
    </xf>
    <xf numFmtId="0" fontId="20" fillId="0" borderId="18" xfId="0" applyFont="1" applyBorder="1" applyAlignment="1">
      <alignment horizontal="center" vertical="center" wrapText="1" readingOrder="1"/>
    </xf>
    <xf numFmtId="0" fontId="20" fillId="0" borderId="18" xfId="0" applyFont="1" applyBorder="1" applyAlignment="1">
      <alignment horizontal="left" vertical="center" wrapText="1" readingOrder="1"/>
    </xf>
    <xf numFmtId="170" fontId="20" fillId="0" borderId="18" xfId="0" applyNumberFormat="1" applyFont="1" applyBorder="1" applyAlignment="1">
      <alignment horizontal="right" vertical="center" wrapText="1" readingOrder="1"/>
    </xf>
    <xf numFmtId="170" fontId="20" fillId="0" borderId="42" xfId="0" applyNumberFormat="1" applyFont="1" applyBorder="1" applyAlignment="1">
      <alignment horizontal="right" vertical="center" wrapText="1" readingOrder="1"/>
    </xf>
    <xf numFmtId="170" fontId="20" fillId="0" borderId="21" xfId="0" applyNumberFormat="1" applyFont="1" applyBorder="1" applyAlignment="1">
      <alignment horizontal="right" vertical="center" wrapText="1" readingOrder="1"/>
    </xf>
    <xf numFmtId="170" fontId="20" fillId="0" borderId="35" xfId="0" applyNumberFormat="1" applyFont="1" applyBorder="1" applyAlignment="1">
      <alignment horizontal="right" vertical="center" wrapText="1" readingOrder="1"/>
    </xf>
    <xf numFmtId="170" fontId="20" fillId="2" borderId="24" xfId="0" applyNumberFormat="1" applyFont="1" applyFill="1" applyBorder="1" applyAlignment="1">
      <alignment horizontal="right" vertical="center" wrapText="1" readingOrder="1"/>
    </xf>
    <xf numFmtId="0" fontId="18" fillId="2" borderId="89" xfId="0" applyFont="1" applyFill="1" applyBorder="1" applyAlignment="1">
      <alignment horizontal="center" vertical="center" wrapText="1" readingOrder="1"/>
    </xf>
    <xf numFmtId="0" fontId="18" fillId="2" borderId="90" xfId="0" applyFont="1" applyFill="1" applyBorder="1" applyAlignment="1">
      <alignment horizontal="center" vertical="center" wrapText="1" readingOrder="1"/>
    </xf>
    <xf numFmtId="0" fontId="18" fillId="2" borderId="91" xfId="0" applyFont="1" applyFill="1" applyBorder="1" applyAlignment="1">
      <alignment horizontal="center" vertical="center" wrapText="1" readingOrder="1"/>
    </xf>
    <xf numFmtId="170" fontId="20" fillId="2" borderId="29" xfId="0" applyNumberFormat="1" applyFont="1" applyFill="1" applyBorder="1" applyAlignment="1">
      <alignment horizontal="right" vertical="center" wrapText="1" readingOrder="1"/>
    </xf>
    <xf numFmtId="7" fontId="21" fillId="3" borderId="29" xfId="0" applyNumberFormat="1" applyFont="1" applyFill="1" applyBorder="1" applyAlignment="1">
      <alignment horizontal="right" vertical="center" wrapText="1" readingOrder="1"/>
    </xf>
    <xf numFmtId="0" fontId="2" fillId="0" borderId="31" xfId="0" applyFont="1" applyBorder="1" applyAlignment="1">
      <alignment horizontal="center" vertical="center" wrapText="1" readingOrder="1"/>
    </xf>
    <xf numFmtId="0" fontId="2" fillId="0" borderId="18" xfId="0" applyFont="1" applyBorder="1" applyAlignment="1">
      <alignment horizontal="center" vertical="center" wrapText="1" readingOrder="1"/>
    </xf>
    <xf numFmtId="170" fontId="3" fillId="0" borderId="41" xfId="0" applyNumberFormat="1" applyFont="1" applyBorder="1" applyAlignment="1">
      <alignment horizontal="right" vertical="center" wrapText="1" readingOrder="1"/>
    </xf>
    <xf numFmtId="0" fontId="2" fillId="2" borderId="89" xfId="0" applyFont="1" applyFill="1" applyBorder="1" applyAlignment="1">
      <alignment horizontal="center" vertical="center" wrapText="1" readingOrder="1"/>
    </xf>
    <xf numFmtId="0" fontId="2" fillId="2" borderId="90" xfId="0" applyFont="1" applyFill="1" applyBorder="1" applyAlignment="1">
      <alignment horizontal="center" vertical="center" wrapText="1" readingOrder="1"/>
    </xf>
    <xf numFmtId="0" fontId="2" fillId="2" borderId="91" xfId="0" applyFont="1" applyFill="1" applyBorder="1" applyAlignment="1">
      <alignment horizontal="center" vertical="center" wrapText="1" readingOrder="1"/>
    </xf>
    <xf numFmtId="170" fontId="3" fillId="2" borderId="48" xfId="0" applyNumberFormat="1" applyFont="1" applyFill="1" applyBorder="1" applyAlignment="1">
      <alignment horizontal="right" vertical="center" wrapText="1" readingOrder="1"/>
    </xf>
    <xf numFmtId="7" fontId="4" fillId="3" borderId="29" xfId="0" applyNumberFormat="1" applyFont="1" applyFill="1" applyBorder="1" applyAlignment="1">
      <alignment horizontal="right" vertical="center" wrapText="1" readingOrder="1"/>
    </xf>
    <xf numFmtId="41" fontId="2" fillId="0" borderId="0" xfId="0" applyNumberFormat="1" applyFont="1" applyAlignment="1">
      <alignment horizontal="center" vertical="center" wrapText="1" readingOrder="1"/>
    </xf>
    <xf numFmtId="41" fontId="1" fillId="0" borderId="0" xfId="0" applyNumberFormat="1" applyFont="1"/>
    <xf numFmtId="0" fontId="22" fillId="0" borderId="31" xfId="0" applyFont="1" applyBorder="1" applyAlignment="1">
      <alignment horizontal="center" vertical="center" wrapText="1" readingOrder="1"/>
    </xf>
    <xf numFmtId="0" fontId="22" fillId="0" borderId="18" xfId="0" applyFont="1" applyBorder="1" applyAlignment="1">
      <alignment horizontal="center" vertical="center" wrapText="1" readingOrder="1"/>
    </xf>
    <xf numFmtId="41" fontId="22" fillId="0" borderId="18" xfId="0" applyNumberFormat="1" applyFont="1" applyBorder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22" fillId="2" borderId="32" xfId="0" applyFont="1" applyFill="1" applyBorder="1" applyAlignment="1">
      <alignment horizontal="center" vertical="center" wrapText="1" readingOrder="1"/>
    </xf>
    <xf numFmtId="0" fontId="23" fillId="2" borderId="8" xfId="0" applyFont="1" applyFill="1" applyBorder="1" applyAlignment="1">
      <alignment horizontal="center" vertical="center" wrapText="1" readingOrder="1"/>
    </xf>
    <xf numFmtId="41" fontId="22" fillId="2" borderId="8" xfId="0" applyNumberFormat="1" applyFont="1" applyFill="1" applyBorder="1" applyAlignment="1">
      <alignment horizontal="right" vertical="center" wrapText="1" readingOrder="1"/>
    </xf>
    <xf numFmtId="0" fontId="24" fillId="0" borderId="32" xfId="0" applyFont="1" applyBorder="1" applyAlignment="1">
      <alignment vertical="center" wrapText="1" readingOrder="1"/>
    </xf>
    <xf numFmtId="0" fontId="25" fillId="0" borderId="8" xfId="0" applyFont="1" applyBorder="1" applyAlignment="1">
      <alignment horizontal="left" vertical="center" wrapText="1" readingOrder="1"/>
    </xf>
    <xf numFmtId="41" fontId="22" fillId="0" borderId="8" xfId="0" applyNumberFormat="1" applyFont="1" applyBorder="1" applyAlignment="1">
      <alignment horizontal="right" vertical="center" wrapText="1" readingOrder="1"/>
    </xf>
    <xf numFmtId="41" fontId="22" fillId="3" borderId="21" xfId="0" applyNumberFormat="1" applyFont="1" applyFill="1" applyBorder="1" applyAlignment="1">
      <alignment horizontal="right" vertical="center" wrapText="1" readingOrder="1"/>
    </xf>
    <xf numFmtId="10" fontId="1" fillId="0" borderId="0" xfId="2" applyNumberFormat="1" applyFont="1" applyFill="1" applyBorder="1" applyAlignment="1">
      <alignment horizontal="center" vertical="center"/>
    </xf>
    <xf numFmtId="41" fontId="2" fillId="0" borderId="18" xfId="0" applyNumberFormat="1" applyFont="1" applyBorder="1" applyAlignment="1">
      <alignment horizontal="center" vertical="center" wrapText="1" readingOrder="1"/>
    </xf>
    <xf numFmtId="41" fontId="2" fillId="0" borderId="42" xfId="0" applyNumberFormat="1" applyFont="1" applyBorder="1" applyAlignment="1">
      <alignment horizontal="center" vertical="center" wrapText="1" readingOrder="1"/>
    </xf>
    <xf numFmtId="0" fontId="4" fillId="2" borderId="32" xfId="0" applyFont="1" applyFill="1" applyBorder="1" applyAlignment="1">
      <alignment horizontal="center" vertical="center" wrapText="1" readingOrder="1"/>
    </xf>
    <xf numFmtId="0" fontId="26" fillId="2" borderId="8" xfId="0" applyFont="1" applyFill="1" applyBorder="1" applyAlignment="1">
      <alignment horizontal="center" vertical="center" wrapText="1" readingOrder="1"/>
    </xf>
    <xf numFmtId="41" fontId="4" fillId="2" borderId="8" xfId="0" applyNumberFormat="1" applyFont="1" applyFill="1" applyBorder="1" applyAlignment="1">
      <alignment horizontal="right" vertical="center" wrapText="1" readingOrder="1"/>
    </xf>
    <xf numFmtId="41" fontId="4" fillId="2" borderId="33" xfId="0" applyNumberFormat="1" applyFont="1" applyFill="1" applyBorder="1" applyAlignment="1">
      <alignment horizontal="right" vertical="center" wrapText="1" readingOrder="1"/>
    </xf>
    <xf numFmtId="41" fontId="3" fillId="0" borderId="8" xfId="0" applyNumberFormat="1" applyFont="1" applyBorder="1" applyAlignment="1">
      <alignment horizontal="right" vertical="center" wrapText="1" readingOrder="1"/>
    </xf>
    <xf numFmtId="41" fontId="3" fillId="0" borderId="33" xfId="0" applyNumberFormat="1" applyFont="1" applyBorder="1" applyAlignment="1">
      <alignment horizontal="right" vertical="center" wrapText="1" readingOrder="1"/>
    </xf>
    <xf numFmtId="41" fontId="4" fillId="3" borderId="21" xfId="0" applyNumberFormat="1" applyFont="1" applyFill="1" applyBorder="1" applyAlignment="1">
      <alignment horizontal="right" vertical="center" wrapText="1" readingOrder="1"/>
    </xf>
    <xf numFmtId="41" fontId="4" fillId="3" borderId="35" xfId="0" applyNumberFormat="1" applyFont="1" applyFill="1" applyBorder="1" applyAlignment="1">
      <alignment horizontal="right" vertical="center" wrapText="1" readingOrder="1"/>
    </xf>
    <xf numFmtId="10" fontId="1" fillId="2" borderId="29" xfId="2" applyNumberFormat="1" applyFont="1" applyFill="1" applyBorder="1" applyAlignment="1">
      <alignment horizontal="center"/>
    </xf>
    <xf numFmtId="171" fontId="1" fillId="2" borderId="29" xfId="2" applyNumberFormat="1" applyFont="1" applyFill="1" applyBorder="1" applyAlignment="1">
      <alignment horizontal="center"/>
    </xf>
    <xf numFmtId="10" fontId="1" fillId="2" borderId="47" xfId="2" applyNumberFormat="1" applyFont="1" applyFill="1" applyBorder="1" applyAlignment="1">
      <alignment horizontal="center"/>
    </xf>
    <xf numFmtId="10" fontId="4" fillId="2" borderId="8" xfId="2" applyNumberFormat="1" applyFont="1" applyFill="1" applyBorder="1" applyAlignment="1">
      <alignment horizontal="center" vertical="center" wrapText="1" readingOrder="1"/>
    </xf>
    <xf numFmtId="10" fontId="3" fillId="0" borderId="8" xfId="2" applyNumberFormat="1" applyFont="1" applyFill="1" applyBorder="1" applyAlignment="1">
      <alignment horizontal="center" vertical="center" wrapText="1" readingOrder="1"/>
    </xf>
    <xf numFmtId="10" fontId="4" fillId="3" borderId="21" xfId="2" applyNumberFormat="1" applyFont="1" applyFill="1" applyBorder="1" applyAlignment="1">
      <alignment horizontal="center" vertical="center" wrapText="1" readingOrder="1"/>
    </xf>
    <xf numFmtId="0" fontId="28" fillId="0" borderId="0" xfId="0" applyFont="1" applyBorder="1" applyAlignment="1">
      <alignment vertical="center" wrapText="1" readingOrder="1"/>
    </xf>
    <xf numFmtId="0" fontId="28" fillId="0" borderId="31" xfId="0" applyFont="1" applyBorder="1" applyAlignment="1">
      <alignment vertical="center" wrapText="1" readingOrder="1"/>
    </xf>
    <xf numFmtId="0" fontId="28" fillId="0" borderId="32" xfId="0" applyFont="1" applyBorder="1" applyAlignment="1">
      <alignment vertical="center" wrapText="1" readingOrder="1"/>
    </xf>
    <xf numFmtId="0" fontId="28" fillId="0" borderId="34" xfId="0" applyFont="1" applyBorder="1" applyAlignment="1">
      <alignment vertical="center" wrapText="1" readingOrder="1"/>
    </xf>
    <xf numFmtId="172" fontId="1" fillId="0" borderId="0" xfId="0" applyNumberFormat="1" applyFont="1"/>
    <xf numFmtId="172" fontId="3" fillId="0" borderId="1" xfId="0" applyNumberFormat="1" applyFont="1" applyFill="1" applyBorder="1" applyAlignment="1">
      <alignment horizontal="right" vertical="center" wrapText="1" readingOrder="1"/>
    </xf>
    <xf numFmtId="172" fontId="1" fillId="0" borderId="0" xfId="0" applyNumberFormat="1" applyFont="1" applyFill="1" applyBorder="1"/>
    <xf numFmtId="172" fontId="3" fillId="0" borderId="18" xfId="0" applyNumberFormat="1" applyFont="1" applyBorder="1" applyAlignment="1">
      <alignment horizontal="right" vertical="center" wrapText="1" readingOrder="1"/>
    </xf>
    <xf numFmtId="172" fontId="3" fillId="0" borderId="8" xfId="0" applyNumberFormat="1" applyFont="1" applyBorder="1" applyAlignment="1">
      <alignment horizontal="right" vertical="center" wrapText="1" readingOrder="1"/>
    </xf>
    <xf numFmtId="172" fontId="3" fillId="0" borderId="21" xfId="0" applyNumberFormat="1" applyFont="1" applyBorder="1" applyAlignment="1">
      <alignment horizontal="right" vertical="center" wrapText="1" readingOrder="1"/>
    </xf>
    <xf numFmtId="172" fontId="2" fillId="0" borderId="0" xfId="0" applyNumberFormat="1" applyFont="1" applyFill="1" applyBorder="1" applyAlignment="1">
      <alignment horizontal="center" vertical="center" wrapText="1" readingOrder="1"/>
    </xf>
    <xf numFmtId="172" fontId="2" fillId="0" borderId="1" xfId="0" applyNumberFormat="1" applyFont="1" applyFill="1" applyBorder="1" applyAlignment="1">
      <alignment horizontal="center" vertical="center" wrapText="1" readingOrder="1"/>
    </xf>
    <xf numFmtId="172" fontId="3" fillId="0" borderId="1" xfId="0" applyNumberFormat="1" applyFont="1" applyBorder="1" applyAlignment="1">
      <alignment horizontal="right" vertical="center" wrapText="1" readingOrder="1"/>
    </xf>
    <xf numFmtId="0" fontId="28" fillId="0" borderId="0" xfId="0" applyFont="1" applyFill="1" applyBorder="1"/>
    <xf numFmtId="172" fontId="28" fillId="0" borderId="0" xfId="1" applyNumberFormat="1" applyFont="1" applyFill="1" applyBorder="1"/>
    <xf numFmtId="0" fontId="28" fillId="4" borderId="36" xfId="0" applyFont="1" applyFill="1" applyBorder="1" applyAlignment="1">
      <alignment horizontal="left" vertical="center" wrapText="1" readingOrder="1"/>
    </xf>
    <xf numFmtId="0" fontId="28" fillId="4" borderId="37" xfId="0" applyFont="1" applyFill="1" applyBorder="1" applyAlignment="1">
      <alignment horizontal="left" vertical="center" wrapText="1" readingOrder="1"/>
    </xf>
    <xf numFmtId="0" fontId="28" fillId="4" borderId="38" xfId="0" applyFont="1" applyFill="1" applyBorder="1" applyAlignment="1">
      <alignment horizontal="left" vertical="center" wrapText="1" readingOrder="1"/>
    </xf>
    <xf numFmtId="0" fontId="28" fillId="4" borderId="39" xfId="0" applyFont="1" applyFill="1" applyBorder="1" applyAlignment="1">
      <alignment horizontal="left" vertical="center" wrapText="1" readingOrder="1"/>
    </xf>
    <xf numFmtId="0" fontId="28" fillId="4" borderId="40" xfId="0" applyFont="1" applyFill="1" applyBorder="1" applyAlignment="1">
      <alignment horizontal="left" vertical="center" wrapText="1" readingOrder="1"/>
    </xf>
    <xf numFmtId="0" fontId="28" fillId="4" borderId="41" xfId="0" applyFont="1" applyFill="1" applyBorder="1" applyAlignment="1">
      <alignment horizontal="left" vertical="center" wrapText="1" readingOrder="1"/>
    </xf>
    <xf numFmtId="0" fontId="28" fillId="4" borderId="8" xfId="0" applyFont="1" applyFill="1" applyBorder="1" applyAlignment="1">
      <alignment horizontal="left" vertical="center" wrapText="1" readingOrder="1"/>
    </xf>
    <xf numFmtId="0" fontId="28" fillId="4" borderId="33" xfId="0" applyFont="1" applyFill="1" applyBorder="1" applyAlignment="1">
      <alignment horizontal="left" vertical="center" wrapText="1" readingOrder="1"/>
    </xf>
    <xf numFmtId="0" fontId="28" fillId="4" borderId="21" xfId="0" applyFont="1" applyFill="1" applyBorder="1" applyAlignment="1">
      <alignment horizontal="left" vertical="center" wrapText="1" readingOrder="1"/>
    </xf>
    <xf numFmtId="0" fontId="28" fillId="4" borderId="35" xfId="0" applyFont="1" applyFill="1" applyBorder="1" applyAlignment="1">
      <alignment horizontal="left" vertical="center" wrapText="1" readingOrder="1"/>
    </xf>
    <xf numFmtId="0" fontId="4" fillId="2" borderId="50" xfId="0" applyFont="1" applyFill="1" applyBorder="1" applyAlignment="1">
      <alignment horizontal="center" vertical="center" wrapText="1" readingOrder="1"/>
    </xf>
    <xf numFmtId="0" fontId="4" fillId="2" borderId="51" xfId="0" applyFont="1" applyFill="1" applyBorder="1" applyAlignment="1">
      <alignment horizontal="center" vertical="center" wrapText="1" readingOrder="1"/>
    </xf>
    <xf numFmtId="0" fontId="4" fillId="2" borderId="52" xfId="0" applyFont="1" applyFill="1" applyBorder="1" applyAlignment="1">
      <alignment horizontal="center" vertical="center" wrapText="1" readingOrder="1"/>
    </xf>
    <xf numFmtId="0" fontId="4" fillId="3" borderId="50" xfId="0" applyFont="1" applyFill="1" applyBorder="1" applyAlignment="1">
      <alignment horizontal="center" vertical="center" wrapText="1" readingOrder="1"/>
    </xf>
    <xf numFmtId="0" fontId="4" fillId="3" borderId="51" xfId="0" applyFont="1" applyFill="1" applyBorder="1" applyAlignment="1">
      <alignment horizontal="center" vertical="center" wrapText="1" readingOrder="1"/>
    </xf>
    <xf numFmtId="0" fontId="4" fillId="3" borderId="52" xfId="0" applyFont="1" applyFill="1" applyBorder="1" applyAlignment="1">
      <alignment horizontal="center" vertical="center" wrapText="1" readingOrder="1"/>
    </xf>
    <xf numFmtId="0" fontId="3" fillId="2" borderId="50" xfId="0" applyFont="1" applyFill="1" applyBorder="1" applyAlignment="1">
      <alignment horizontal="center" vertical="center" wrapText="1" readingOrder="1"/>
    </xf>
    <xf numFmtId="0" fontId="3" fillId="2" borderId="51" xfId="0" applyFont="1" applyFill="1" applyBorder="1" applyAlignment="1">
      <alignment horizontal="center" vertical="center" wrapText="1" readingOrder="1"/>
    </xf>
    <xf numFmtId="0" fontId="3" fillId="2" borderId="52" xfId="0" applyFont="1" applyFill="1" applyBorder="1" applyAlignment="1">
      <alignment horizontal="center" vertical="center" wrapText="1" readingOrder="1"/>
    </xf>
    <xf numFmtId="0" fontId="20" fillId="2" borderId="51" xfId="0" applyFont="1" applyFill="1" applyBorder="1" applyAlignment="1">
      <alignment horizontal="center" vertical="center" wrapText="1" readingOrder="1"/>
    </xf>
    <xf numFmtId="0" fontId="20" fillId="2" borderId="52" xfId="0" applyFont="1" applyFill="1" applyBorder="1" applyAlignment="1">
      <alignment horizontal="center" vertical="center" wrapText="1" readingOrder="1"/>
    </xf>
    <xf numFmtId="0" fontId="3" fillId="3" borderId="50" xfId="0" applyFont="1" applyFill="1" applyBorder="1" applyAlignment="1">
      <alignment horizontal="center" vertical="center" wrapText="1" readingOrder="1"/>
    </xf>
    <xf numFmtId="0" fontId="20" fillId="3" borderId="51" xfId="0" applyFont="1" applyFill="1" applyBorder="1" applyAlignment="1">
      <alignment horizontal="center" vertical="center" wrapText="1" readingOrder="1"/>
    </xf>
    <xf numFmtId="0" fontId="20" fillId="3" borderId="52" xfId="0" applyFont="1" applyFill="1" applyBorder="1" applyAlignment="1">
      <alignment horizontal="center" vertical="center" wrapText="1" readingOrder="1"/>
    </xf>
    <xf numFmtId="0" fontId="4" fillId="2" borderId="111" xfId="0" applyFont="1" applyFill="1" applyBorder="1" applyAlignment="1">
      <alignment horizontal="center" vertical="center" wrapText="1" readingOrder="1"/>
    </xf>
    <xf numFmtId="0" fontId="4" fillId="2" borderId="112" xfId="0" applyFont="1" applyFill="1" applyBorder="1" applyAlignment="1">
      <alignment horizontal="center" vertical="center" wrapText="1" readingOrder="1"/>
    </xf>
    <xf numFmtId="0" fontId="4" fillId="2" borderId="113" xfId="0" applyFont="1" applyFill="1" applyBorder="1" applyAlignment="1">
      <alignment horizontal="center" vertical="center" wrapText="1" readingOrder="1"/>
    </xf>
    <xf numFmtId="0" fontId="3" fillId="2" borderId="108" xfId="0" applyFont="1" applyFill="1" applyBorder="1" applyAlignment="1">
      <alignment horizontal="center" vertical="center" wrapText="1" readingOrder="1"/>
    </xf>
    <xf numFmtId="0" fontId="20" fillId="2" borderId="109" xfId="0" applyFont="1" applyFill="1" applyBorder="1" applyAlignment="1">
      <alignment horizontal="center" vertical="center" wrapText="1" readingOrder="1"/>
    </xf>
    <xf numFmtId="0" fontId="20" fillId="2" borderId="110" xfId="0" applyFont="1" applyFill="1" applyBorder="1" applyAlignment="1">
      <alignment horizontal="center" vertical="center" wrapText="1" readingOrder="1"/>
    </xf>
    <xf numFmtId="0" fontId="2" fillId="3" borderId="114" xfId="0" applyFont="1" applyFill="1" applyBorder="1" applyAlignment="1">
      <alignment horizontal="center" vertical="center" wrapText="1" readingOrder="1"/>
    </xf>
    <xf numFmtId="0" fontId="2" fillId="3" borderId="115" xfId="0" applyFont="1" applyFill="1" applyBorder="1" applyAlignment="1">
      <alignment horizontal="center" vertical="center" wrapText="1" readingOrder="1"/>
    </xf>
    <xf numFmtId="0" fontId="2" fillId="3" borderId="116" xfId="0" applyFont="1" applyFill="1" applyBorder="1" applyAlignment="1">
      <alignment horizontal="center" vertical="center" wrapText="1" readingOrder="1"/>
    </xf>
    <xf numFmtId="0" fontId="3" fillId="2" borderId="61" xfId="0" applyFont="1" applyFill="1" applyBorder="1" applyAlignment="1">
      <alignment horizontal="center" vertical="center" wrapText="1" readingOrder="1"/>
    </xf>
    <xf numFmtId="0" fontId="3" fillId="2" borderId="92" xfId="0" applyFont="1" applyFill="1" applyBorder="1" applyAlignment="1">
      <alignment horizontal="center" vertical="center" wrapText="1" readingOrder="1"/>
    </xf>
    <xf numFmtId="0" fontId="3" fillId="2" borderId="93" xfId="0" applyFont="1" applyFill="1" applyBorder="1" applyAlignment="1">
      <alignment horizontal="center" vertical="center" wrapText="1" readingOrder="1"/>
    </xf>
    <xf numFmtId="0" fontId="3" fillId="2" borderId="94" xfId="0" applyFont="1" applyFill="1" applyBorder="1" applyAlignment="1">
      <alignment horizontal="center" vertical="center" wrapText="1" readingOrder="1"/>
    </xf>
    <xf numFmtId="0" fontId="4" fillId="3" borderId="65" xfId="0" applyFont="1" applyFill="1" applyBorder="1" applyAlignment="1">
      <alignment horizontal="center" vertical="center" wrapText="1" readingOrder="1"/>
    </xf>
    <xf numFmtId="0" fontId="4" fillId="3" borderId="66" xfId="0" applyFont="1" applyFill="1" applyBorder="1" applyAlignment="1">
      <alignment horizontal="center" vertical="center" wrapText="1" readingOrder="1"/>
    </xf>
    <xf numFmtId="0" fontId="4" fillId="3" borderId="67" xfId="0" applyFont="1" applyFill="1" applyBorder="1" applyAlignment="1">
      <alignment horizontal="center" vertical="center" wrapText="1" readingOrder="1"/>
    </xf>
    <xf numFmtId="0" fontId="3" fillId="2" borderId="62" xfId="0" applyFont="1" applyFill="1" applyBorder="1" applyAlignment="1">
      <alignment horizontal="center" vertical="center" wrapText="1" readingOrder="1"/>
    </xf>
    <xf numFmtId="0" fontId="3" fillId="2" borderId="63" xfId="0" applyFont="1" applyFill="1" applyBorder="1" applyAlignment="1">
      <alignment horizontal="center" vertical="center" wrapText="1" readingOrder="1"/>
    </xf>
    <xf numFmtId="0" fontId="3" fillId="2" borderId="64" xfId="0" applyFont="1" applyFill="1" applyBorder="1" applyAlignment="1">
      <alignment horizontal="center" vertical="center" wrapText="1" readingOrder="1"/>
    </xf>
    <xf numFmtId="0" fontId="3" fillId="0" borderId="50" xfId="0" applyFont="1" applyBorder="1" applyAlignment="1">
      <alignment horizontal="center" vertical="center" wrapText="1" readingOrder="1"/>
    </xf>
    <xf numFmtId="0" fontId="3" fillId="0" borderId="51" xfId="0" applyFont="1" applyBorder="1" applyAlignment="1">
      <alignment horizontal="center" vertical="center" wrapText="1" readingOrder="1"/>
    </xf>
    <xf numFmtId="0" fontId="3" fillId="0" borderId="52" xfId="0" applyFont="1" applyBorder="1" applyAlignment="1">
      <alignment horizontal="center" vertical="center" wrapText="1" readingOrder="1"/>
    </xf>
    <xf numFmtId="0" fontId="22" fillId="3" borderId="117" xfId="0" applyFont="1" applyFill="1" applyBorder="1" applyAlignment="1">
      <alignment horizontal="center" vertical="center" wrapText="1" readingOrder="1"/>
    </xf>
    <xf numFmtId="0" fontId="22" fillId="3" borderId="118" xfId="0" applyFont="1" applyFill="1" applyBorder="1" applyAlignment="1">
      <alignment horizontal="center" vertical="center" wrapText="1" readingOrder="1"/>
    </xf>
    <xf numFmtId="0" fontId="26" fillId="3" borderId="117" xfId="0" applyFont="1" applyFill="1" applyBorder="1" applyAlignment="1">
      <alignment horizontal="center" vertical="center" wrapText="1" readingOrder="1"/>
    </xf>
    <xf numFmtId="0" fontId="26" fillId="3" borderId="118" xfId="0" applyFont="1" applyFill="1" applyBorder="1" applyAlignment="1">
      <alignment horizontal="center" vertical="center" wrapText="1" readingOrder="1"/>
    </xf>
    <xf numFmtId="0" fontId="1" fillId="2" borderId="50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52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EJECUCION POR PROGRAMAS DE INVERSION A DICIEMBRE 2020 </a:t>
            </a:r>
          </a:p>
          <a:p>
            <a:pPr>
              <a:defRPr b="1"/>
            </a:pPr>
            <a:r>
              <a:rPr lang="es-CO" sz="900" b="1"/>
              <a:t>EN MILLONES DE PESOS $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852062565342749E-2"/>
          <c:y val="0.1256755399232968"/>
          <c:w val="0.83769093722322197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4971748082266098"/>
                  <c:y val="-2.0186722413810644E-3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F3B-4E21-9759-A875C0873DAE}"/>
                </c:ext>
              </c:extLst>
            </c:dLbl>
            <c:dLbl>
              <c:idx val="2"/>
              <c:layout>
                <c:manualLayout>
                  <c:x val="-0.11864404140663705"/>
                  <c:y val="0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F3B-4E21-9759-A875C0873DAE}"/>
                </c:ext>
              </c:extLst>
            </c:dLbl>
            <c:dLbl>
              <c:idx val="3"/>
              <c:layout>
                <c:manualLayout>
                  <c:x val="-0.11299432514917813"/>
                  <c:y val="-4.0373444827621653E-3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F3B-4E21-9759-A875C0873DA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"$"\ #,###,,</c:formatCode>
                <c:ptCount val="4"/>
                <c:pt idx="0">
                  <c:v>159243537094</c:v>
                </c:pt>
                <c:pt idx="1">
                  <c:v>152796777023.5</c:v>
                </c:pt>
                <c:pt idx="2">
                  <c:v>115479733036.98</c:v>
                </c:pt>
                <c:pt idx="3">
                  <c:v>115479733036.98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F3B-4E21-9759-A875C0873DAE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2288132859973122"/>
                  <c:y val="0"/>
                </c:manualLayout>
              </c:layout>
              <c:spPr>
                <a:solidFill>
                  <a:schemeClr val="accent3">
                    <a:lumMod val="20000"/>
                    <a:lumOff val="80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F3B-4E21-9759-A875C0873DA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"$"\ #,###,,</c:formatCode>
                <c:ptCount val="4"/>
                <c:pt idx="0">
                  <c:v>158844076673</c:v>
                </c:pt>
                <c:pt idx="1">
                  <c:v>153469471359.01001</c:v>
                </c:pt>
                <c:pt idx="2">
                  <c:v>10635617244.470001</c:v>
                </c:pt>
                <c:pt idx="3">
                  <c:v>10635617244.470001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F3B-4E21-9759-A875C0873DAE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"$"\ #,###,,</c:formatCode>
                <c:ptCount val="4"/>
                <c:pt idx="0">
                  <c:v>15203458141</c:v>
                </c:pt>
                <c:pt idx="1">
                  <c:v>14911269236.960001</c:v>
                </c:pt>
                <c:pt idx="2">
                  <c:v>9616462603.9899998</c:v>
                </c:pt>
                <c:pt idx="3">
                  <c:v>9616462603.9899998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F3B-4E21-9759-A875C0873DAE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1158189608481336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F3B-4E21-9759-A875C0873DAE}"/>
                </c:ext>
              </c:extLst>
            </c:dLbl>
            <c:dLbl>
              <c:idx val="2"/>
              <c:layout>
                <c:manualLayout>
                  <c:x val="-0.11016946702044864"/>
                  <c:y val="-2.018672241381138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AF3B-4E21-9759-A875C0873DAE}"/>
                </c:ext>
              </c:extLst>
            </c:dLbl>
            <c:dLbl>
              <c:idx val="3"/>
              <c:layout>
                <c:manualLayout>
                  <c:x val="-0.10310732169862506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F3B-4E21-9759-A875C0873DAE}"/>
                </c:ext>
              </c:extLst>
            </c:dLbl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"$"\ #,###,,</c:formatCode>
                <c:ptCount val="4"/>
                <c:pt idx="0">
                  <c:v>89096304322</c:v>
                </c:pt>
                <c:pt idx="1">
                  <c:v>81849701785.279999</c:v>
                </c:pt>
                <c:pt idx="2">
                  <c:v>68472832662.690002</c:v>
                </c:pt>
                <c:pt idx="3">
                  <c:v>68465547705.690002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AF3B-4E21-9759-A875C0873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numFmt formatCode="&quot;$&quot;\ #,###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0926303127974832"/>
          <c:y val="0.14840483565782647"/>
          <c:w val="0.27801142989484251"/>
          <c:h val="0.384779115929644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 baseline="0"/>
              <a:t>APROPIACIÓN VIGENCIA 2020</a:t>
            </a:r>
          </a:p>
          <a:p>
            <a:pPr>
              <a:defRPr b="1"/>
            </a:pPr>
            <a:r>
              <a:rPr lang="es-CO" sz="900" b="1" baseline="0"/>
              <a:t>EN MILLONES DE $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40"/>
      <c:rotY val="4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5.5944055944055944E-2"/>
          <c:y val="0.18020100416994309"/>
          <c:w val="0.91769484059247841"/>
          <c:h val="0.73874112867260067"/>
        </c:manualLayout>
      </c:layout>
      <c:pie3D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  <a:contourClr>
                <a:srgbClr val="000000"/>
              </a:contourClr>
            </a:sp3d>
          </c:spPr>
          <c:dPt>
            <c:idx val="0"/>
            <c:bubble3D val="0"/>
            <c:spPr>
              <a:solidFill>
                <a:schemeClr val="accent1"/>
              </a:solidFill>
              <a:ln w="2540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C5D9-4010-B614-B5AE2F4545C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5D9-4010-B614-B5AE2F4545C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C5D9-4010-B614-B5AE2F4545CB}"/>
              </c:ext>
            </c:extLst>
          </c:dPt>
          <c:dLbls>
            <c:dLbl>
              <c:idx val="0"/>
              <c:layout>
                <c:manualLayout>
                  <c:x val="3.4508378760347264E-2"/>
                  <c:y val="-4.475293425144491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5D9-4010-B614-B5AE2F4545CB}"/>
                </c:ext>
              </c:extLst>
            </c:dLbl>
            <c:dLbl>
              <c:idx val="1"/>
              <c:layout>
                <c:manualLayout>
                  <c:x val="-6.2098709689260873E-2"/>
                  <c:y val="-0.3318871257324679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5D9-4010-B614-B5AE2F4545CB}"/>
                </c:ext>
              </c:extLst>
            </c:dLbl>
            <c:dLbl>
              <c:idx val="2"/>
              <c:layout>
                <c:manualLayout>
                  <c:x val="-0.12248437127177285"/>
                  <c:y val="4.179578340722039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5D9-4010-B614-B5AE2F4545C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Hoja4!$K$4:$K$6</c:f>
              <c:strCache>
                <c:ptCount val="3"/>
                <c:pt idx="0">
                  <c:v> Funcionamiento </c:v>
                </c:pt>
                <c:pt idx="1">
                  <c:v> Inversión </c:v>
                </c:pt>
                <c:pt idx="2">
                  <c:v> Apropiación Reducida </c:v>
                </c:pt>
              </c:strCache>
            </c:strRef>
          </c:cat>
          <c:val>
            <c:numRef>
              <c:f>Hoja4!$L$4:$L$6</c:f>
              <c:numCache>
                <c:formatCode>"$"\ #,###,,</c:formatCode>
                <c:ptCount val="3"/>
                <c:pt idx="0">
                  <c:v>39593952363</c:v>
                </c:pt>
                <c:pt idx="1">
                  <c:v>422387376230</c:v>
                </c:pt>
                <c:pt idx="2">
                  <c:v>214753781567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5D9-4010-B614-B5AE2F4545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6612058807334393"/>
          <c:y val="0.92981196464833293"/>
          <c:w val="0.53489154415138662"/>
          <c:h val="5.74744890681020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/>
    </a:scene3d>
    <a:sp3d prstMaterial="matte"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EJECUCION</a:t>
            </a:r>
            <a:r>
              <a:rPr lang="es-CO" b="1" baseline="0"/>
              <a:t> PRESUPUESTAL INVERSION POR PROYECTOS A DICIEMBRE 2020 </a:t>
            </a:r>
            <a:r>
              <a:rPr lang="es-CO" baseline="0"/>
              <a:t> </a:t>
            </a:r>
          </a:p>
          <a:p>
            <a:pPr>
              <a:defRPr/>
            </a:pPr>
            <a:r>
              <a:rPr lang="es-CO" sz="900" b="1" baseline="0"/>
              <a:t>EN MILLONES DE PESOS $</a:t>
            </a:r>
            <a:endParaRPr lang="es-CO" sz="900" b="1"/>
          </a:p>
        </c:rich>
      </c:tx>
      <c:layout>
        <c:manualLayout>
          <c:xMode val="edge"/>
          <c:yMode val="edge"/>
          <c:x val="0.10548680757010637"/>
          <c:y val="1.50066164256285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Hoja7!$D$5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Hoja7!$B$6:$C$23</c15:sqref>
                  </c15:fullRef>
                  <c15:levelRef>
                    <c15:sqref>Hoja7!$B$6:$B$23</c15:sqref>
                  </c15:levelRef>
                </c:ext>
              </c:extLst>
              <c:f>Hoja7!$B$6:$B$23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Hoja7!$D$6:$D$23</c:f>
              <c:numCache>
                <c:formatCode>"$"\ #,###,,</c:formatCode>
                <c:ptCount val="18"/>
                <c:pt idx="0">
                  <c:v>44132430096</c:v>
                </c:pt>
                <c:pt idx="1">
                  <c:v>9731983628</c:v>
                </c:pt>
                <c:pt idx="2">
                  <c:v>9394668882</c:v>
                </c:pt>
                <c:pt idx="3">
                  <c:v>12555198197</c:v>
                </c:pt>
                <c:pt idx="4">
                  <c:v>13282023519</c:v>
                </c:pt>
                <c:pt idx="5">
                  <c:v>81672556197</c:v>
                </c:pt>
                <c:pt idx="6">
                  <c:v>73221315635</c:v>
                </c:pt>
                <c:pt idx="7">
                  <c:v>18134378977</c:v>
                </c:pt>
                <c:pt idx="8">
                  <c:v>105619244452</c:v>
                </c:pt>
                <c:pt idx="9">
                  <c:v>700000000</c:v>
                </c:pt>
                <c:pt idx="10">
                  <c:v>259500000</c:v>
                </c:pt>
                <c:pt idx="11">
                  <c:v>28972537687</c:v>
                </c:pt>
                <c:pt idx="12">
                  <c:v>3303014405</c:v>
                </c:pt>
                <c:pt idx="13">
                  <c:v>2254861573</c:v>
                </c:pt>
                <c:pt idx="14">
                  <c:v>3950204841</c:v>
                </c:pt>
                <c:pt idx="15">
                  <c:v>3881536013</c:v>
                </c:pt>
                <c:pt idx="16">
                  <c:v>6928345206</c:v>
                </c:pt>
                <c:pt idx="17">
                  <c:v>4393576922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FF-4379-9DEA-0B83A29BAD9B}"/>
            </c:ext>
          </c:extLst>
        </c:ser>
        <c:ser>
          <c:idx val="1"/>
          <c:order val="1"/>
          <c:tx>
            <c:strRef>
              <c:f>Hoja7!$E$5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Hoja7!$B$6:$C$23</c15:sqref>
                  </c15:fullRef>
                  <c15:levelRef>
                    <c15:sqref>Hoja7!$B$6:$B$23</c15:sqref>
                  </c15:levelRef>
                </c:ext>
              </c:extLst>
              <c:f>Hoja7!$B$6:$B$23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Hoja7!$E$6:$E$23</c:f>
              <c:numCache>
                <c:formatCode>"$"\ #,###,,</c:formatCode>
                <c:ptCount val="18"/>
                <c:pt idx="0">
                  <c:v>42293722964</c:v>
                </c:pt>
                <c:pt idx="1">
                  <c:v>8752308627</c:v>
                </c:pt>
                <c:pt idx="2">
                  <c:v>7694839265.9899998</c:v>
                </c:pt>
                <c:pt idx="3">
                  <c:v>10706929134.59</c:v>
                </c:pt>
                <c:pt idx="4">
                  <c:v>12401901793.700001</c:v>
                </c:pt>
                <c:pt idx="5">
                  <c:v>80266191902.509995</c:v>
                </c:pt>
                <c:pt idx="6">
                  <c:v>69543730161</c:v>
                </c:pt>
                <c:pt idx="7">
                  <c:v>18096934158.77</c:v>
                </c:pt>
                <c:pt idx="8">
                  <c:v>99716845406.730011</c:v>
                </c:pt>
                <c:pt idx="9">
                  <c:v>696258581</c:v>
                </c:pt>
                <c:pt idx="10">
                  <c:v>258666667</c:v>
                </c:pt>
                <c:pt idx="11">
                  <c:v>28509908065</c:v>
                </c:pt>
                <c:pt idx="12">
                  <c:v>3263302572</c:v>
                </c:pt>
                <c:pt idx="13">
                  <c:v>2254861573</c:v>
                </c:pt>
                <c:pt idx="14">
                  <c:v>3659549295.5</c:v>
                </c:pt>
                <c:pt idx="15">
                  <c:v>3854657579.4499998</c:v>
                </c:pt>
                <c:pt idx="16">
                  <c:v>6849429072.3400002</c:v>
                </c:pt>
                <c:pt idx="17">
                  <c:v>4207182585.1700001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FF-4379-9DEA-0B83A29BAD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6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#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GASTOS</a:t>
            </a:r>
            <a:r>
              <a:rPr lang="es-CO" b="1" baseline="0"/>
              <a:t> DE FUNCIONAMIENTO A DICIEMBRE 2020</a:t>
            </a:r>
          </a:p>
          <a:p>
            <a:pPr>
              <a:defRPr/>
            </a:pPr>
            <a:r>
              <a:rPr lang="es-CO" sz="900" b="1" baseline="0"/>
              <a:t>EN MILLONES DE PESOS $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028134589919022"/>
          <c:y val="0.1715875841606756"/>
          <c:w val="0.87572551252278696"/>
          <c:h val="0.61580417665183151"/>
        </c:manualLayout>
      </c:layout>
      <c:bar3DChart>
        <c:barDir val="col"/>
        <c:grouping val="standard"/>
        <c:varyColors val="0"/>
        <c:ser>
          <c:idx val="3"/>
          <c:order val="0"/>
          <c:tx>
            <c:strRef>
              <c:f>Hoja6!$B$8:$C$8</c:f>
              <c:strCache>
                <c:ptCount val="2"/>
                <c:pt idx="0">
                  <c:v>A-08-01</c:v>
                </c:pt>
                <c:pt idx="1">
                  <c:v>IMPUESTOS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0"/>
                  <c:y val="5.37331291078278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4F6-4C0E-93AA-C6577B06A9AF}"/>
                </c:ext>
              </c:extLst>
            </c:dLbl>
            <c:dLbl>
              <c:idx val="1"/>
              <c:layout>
                <c:manualLayout>
                  <c:x val="-6.2838462887913594E-17"/>
                  <c:y val="5.3733129107827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4F6-4C0E-93AA-C6577B06A9AF}"/>
                </c:ext>
              </c:extLst>
            </c:dLbl>
            <c:dLbl>
              <c:idx val="2"/>
              <c:layout>
                <c:manualLayout>
                  <c:x val="-6.2838462887913594E-17"/>
                  <c:y val="5.3733129107827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4F6-4C0E-93AA-C6577B06A9AF}"/>
                </c:ext>
              </c:extLst>
            </c:dLbl>
            <c:dLbl>
              <c:idx val="3"/>
              <c:layout>
                <c:manualLayout>
                  <c:x val="1.2688838059766951E-3"/>
                  <c:y val="5.14082241955234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4F6-4C0E-93AA-C6577B06A9AF}"/>
                </c:ext>
              </c:extLst>
            </c:dLbl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Hoja6!$D$8:$G$8</c:f>
              <c:numCache>
                <c:formatCode>"$"\ #,###,,</c:formatCode>
                <c:ptCount val="4"/>
                <c:pt idx="0">
                  <c:v>1971826845</c:v>
                </c:pt>
                <c:pt idx="1">
                  <c:v>1939710344.5599999</c:v>
                </c:pt>
                <c:pt idx="2">
                  <c:v>1939710344.5599999</c:v>
                </c:pt>
                <c:pt idx="3">
                  <c:v>1939710344.5599999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4F6-4C0E-93AA-C6577B06A9AF}"/>
            </c:ext>
          </c:extLst>
        </c:ser>
        <c:ser>
          <c:idx val="0"/>
          <c:order val="1"/>
          <c:tx>
            <c:strRef>
              <c:f>Hoja6!$B$6:$C$6</c:f>
              <c:strCache>
                <c:ptCount val="2"/>
                <c:pt idx="0">
                  <c:v>A-02-02</c:v>
                </c:pt>
                <c:pt idx="1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2.1050003710975716E-3"/>
                  <c:y val="5.33583983711752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4F6-4C0E-93AA-C6577B06A9AF}"/>
                </c:ext>
              </c:extLst>
            </c:dLbl>
            <c:dLbl>
              <c:idx val="1"/>
              <c:layout>
                <c:manualLayout>
                  <c:x val="-3.105074590611906E-4"/>
                  <c:y val="4.8066036086551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4F6-4C0E-93AA-C6577B06A9AF}"/>
                </c:ext>
              </c:extLst>
            </c:dLbl>
            <c:dLbl>
              <c:idx val="2"/>
              <c:layout>
                <c:manualLayout>
                  <c:x val="-1.2567692577582719E-16"/>
                  <c:y val="5.48011208604563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4F6-4C0E-93AA-C6577B06A9AF}"/>
                </c:ext>
              </c:extLst>
            </c:dLbl>
            <c:dLbl>
              <c:idx val="3"/>
              <c:layout>
                <c:manualLayout>
                  <c:x val="1.7944929120363811E-3"/>
                  <c:y val="5.33355154488100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04F6-4C0E-93AA-C6577B06A9AF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Hoja6!$D$4:$G$4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Hoja6!$D$6:$G$6</c:f>
              <c:numCache>
                <c:formatCode>"$"\ #,###,,</c:formatCode>
                <c:ptCount val="4"/>
                <c:pt idx="0">
                  <c:v>4340000000</c:v>
                </c:pt>
                <c:pt idx="1">
                  <c:v>4066420648.9499998</c:v>
                </c:pt>
                <c:pt idx="2">
                  <c:v>3839780814.4699998</c:v>
                </c:pt>
                <c:pt idx="3">
                  <c:v>3839067606.4699998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4F6-4C0E-93AA-C6577B06A9AF}"/>
            </c:ext>
          </c:extLst>
        </c:ser>
        <c:ser>
          <c:idx val="1"/>
          <c:order val="2"/>
          <c:tx>
            <c:strRef>
              <c:f>Hoja6!$B$5:$C$5</c:f>
              <c:strCache>
                <c:ptCount val="2"/>
                <c:pt idx="0">
                  <c:v>A-03-03</c:v>
                </c:pt>
                <c:pt idx="1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4.7190116659585218E-4"/>
                  <c:y val="5.33583983711753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4F6-4C0E-93AA-C6577B06A9AF}"/>
                </c:ext>
              </c:extLst>
            </c:dLbl>
            <c:dLbl>
              <c:idx val="1"/>
              <c:layout>
                <c:manualLayout>
                  <c:x val="-7.017117718896963E-4"/>
                  <c:y val="4.67811142299008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4F6-4C0E-93AA-C6577B06A9AF}"/>
                </c:ext>
              </c:extLst>
            </c:dLbl>
            <c:dLbl>
              <c:idx val="2"/>
              <c:layout>
                <c:manualLayout>
                  <c:x val="1.012084286379244E-3"/>
                  <c:y val="5.43983814268289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4F6-4C0E-93AA-C6577B06A9AF}"/>
                </c:ext>
              </c:extLst>
            </c:dLbl>
            <c:dLbl>
              <c:idx val="3"/>
              <c:layout>
                <c:manualLayout>
                  <c:x val="7.017117718896963E-4"/>
                  <c:y val="5.80462853785997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4F6-4C0E-93AA-C6577B06A9AF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Hoja6!$D$4:$G$4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Hoja6!$D$5:$G$5</c:f>
              <c:numCache>
                <c:formatCode>"$"\ #,###,,</c:formatCode>
                <c:ptCount val="4"/>
                <c:pt idx="0">
                  <c:v>15314125518</c:v>
                </c:pt>
                <c:pt idx="1">
                  <c:v>15203366818.98</c:v>
                </c:pt>
                <c:pt idx="2">
                  <c:v>13948058083.98</c:v>
                </c:pt>
                <c:pt idx="3">
                  <c:v>13948058083.98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04F6-4C0E-93AA-C6577B06A9AF}"/>
            </c:ext>
          </c:extLst>
        </c:ser>
        <c:ser>
          <c:idx val="2"/>
          <c:order val="3"/>
          <c:tx>
            <c:strRef>
              <c:f>Hoja6!$B$7:$C$7</c:f>
              <c:strCache>
                <c:ptCount val="2"/>
                <c:pt idx="0">
                  <c:v>A-01-01</c:v>
                </c:pt>
                <c:pt idx="1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5424164524421594E-2"/>
                  <c:y val="-1.16245245615220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04F6-4C0E-93AA-C6577B06A9AF}"/>
                </c:ext>
              </c:extLst>
            </c:dLbl>
            <c:dLbl>
              <c:idx val="1"/>
              <c:layout>
                <c:manualLayout>
                  <c:x val="1.6291993063848962E-2"/>
                  <c:y val="-1.07687032650635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04F6-4C0E-93AA-C6577B06A9AF}"/>
                </c:ext>
              </c:extLst>
            </c:dLbl>
            <c:dLbl>
              <c:idx val="2"/>
              <c:layout>
                <c:manualLayout>
                  <c:x val="1.9252676962937473E-2"/>
                  <c:y val="-8.98932722194550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4F6-4C0E-93AA-C6577B06A9AF}"/>
                </c:ext>
              </c:extLst>
            </c:dLbl>
            <c:dLbl>
              <c:idx val="3"/>
              <c:layout>
                <c:manualLayout>
                  <c:x val="1.916482804687962E-2"/>
                  <c:y val="-1.200236737561622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04F6-4C0E-93AA-C6577B06A9AF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Hoja6!$D$4:$G$4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Hoja6!$D$7:$G$7</c:f>
              <c:numCache>
                <c:formatCode>"$"\ #,###,,</c:formatCode>
                <c:ptCount val="4"/>
                <c:pt idx="0">
                  <c:v>17968000000</c:v>
                </c:pt>
                <c:pt idx="1">
                  <c:v>17800797178</c:v>
                </c:pt>
                <c:pt idx="2">
                  <c:v>17800797178</c:v>
                </c:pt>
                <c:pt idx="3">
                  <c:v>17800797178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04F6-4C0E-93AA-C6577B06A9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#,,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1"/>
        <c:axPos val="b"/>
        <c:majorTickMark val="none"/>
        <c:minorTickMark val="none"/>
        <c:tickLblPos val="nextTo"/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183441196763866"/>
          <c:y val="0.89613146182814107"/>
          <c:w val="0.58834475796412378"/>
          <c:h val="8.6477233824032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PRESUPUESTO</a:t>
            </a:r>
            <a:r>
              <a:rPr lang="es-CO" baseline="0"/>
              <a:t> APROBADO PARA 2020 $676.35.110.160</a:t>
            </a:r>
            <a:endParaRPr lang="es-CO"/>
          </a:p>
        </c:rich>
      </c:tx>
      <c:overlay val="0"/>
      <c:spPr>
        <a:noFill/>
        <a:ln>
          <a:noFill/>
        </a:ln>
        <a:effectLst/>
      </c:spPr>
    </c:title>
    <c:autoTitleDeleted val="0"/>
    <c:view3D>
      <c:rotX val="40"/>
      <c:rotY val="4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"/>
          <c:y val="0.17384433295082904"/>
          <c:w val="0.94380213149512882"/>
          <c:h val="0.76098987024911902"/>
        </c:manualLayout>
      </c:layout>
      <c:pie3DChart>
        <c:varyColors val="1"/>
        <c:ser>
          <c:idx val="1"/>
          <c:order val="0"/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10-88C8-4332-9A0E-D4500084BB55}"/>
              </c:ext>
            </c:extLst>
          </c:dPt>
          <c:dPt>
            <c:idx val="1"/>
            <c:bubble3D val="0"/>
            <c:extLst>
              <c:ext xmlns:c16="http://schemas.microsoft.com/office/drawing/2014/chart" uri="{C3380CC4-5D6E-409C-BE32-E72D297353CC}">
                <c16:uniqueId val="{00000011-88C8-4332-9A0E-D4500084BB55}"/>
              </c:ext>
            </c:extLst>
          </c:dPt>
          <c:dPt>
            <c:idx val="2"/>
            <c:bubble3D val="0"/>
            <c:extLst>
              <c:ext xmlns:c16="http://schemas.microsoft.com/office/drawing/2014/chart" uri="{C3380CC4-5D6E-409C-BE32-E72D297353CC}">
                <c16:uniqueId val="{00000012-88C8-4332-9A0E-D4500084BB55}"/>
              </c:ext>
            </c:extLst>
          </c:dPt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88C8-4332-9A0E-D4500084BB55}"/>
            </c:ext>
          </c:extLst>
        </c:ser>
        <c:ser>
          <c:idx val="0"/>
          <c:order val="1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88C8-4332-9A0E-D4500084BB5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B-88C8-4332-9A0E-D4500084BB5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D-88C8-4332-9A0E-D4500084BB55}"/>
              </c:ext>
            </c:extLst>
          </c:dPt>
          <c:dLbls>
            <c:dLbl>
              <c:idx val="1"/>
              <c:layout>
                <c:manualLayout>
                  <c:x val="-8.2647836280251533E-2"/>
                  <c:y val="-0.2419142080847356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8C8-4332-9A0E-D4500084BB55}"/>
                </c:ext>
              </c:extLst>
            </c:dLbl>
            <c:dLbl>
              <c:idx val="2"/>
              <c:layout>
                <c:manualLayout>
                  <c:x val="0.15623298867001056"/>
                  <c:y val="0.18176742743282256"/>
                </c:manualLayout>
              </c:layout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8C8-4332-9A0E-D4500084BB55}"/>
                </c:ext>
              </c:extLst>
            </c:dLbl>
            <c:spPr>
              <a:solidFill>
                <a:schemeClr val="bg2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[1]ejecutivo!$K$4:$K$6</c:f>
              <c:strCache>
                <c:ptCount val="3"/>
                <c:pt idx="0">
                  <c:v>Funcionamiento</c:v>
                </c:pt>
                <c:pt idx="1">
                  <c:v>Inversión disponoble</c:v>
                </c:pt>
                <c:pt idx="2">
                  <c:v>Apropiación Reducida</c:v>
                </c:pt>
              </c:strCache>
            </c:strRef>
          </c:cat>
          <c:val>
            <c:numRef>
              <c:f>[1]ejecutivo!$L$4:$L$6</c:f>
              <c:numCache>
                <c:formatCode>General</c:formatCode>
                <c:ptCount val="3"/>
                <c:pt idx="0">
                  <c:v>39593952363</c:v>
                </c:pt>
                <c:pt idx="1">
                  <c:v>422387376230</c:v>
                </c:pt>
                <c:pt idx="2">
                  <c:v>214753781567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88C8-4332-9A0E-D4500084BB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/>
    </a:scene3d>
    <a:sp3d>
      <a:bevelT w="0" prst="relaxedInset"/>
      <a:bevelB w="25400" h="44450"/>
    </a:sp3d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Ejecución</a:t>
            </a:r>
            <a:r>
              <a:rPr lang="es-CO" baseline="0"/>
              <a:t> Gastos de Funcionamiento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[1]ejecutivo!$M$25</c:f>
              <c:strCache>
                <c:ptCount val="1"/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[1]ejecutivo!$L$26:$L$28</c:f>
              <c:strCache>
                <c:ptCount val="3"/>
                <c:pt idx="0">
                  <c:v>Gastos asociados a nomina</c:v>
                </c:pt>
                <c:pt idx="1">
                  <c:v>Adquisición Bienes y servicios</c:v>
                </c:pt>
                <c:pt idx="2">
                  <c:v>transferencias</c:v>
                </c:pt>
              </c:strCache>
            </c:strRef>
          </c:cat>
          <c:val>
            <c:numRef>
              <c:f>[1]ejecutivo!$M$26:$M$28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0-428D-4D5C-8B17-39F0A1A00719}"/>
            </c:ext>
          </c:extLst>
        </c:ser>
        <c:ser>
          <c:idx val="1"/>
          <c:order val="1"/>
          <c:tx>
            <c:strRef>
              <c:f>[1]ejecutivo!$N$25</c:f>
              <c:strCache>
                <c:ptCount val="1"/>
                <c:pt idx="0">
                  <c:v>Apropiado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[1]ejecutivo!$L$26:$L$28</c:f>
              <c:strCache>
                <c:ptCount val="3"/>
                <c:pt idx="0">
                  <c:v>Gastos asociados a nomina</c:v>
                </c:pt>
                <c:pt idx="1">
                  <c:v>Adquisición Bienes y servicios</c:v>
                </c:pt>
                <c:pt idx="2">
                  <c:v>transferencias</c:v>
                </c:pt>
              </c:strCache>
            </c:strRef>
          </c:cat>
          <c:val>
            <c:numRef>
              <c:f>[1]ejecutivo!$N$26:$N$28</c:f>
              <c:numCache>
                <c:formatCode>General</c:formatCode>
                <c:ptCount val="3"/>
                <c:pt idx="0">
                  <c:v>17968000000</c:v>
                </c:pt>
                <c:pt idx="1">
                  <c:v>4340000000</c:v>
                </c:pt>
                <c:pt idx="2">
                  <c:v>17285952363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8D-4D5C-8B17-39F0A1A00719}"/>
            </c:ext>
          </c:extLst>
        </c:ser>
        <c:ser>
          <c:idx val="2"/>
          <c:order val="2"/>
          <c:tx>
            <c:strRef>
              <c:f>[1]ejecutivo!$O$25</c:f>
              <c:strCache>
                <c:ptCount val="1"/>
                <c:pt idx="0">
                  <c:v>Comprometido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[1]ejecutivo!$L$26:$L$28</c:f>
              <c:strCache>
                <c:ptCount val="3"/>
                <c:pt idx="0">
                  <c:v>Gastos asociados a nomina</c:v>
                </c:pt>
                <c:pt idx="1">
                  <c:v>Adquisición Bienes y servicios</c:v>
                </c:pt>
                <c:pt idx="2">
                  <c:v>transferencias</c:v>
                </c:pt>
              </c:strCache>
            </c:strRef>
          </c:cat>
          <c:val>
            <c:numRef>
              <c:f>[1]ejecutivo!$O$26:$O$28</c:f>
              <c:numCache>
                <c:formatCode>General</c:formatCode>
                <c:ptCount val="3"/>
                <c:pt idx="0">
                  <c:v>17800797178</c:v>
                </c:pt>
                <c:pt idx="1">
                  <c:v>4066420648.9499998</c:v>
                </c:pt>
                <c:pt idx="2">
                  <c:v>17143077163.539999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28D-4D5C-8B17-39F0A1A00719}"/>
            </c:ext>
          </c:extLst>
        </c:ser>
        <c:ser>
          <c:idx val="3"/>
          <c:order val="3"/>
          <c:tx>
            <c:strRef>
              <c:f>[1]ejecutivo!$P$25</c:f>
              <c:strCache>
                <c:ptCount val="1"/>
                <c:pt idx="0">
                  <c:v>Obligado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[1]ejecutivo!$L$26:$L$28</c:f>
              <c:strCache>
                <c:ptCount val="3"/>
                <c:pt idx="0">
                  <c:v>Gastos asociados a nomina</c:v>
                </c:pt>
                <c:pt idx="1">
                  <c:v>Adquisición Bienes y servicios</c:v>
                </c:pt>
                <c:pt idx="2">
                  <c:v>transferencias</c:v>
                </c:pt>
              </c:strCache>
            </c:strRef>
          </c:cat>
          <c:val>
            <c:numRef>
              <c:f>[1]ejecutivo!$P$26:$P$28</c:f>
              <c:numCache>
                <c:formatCode>General</c:formatCode>
                <c:ptCount val="3"/>
                <c:pt idx="0">
                  <c:v>17800797178</c:v>
                </c:pt>
                <c:pt idx="1">
                  <c:v>3839780814.4699998</c:v>
                </c:pt>
                <c:pt idx="2">
                  <c:v>15887768428.539999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28D-4D5C-8B17-39F0A1A007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50734415"/>
        <c:axId val="1050734831"/>
      </c:barChart>
      <c:catAx>
        <c:axId val="10507344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0734831"/>
        <c:crosses val="autoZero"/>
        <c:auto val="1"/>
        <c:lblAlgn val="ctr"/>
        <c:lblOffset val="100"/>
        <c:noMultiLvlLbl val="0"/>
      </c:catAx>
      <c:valAx>
        <c:axId val="10507348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507344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PRESUPUESTO</a:t>
            </a:r>
            <a:r>
              <a:rPr lang="es-CO" b="1" baseline="0"/>
              <a:t> APROBADO PARA 2020</a:t>
            </a:r>
          </a:p>
          <a:p>
            <a:pPr>
              <a:defRPr b="1"/>
            </a:pPr>
            <a:r>
              <a:rPr lang="es-CO" b="1" baseline="0"/>
              <a:t>EN MILLONES DE $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40"/>
      <c:rotY val="4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1.3053613053613054E-2"/>
          <c:y val="0.17384423102816055"/>
          <c:w val="0.94380213149512882"/>
          <c:h val="0.76098987024911902"/>
        </c:manualLayout>
      </c:layout>
      <c:pie3D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  <a:contourClr>
                <a:srgbClr val="000000"/>
              </a:contourClr>
            </a:sp3d>
          </c:spPr>
          <c:dPt>
            <c:idx val="0"/>
            <c:bubble3D val="0"/>
            <c:spPr>
              <a:solidFill>
                <a:schemeClr val="accent1"/>
              </a:solidFill>
              <a:ln w="2540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1A6-4A5F-9255-85314D45685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1A6-4A5F-9255-85314D45685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21A6-4A5F-9255-85314D456851}"/>
              </c:ext>
            </c:extLst>
          </c:dPt>
          <c:dLbls>
            <c:dLbl>
              <c:idx val="0"/>
              <c:layout>
                <c:manualLayout>
                  <c:x val="3.4508378760347264E-2"/>
                  <c:y val="-4.475293425144491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1A6-4A5F-9255-85314D456851}"/>
                </c:ext>
              </c:extLst>
            </c:dLbl>
            <c:dLbl>
              <c:idx val="1"/>
              <c:layout>
                <c:manualLayout>
                  <c:x val="-6.2098709689260873E-2"/>
                  <c:y val="-0.3318871257324679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1A6-4A5F-9255-85314D456851}"/>
                </c:ext>
              </c:extLst>
            </c:dLbl>
            <c:dLbl>
              <c:idx val="2"/>
              <c:layout>
                <c:manualLayout>
                  <c:x val="-0.12248437127177285"/>
                  <c:y val="4.179578340722039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1A6-4A5F-9255-85314D45685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Hoja4!$K$4:$K$6</c:f>
              <c:strCache>
                <c:ptCount val="3"/>
                <c:pt idx="0">
                  <c:v> Funcionamiento </c:v>
                </c:pt>
                <c:pt idx="1">
                  <c:v> Inversión </c:v>
                </c:pt>
                <c:pt idx="2">
                  <c:v> Apropiación Reducida </c:v>
                </c:pt>
              </c:strCache>
            </c:strRef>
          </c:cat>
          <c:val>
            <c:numRef>
              <c:f>Hoja4!$L$4:$L$6</c:f>
              <c:numCache>
                <c:formatCode>"$"\ #,###,,</c:formatCode>
                <c:ptCount val="3"/>
                <c:pt idx="0">
                  <c:v>39593952363</c:v>
                </c:pt>
                <c:pt idx="1">
                  <c:v>422387376230</c:v>
                </c:pt>
                <c:pt idx="2">
                  <c:v>214753781567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1A6-4A5F-9255-85314D4568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/>
    </a:scene3d>
    <a:sp3d prstMaterial="matte"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INVERSION A DICIEMBRE 2020 - </a:t>
            </a:r>
            <a:r>
              <a:rPr lang="es-CO" sz="800"/>
              <a:t>EN  PESOS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852062565342749E-2"/>
          <c:y val="0.1256755399232968"/>
          <c:w val="0.83769093722322197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4971748082266098"/>
                  <c:y val="-2.0186722413810644E-3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B23-495A-9933-5BF466EF55E8}"/>
                </c:ext>
              </c:extLst>
            </c:dLbl>
            <c:dLbl>
              <c:idx val="2"/>
              <c:layout>
                <c:manualLayout>
                  <c:x val="-0.11864404140663705"/>
                  <c:y val="0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B23-495A-9933-5BF466EF55E8}"/>
                </c:ext>
              </c:extLst>
            </c:dLbl>
            <c:dLbl>
              <c:idx val="3"/>
              <c:layout>
                <c:manualLayout>
                  <c:x val="-0.11299432514917813"/>
                  <c:y val="-4.0373444827621653E-3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B23-495A-9933-5BF466EF55E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"$"\ #,###,,</c:formatCode>
                <c:ptCount val="4"/>
                <c:pt idx="0">
                  <c:v>159243537094</c:v>
                </c:pt>
                <c:pt idx="1">
                  <c:v>152796777023.5</c:v>
                </c:pt>
                <c:pt idx="2">
                  <c:v>115479733036.98</c:v>
                </c:pt>
                <c:pt idx="3">
                  <c:v>115479733036.98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20-44AD-AC4B-9672E53871B4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2288132859973122"/>
                  <c:y val="0"/>
                </c:manualLayout>
              </c:layout>
              <c:spPr>
                <a:solidFill>
                  <a:schemeClr val="accent3">
                    <a:lumMod val="20000"/>
                    <a:lumOff val="80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B23-495A-9933-5BF466EF55E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"$"\ #,###,,</c:formatCode>
                <c:ptCount val="4"/>
                <c:pt idx="0">
                  <c:v>158844076673</c:v>
                </c:pt>
                <c:pt idx="1">
                  <c:v>153469471359.01001</c:v>
                </c:pt>
                <c:pt idx="2">
                  <c:v>10635617244.470001</c:v>
                </c:pt>
                <c:pt idx="3">
                  <c:v>10635617244.470001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0-44AD-AC4B-9672E53871B4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"$"\ #,###,,</c:formatCode>
                <c:ptCount val="4"/>
                <c:pt idx="0">
                  <c:v>15203458141</c:v>
                </c:pt>
                <c:pt idx="1">
                  <c:v>14911269236.960001</c:v>
                </c:pt>
                <c:pt idx="2">
                  <c:v>9616462603.9899998</c:v>
                </c:pt>
                <c:pt idx="3">
                  <c:v>9616462603.9899998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20-44AD-AC4B-9672E53871B4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1158189608481336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B23-495A-9933-5BF466EF55E8}"/>
                </c:ext>
              </c:extLst>
            </c:dLbl>
            <c:dLbl>
              <c:idx val="2"/>
              <c:layout>
                <c:manualLayout>
                  <c:x val="-0.11016946702044864"/>
                  <c:y val="-2.018672241381138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B23-495A-9933-5BF466EF55E8}"/>
                </c:ext>
              </c:extLst>
            </c:dLbl>
            <c:dLbl>
              <c:idx val="3"/>
              <c:layout>
                <c:manualLayout>
                  <c:x val="-0.10310732169862506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B23-495A-9933-5BF466EF55E8}"/>
                </c:ext>
              </c:extLst>
            </c:dLbl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"$"\ #,###,,</c:formatCode>
                <c:ptCount val="4"/>
                <c:pt idx="0">
                  <c:v>89096304322</c:v>
                </c:pt>
                <c:pt idx="1">
                  <c:v>81849701785.279999</c:v>
                </c:pt>
                <c:pt idx="2">
                  <c:v>68472832662.690002</c:v>
                </c:pt>
                <c:pt idx="3">
                  <c:v>68465547705.690002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39-4112-AD91-AFAD08DD2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87678720"/>
        <c:axId val="187680256"/>
        <c:axId val="0"/>
      </c:bar3DChart>
      <c:catAx>
        <c:axId val="1876787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80256"/>
        <c:crosses val="autoZero"/>
        <c:auto val="1"/>
        <c:lblAlgn val="ctr"/>
        <c:lblOffset val="100"/>
        <c:noMultiLvlLbl val="0"/>
      </c:catAx>
      <c:valAx>
        <c:axId val="1876802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#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767872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814208413584143"/>
          <c:y val="0.1302368398766714"/>
          <c:w val="0.26343459152217813"/>
          <c:h val="0.384779115929644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EJECUCION</a:t>
            </a:r>
            <a:r>
              <a:rPr lang="es-CO" b="1" baseline="0"/>
              <a:t> PRESUPUESTAL INVERSION POR PROYECTOS A DICIEMBRE 2020 </a:t>
            </a:r>
            <a:r>
              <a:rPr lang="es-CO" baseline="0"/>
              <a:t> </a:t>
            </a:r>
            <a:r>
              <a:rPr lang="es-CO" sz="900" b="1" baseline="0"/>
              <a:t>EN MILLONES DE PESOS</a:t>
            </a:r>
            <a:endParaRPr lang="es-CO" sz="900" b="1"/>
          </a:p>
        </c:rich>
      </c:tx>
      <c:layout>
        <c:manualLayout>
          <c:xMode val="edge"/>
          <c:yMode val="edge"/>
          <c:x val="0.10548680757010637"/>
          <c:y val="1.500661642562856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Hoja7!$D$5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Hoja7!$B$6:$C$23</c15:sqref>
                  </c15:fullRef>
                  <c15:levelRef>
                    <c15:sqref>Hoja7!$B$6:$B$23</c15:sqref>
                  </c15:levelRef>
                </c:ext>
              </c:extLst>
              <c:f>Hoja7!$B$6:$B$23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Hoja7!$D$6:$D$23</c:f>
              <c:numCache>
                <c:formatCode>"$"\ #,###,,</c:formatCode>
                <c:ptCount val="18"/>
                <c:pt idx="0">
                  <c:v>44132430096</c:v>
                </c:pt>
                <c:pt idx="1">
                  <c:v>9731983628</c:v>
                </c:pt>
                <c:pt idx="2">
                  <c:v>9394668882</c:v>
                </c:pt>
                <c:pt idx="3">
                  <c:v>12555198197</c:v>
                </c:pt>
                <c:pt idx="4">
                  <c:v>13282023519</c:v>
                </c:pt>
                <c:pt idx="5">
                  <c:v>81672556197</c:v>
                </c:pt>
                <c:pt idx="6">
                  <c:v>73221315635</c:v>
                </c:pt>
                <c:pt idx="7">
                  <c:v>18134378977</c:v>
                </c:pt>
                <c:pt idx="8">
                  <c:v>105619244452</c:v>
                </c:pt>
                <c:pt idx="9">
                  <c:v>700000000</c:v>
                </c:pt>
                <c:pt idx="10">
                  <c:v>259500000</c:v>
                </c:pt>
                <c:pt idx="11">
                  <c:v>28972537687</c:v>
                </c:pt>
                <c:pt idx="12">
                  <c:v>3303014405</c:v>
                </c:pt>
                <c:pt idx="13">
                  <c:v>2254861573</c:v>
                </c:pt>
                <c:pt idx="14">
                  <c:v>3950204841</c:v>
                </c:pt>
                <c:pt idx="15">
                  <c:v>3881536013</c:v>
                </c:pt>
                <c:pt idx="16">
                  <c:v>6928345206</c:v>
                </c:pt>
                <c:pt idx="17">
                  <c:v>4393576922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0C-4898-88C6-60427B60695A}"/>
            </c:ext>
          </c:extLst>
        </c:ser>
        <c:ser>
          <c:idx val="1"/>
          <c:order val="1"/>
          <c:tx>
            <c:strRef>
              <c:f>Hoja7!$E$5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Hoja7!$B$6:$C$23</c15:sqref>
                  </c15:fullRef>
                  <c15:levelRef>
                    <c15:sqref>Hoja7!$B$6:$B$23</c15:sqref>
                  </c15:levelRef>
                </c:ext>
              </c:extLst>
              <c:f>Hoja7!$B$6:$B$23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Hoja7!$E$6:$E$23</c:f>
              <c:numCache>
                <c:formatCode>"$"\ #,###,,</c:formatCode>
                <c:ptCount val="18"/>
                <c:pt idx="0">
                  <c:v>42293722964</c:v>
                </c:pt>
                <c:pt idx="1">
                  <c:v>8752308627</c:v>
                </c:pt>
                <c:pt idx="2">
                  <c:v>7694839265.9899998</c:v>
                </c:pt>
                <c:pt idx="3">
                  <c:v>10706929134.59</c:v>
                </c:pt>
                <c:pt idx="4">
                  <c:v>12401901793.700001</c:v>
                </c:pt>
                <c:pt idx="5">
                  <c:v>80266191902.509995</c:v>
                </c:pt>
                <c:pt idx="6">
                  <c:v>69543730161</c:v>
                </c:pt>
                <c:pt idx="7">
                  <c:v>18096934158.77</c:v>
                </c:pt>
                <c:pt idx="8">
                  <c:v>99716845406.730011</c:v>
                </c:pt>
                <c:pt idx="9">
                  <c:v>696258581</c:v>
                </c:pt>
                <c:pt idx="10">
                  <c:v>258666667</c:v>
                </c:pt>
                <c:pt idx="11">
                  <c:v>28509908065</c:v>
                </c:pt>
                <c:pt idx="12">
                  <c:v>3263302572</c:v>
                </c:pt>
                <c:pt idx="13">
                  <c:v>2254861573</c:v>
                </c:pt>
                <c:pt idx="14">
                  <c:v>3659549295.5</c:v>
                </c:pt>
                <c:pt idx="15">
                  <c:v>3854657579.4499998</c:v>
                </c:pt>
                <c:pt idx="16">
                  <c:v>6849429072.3400002</c:v>
                </c:pt>
                <c:pt idx="17">
                  <c:v>4207182585.1700001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0C-4898-88C6-60427B606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6"/>
        <c:axId val="102095488"/>
        <c:axId val="102498688"/>
      </c:barChart>
      <c:catAx>
        <c:axId val="1020954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498688"/>
        <c:crosses val="autoZero"/>
        <c:auto val="1"/>
        <c:lblAlgn val="ctr"/>
        <c:lblOffset val="100"/>
        <c:noMultiLvlLbl val="0"/>
      </c:catAx>
      <c:valAx>
        <c:axId val="102498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#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20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/>
              <a:t>GASTOS FUNCIONAMIENTO DICIEMBRE 2020</a:t>
            </a:r>
          </a:p>
          <a:p>
            <a:pPr>
              <a:defRPr sz="1200"/>
            </a:pPr>
            <a:r>
              <a:rPr lang="es-CO" sz="1200"/>
              <a:t>EN MILLONES DE $</a:t>
            </a:r>
          </a:p>
        </c:rich>
      </c:tx>
      <c:layout>
        <c:manualLayout>
          <c:xMode val="edge"/>
          <c:yMode val="edge"/>
          <c:x val="0.35104534812325838"/>
          <c:y val="6.974714736913210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7.9715806732384667E-2"/>
          <c:y val="0.13970353618037162"/>
          <c:w val="0.90143243662665562"/>
          <c:h val="0.72305055350127934"/>
        </c:manualLayout>
      </c:layout>
      <c:bar3DChart>
        <c:barDir val="col"/>
        <c:grouping val="standard"/>
        <c:varyColors val="0"/>
        <c:ser>
          <c:idx val="3"/>
          <c:order val="0"/>
          <c:tx>
            <c:strRef>
              <c:f>Hoja6!$B$8:$C$8</c:f>
              <c:strCache>
                <c:ptCount val="2"/>
                <c:pt idx="0">
                  <c:v>A-08-01</c:v>
                </c:pt>
                <c:pt idx="1">
                  <c:v>IMPUESTOS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0"/>
                  <c:y val="5.37331291078278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AEC-4C2C-9F71-6354ACD96ABE}"/>
                </c:ext>
              </c:extLst>
            </c:dLbl>
            <c:dLbl>
              <c:idx val="1"/>
              <c:layout>
                <c:manualLayout>
                  <c:x val="-6.2838462887913594E-17"/>
                  <c:y val="5.3733129107827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AEC-4C2C-9F71-6354ACD96ABE}"/>
                </c:ext>
              </c:extLst>
            </c:dLbl>
            <c:dLbl>
              <c:idx val="2"/>
              <c:layout>
                <c:manualLayout>
                  <c:x val="-6.2838462887913594E-17"/>
                  <c:y val="5.3733129107827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AEC-4C2C-9F71-6354ACD96ABE}"/>
                </c:ext>
              </c:extLst>
            </c:dLbl>
            <c:dLbl>
              <c:idx val="3"/>
              <c:layout>
                <c:manualLayout>
                  <c:x val="1.2688838059766951E-3"/>
                  <c:y val="5.14082241955234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AEC-4C2C-9F71-6354ACD96ABE}"/>
                </c:ext>
              </c:extLst>
            </c:dLbl>
            <c:spPr>
              <a:solidFill>
                <a:schemeClr val="bg1">
                  <a:lumMod val="85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Hoja6!$D$8:$G$8</c:f>
              <c:numCache>
                <c:formatCode>"$"\ #,###,,</c:formatCode>
                <c:ptCount val="4"/>
                <c:pt idx="0">
                  <c:v>1971826845</c:v>
                </c:pt>
                <c:pt idx="1">
                  <c:v>1939710344.5599999</c:v>
                </c:pt>
                <c:pt idx="2">
                  <c:v>1939710344.5599999</c:v>
                </c:pt>
                <c:pt idx="3">
                  <c:v>1939710344.5599999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AEC-4C2C-9F71-6354ACD96ABE}"/>
            </c:ext>
          </c:extLst>
        </c:ser>
        <c:ser>
          <c:idx val="0"/>
          <c:order val="1"/>
          <c:tx>
            <c:strRef>
              <c:f>Hoja6!$B$6:$C$6</c:f>
              <c:strCache>
                <c:ptCount val="2"/>
                <c:pt idx="0">
                  <c:v>A-02-02</c:v>
                </c:pt>
                <c:pt idx="1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2.1050003710975716E-3"/>
                  <c:y val="5.33583983711752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B6B-4376-9490-6C9586FC580B}"/>
                </c:ext>
              </c:extLst>
            </c:dLbl>
            <c:dLbl>
              <c:idx val="1"/>
              <c:layout>
                <c:manualLayout>
                  <c:x val="-3.105074590611906E-4"/>
                  <c:y val="4.8066036086551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B6B-4376-9490-6C9586FC580B}"/>
                </c:ext>
              </c:extLst>
            </c:dLbl>
            <c:dLbl>
              <c:idx val="2"/>
              <c:layout>
                <c:manualLayout>
                  <c:x val="-1.2567692577582719E-16"/>
                  <c:y val="5.48011208604563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B6B-4376-9490-6C9586FC580B}"/>
                </c:ext>
              </c:extLst>
            </c:dLbl>
            <c:dLbl>
              <c:idx val="3"/>
              <c:layout>
                <c:manualLayout>
                  <c:x val="1.7944929120363811E-3"/>
                  <c:y val="5.33355154488100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Hoja6!$D$4:$G$4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Hoja6!$D$6:$G$6</c:f>
              <c:numCache>
                <c:formatCode>"$"\ #,###,,</c:formatCode>
                <c:ptCount val="4"/>
                <c:pt idx="0">
                  <c:v>4340000000</c:v>
                </c:pt>
                <c:pt idx="1">
                  <c:v>4066420648.9499998</c:v>
                </c:pt>
                <c:pt idx="2">
                  <c:v>3839780814.4699998</c:v>
                </c:pt>
                <c:pt idx="3">
                  <c:v>3839067606.4699998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6B-4376-9490-6C9586FC580B}"/>
            </c:ext>
          </c:extLst>
        </c:ser>
        <c:ser>
          <c:idx val="1"/>
          <c:order val="2"/>
          <c:tx>
            <c:strRef>
              <c:f>Hoja6!$B$5:$C$5</c:f>
              <c:strCache>
                <c:ptCount val="2"/>
                <c:pt idx="0">
                  <c:v>A-03-03</c:v>
                </c:pt>
                <c:pt idx="1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4.7190116659585218E-4"/>
                  <c:y val="5.33583983711753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6B-4376-9490-6C9586FC580B}"/>
                </c:ext>
              </c:extLst>
            </c:dLbl>
            <c:dLbl>
              <c:idx val="1"/>
              <c:layout>
                <c:manualLayout>
                  <c:x val="-7.017117718896963E-4"/>
                  <c:y val="4.678111422990087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B6B-4376-9490-6C9586FC580B}"/>
                </c:ext>
              </c:extLst>
            </c:dLbl>
            <c:dLbl>
              <c:idx val="2"/>
              <c:layout>
                <c:manualLayout>
                  <c:x val="1.012084286379244E-3"/>
                  <c:y val="5.43983814268289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B6B-4376-9490-6C9586FC580B}"/>
                </c:ext>
              </c:extLst>
            </c:dLbl>
            <c:dLbl>
              <c:idx val="3"/>
              <c:layout>
                <c:manualLayout>
                  <c:x val="7.017117718896963E-4"/>
                  <c:y val="5.80462853785997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Hoja6!$D$4:$G$4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Hoja6!$D$5:$G$5</c:f>
              <c:numCache>
                <c:formatCode>"$"\ #,###,,</c:formatCode>
                <c:ptCount val="4"/>
                <c:pt idx="0">
                  <c:v>15314125518</c:v>
                </c:pt>
                <c:pt idx="1">
                  <c:v>15203366818.98</c:v>
                </c:pt>
                <c:pt idx="2">
                  <c:v>13948058083.98</c:v>
                </c:pt>
                <c:pt idx="3">
                  <c:v>13948058083.98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6B-4376-9490-6C9586FC580B}"/>
            </c:ext>
          </c:extLst>
        </c:ser>
        <c:ser>
          <c:idx val="2"/>
          <c:order val="3"/>
          <c:tx>
            <c:strRef>
              <c:f>Hoja6!$B$7:$C$7</c:f>
              <c:strCache>
                <c:ptCount val="2"/>
                <c:pt idx="0">
                  <c:v>A-01-01</c:v>
                </c:pt>
                <c:pt idx="1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5424164524421594E-2"/>
                  <c:y val="-1.16245245615220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AEC-4C2C-9F71-6354ACD96ABE}"/>
                </c:ext>
              </c:extLst>
            </c:dLbl>
            <c:dLbl>
              <c:idx val="1"/>
              <c:layout>
                <c:manualLayout>
                  <c:x val="1.6291993063848962E-2"/>
                  <c:y val="-1.07687032650635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A4D-4D66-A706-BE2A65AEA0B7}"/>
                </c:ext>
              </c:extLst>
            </c:dLbl>
            <c:dLbl>
              <c:idx val="2"/>
              <c:layout>
                <c:manualLayout>
                  <c:x val="1.9252676962937473E-2"/>
                  <c:y val="-8.98932722194550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A4D-4D66-A706-BE2A65AEA0B7}"/>
                </c:ext>
              </c:extLst>
            </c:dLbl>
            <c:dLbl>
              <c:idx val="3"/>
              <c:layout>
                <c:manualLayout>
                  <c:x val="1.916482804687962E-2"/>
                  <c:y val="-1.200236737561622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A4D-4D66-A706-BE2A65AEA0B7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Hoja6!$D$4:$G$4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Hoja6!$D$7:$G$7</c:f>
              <c:numCache>
                <c:formatCode>"$"\ #,###,,</c:formatCode>
                <c:ptCount val="4"/>
                <c:pt idx="0">
                  <c:v>17968000000</c:v>
                </c:pt>
                <c:pt idx="1">
                  <c:v>17800797178</c:v>
                </c:pt>
                <c:pt idx="2">
                  <c:v>17800797178</c:v>
                </c:pt>
                <c:pt idx="3">
                  <c:v>17800797178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6B-4376-9490-6C9586FC5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92972160"/>
        <c:axId val="92973696"/>
        <c:axId val="208682048"/>
      </c:bar3DChart>
      <c:catAx>
        <c:axId val="92972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3696"/>
        <c:crosses val="autoZero"/>
        <c:auto val="1"/>
        <c:lblAlgn val="ctr"/>
        <c:lblOffset val="100"/>
        <c:noMultiLvlLbl val="0"/>
      </c:catAx>
      <c:valAx>
        <c:axId val="9297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#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2972160"/>
        <c:crosses val="autoZero"/>
        <c:crossBetween val="between"/>
      </c:valAx>
      <c:serAx>
        <c:axId val="208682048"/>
        <c:scaling>
          <c:orientation val="minMax"/>
        </c:scaling>
        <c:delete val="1"/>
        <c:axPos val="b"/>
        <c:majorTickMark val="none"/>
        <c:minorTickMark val="none"/>
        <c:tickLblPos val="nextTo"/>
        <c:crossAx val="9297369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752476</xdr:colOff>
      <xdr:row>24</xdr:row>
      <xdr:rowOff>169333</xdr:rowOff>
    </xdr:from>
    <xdr:to>
      <xdr:col>10</xdr:col>
      <xdr:colOff>751418</xdr:colOff>
      <xdr:row>57</xdr:row>
      <xdr:rowOff>8997</xdr:rowOff>
    </xdr:to>
    <xdr:graphicFrame macro="">
      <xdr:nvGraphicFramePr>
        <xdr:cNvPr id="22" name="Gráfico 21">
          <a:extLst>
            <a:ext uri="{FF2B5EF4-FFF2-40B4-BE49-F238E27FC236}">
              <a16:creationId xmlns:a16="http://schemas.microsoft.com/office/drawing/2014/main" id="{55F27DFE-1BBA-458B-9BC3-B80352F520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10584</xdr:colOff>
      <xdr:row>1</xdr:row>
      <xdr:rowOff>10582</xdr:rowOff>
    </xdr:from>
    <xdr:to>
      <xdr:col>10</xdr:col>
      <xdr:colOff>751417</xdr:colOff>
      <xdr:row>24</xdr:row>
      <xdr:rowOff>21165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79834637-EDD1-4ABD-84CD-D2E36AC654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352425</xdr:colOff>
      <xdr:row>10</xdr:row>
      <xdr:rowOff>38100</xdr:rowOff>
    </xdr:from>
    <xdr:to>
      <xdr:col>2</xdr:col>
      <xdr:colOff>657225</xdr:colOff>
      <xdr:row>12</xdr:row>
      <xdr:rowOff>161925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0849F4E-E458-4E66-A64C-6EBE17D11E36}"/>
            </a:ext>
          </a:extLst>
        </xdr:cNvPr>
        <xdr:cNvSpPr txBox="1"/>
      </xdr:nvSpPr>
      <xdr:spPr>
        <a:xfrm>
          <a:off x="1114425" y="1943100"/>
          <a:ext cx="1285875" cy="5048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9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TOTAL PRESUPUESTO</a:t>
          </a:r>
          <a:r>
            <a:rPr lang="es-CO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</a:p>
        <a:p>
          <a:pPr algn="ctr"/>
          <a:r>
            <a:rPr lang="es-CO" sz="11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CO" sz="9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$ 676.735</a:t>
          </a:r>
          <a:endParaRPr lang="es-CO" sz="900"/>
        </a:p>
      </xdr:txBody>
    </xdr:sp>
    <xdr:clientData/>
  </xdr:twoCellAnchor>
  <xdr:twoCellAnchor>
    <xdr:from>
      <xdr:col>12</xdr:col>
      <xdr:colOff>0</xdr:colOff>
      <xdr:row>24</xdr:row>
      <xdr:rowOff>179915</xdr:rowOff>
    </xdr:from>
    <xdr:to>
      <xdr:col>21</xdr:col>
      <xdr:colOff>740833</xdr:colOff>
      <xdr:row>65</xdr:row>
      <xdr:rowOff>100541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0C017481-413F-47B4-AF0E-396B6EFE02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10583</xdr:colOff>
      <xdr:row>1</xdr:row>
      <xdr:rowOff>10584</xdr:rowOff>
    </xdr:from>
    <xdr:to>
      <xdr:col>21</xdr:col>
      <xdr:colOff>563034</xdr:colOff>
      <xdr:row>24</xdr:row>
      <xdr:rowOff>10584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1ACB2FAA-5152-4F1B-A92B-C9D7F5D3F3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90486</xdr:rowOff>
    </xdr:from>
    <xdr:to>
      <xdr:col>6</xdr:col>
      <xdr:colOff>257175</xdr:colOff>
      <xdr:row>34</xdr:row>
      <xdr:rowOff>133349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8828526-29AE-497B-97F7-B46D0F5D4D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271462</xdr:colOff>
      <xdr:row>29</xdr:row>
      <xdr:rowOff>414337</xdr:rowOff>
    </xdr:from>
    <xdr:to>
      <xdr:col>16</xdr:col>
      <xdr:colOff>700087</xdr:colOff>
      <xdr:row>40</xdr:row>
      <xdr:rowOff>100012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554FF36-CE67-460C-8C29-1F2E78AA98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171450</xdr:colOff>
      <xdr:row>6</xdr:row>
      <xdr:rowOff>152400</xdr:rowOff>
    </xdr:from>
    <xdr:to>
      <xdr:col>16</xdr:col>
      <xdr:colOff>123825</xdr:colOff>
      <xdr:row>17</xdr:row>
      <xdr:rowOff>252413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7EEF2EA8-911A-4FC0-9575-3CFEBAF039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714373</xdr:colOff>
      <xdr:row>7</xdr:row>
      <xdr:rowOff>42861</xdr:rowOff>
    </xdr:from>
    <xdr:to>
      <xdr:col>8</xdr:col>
      <xdr:colOff>38100</xdr:colOff>
      <xdr:row>40</xdr:row>
      <xdr:rowOff>47625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D51E07B-DBC0-4064-84F1-009DC09EE7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371475</xdr:colOff>
      <xdr:row>3</xdr:row>
      <xdr:rowOff>104774</xdr:rowOff>
    </xdr:from>
    <xdr:to>
      <xdr:col>20</xdr:col>
      <xdr:colOff>752475</xdr:colOff>
      <xdr:row>32</xdr:row>
      <xdr:rowOff>171449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9AC8091-96D3-43E1-B031-F2FE144144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1762125</xdr:colOff>
      <xdr:row>8</xdr:row>
      <xdr:rowOff>52386</xdr:rowOff>
    </xdr:from>
    <xdr:to>
      <xdr:col>10</xdr:col>
      <xdr:colOff>180975</xdr:colOff>
      <xdr:row>36</xdr:row>
      <xdr:rowOff>180975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093B485-C9FD-4827-82C8-02ACE5E4D8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2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EJECUTIVO 1"/>
      <sheetName val="ejecutivo"/>
      <sheetName val="DECRETO 1"/>
      <sheetName val="DECRETO"/>
      <sheetName val="Hoja4"/>
      <sheetName val="Hoja2"/>
      <sheetName val="Hoja3"/>
    </sheetNames>
    <sheetDataSet>
      <sheetData sheetId="0"/>
      <sheetData sheetId="1">
        <row r="4">
          <cell r="K4" t="str">
            <v>Funcionamiento</v>
          </cell>
          <cell r="L4">
            <v>39593952363</v>
          </cell>
        </row>
        <row r="5">
          <cell r="K5" t="str">
            <v>Inversión disponoble</v>
          </cell>
          <cell r="L5">
            <v>422387376230</v>
          </cell>
        </row>
        <row r="6">
          <cell r="K6" t="str">
            <v>Apropiación Reducida</v>
          </cell>
          <cell r="L6">
            <v>214753781567</v>
          </cell>
        </row>
        <row r="25">
          <cell r="N25" t="str">
            <v>Apropiado</v>
          </cell>
          <cell r="O25" t="str">
            <v>Comprometido</v>
          </cell>
          <cell r="P25" t="str">
            <v>Obligado</v>
          </cell>
        </row>
        <row r="26">
          <cell r="L26" t="str">
            <v>Gastos asociados a nomina</v>
          </cell>
          <cell r="N26">
            <v>17968000000</v>
          </cell>
          <cell r="O26">
            <v>17800797178</v>
          </cell>
          <cell r="P26">
            <v>17800797178</v>
          </cell>
        </row>
        <row r="27">
          <cell r="L27" t="str">
            <v>Adquisición Bienes y servicios</v>
          </cell>
          <cell r="N27">
            <v>4340000000</v>
          </cell>
          <cell r="O27">
            <v>4066420648.9499998</v>
          </cell>
          <cell r="P27">
            <v>3839780814.4699998</v>
          </cell>
        </row>
        <row r="28">
          <cell r="L28" t="str">
            <v>transferencias</v>
          </cell>
          <cell r="N28">
            <v>17285952363</v>
          </cell>
          <cell r="O28">
            <v>17143077163.539999</v>
          </cell>
          <cell r="P28">
            <v>15887768428.539999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RENCIAL"/>
      <sheetName val="DECRETO"/>
      <sheetName val="DESAGREGADO"/>
      <sheetName val="USOS PRESUPUESTALES"/>
    </sheetNames>
    <sheetDataSet>
      <sheetData sheetId="0"/>
      <sheetData sheetId="1">
        <row r="5">
          <cell r="T5">
            <v>12105000000</v>
          </cell>
          <cell r="X5">
            <v>12055304623</v>
          </cell>
          <cell r="Y5">
            <v>12055304623</v>
          </cell>
          <cell r="AA5">
            <v>12055304623</v>
          </cell>
        </row>
        <row r="6">
          <cell r="T6">
            <v>4349000000</v>
          </cell>
          <cell r="X6">
            <v>4239556406</v>
          </cell>
          <cell r="Y6">
            <v>4239556406</v>
          </cell>
          <cell r="AA6">
            <v>4239556406</v>
          </cell>
        </row>
        <row r="7">
          <cell r="T7">
            <v>1514000000</v>
          </cell>
          <cell r="X7">
            <v>1505936149</v>
          </cell>
          <cell r="Y7">
            <v>1505936149</v>
          </cell>
          <cell r="AA7">
            <v>1505936149</v>
          </cell>
        </row>
        <row r="8">
          <cell r="T8">
            <v>0</v>
          </cell>
          <cell r="X8">
            <v>0</v>
          </cell>
          <cell r="Y8">
            <v>0</v>
          </cell>
          <cell r="AA8">
            <v>0</v>
          </cell>
        </row>
        <row r="9">
          <cell r="T9">
            <v>4340000000</v>
          </cell>
          <cell r="X9">
            <v>4066420648.9499998</v>
          </cell>
          <cell r="Y9">
            <v>3839780814.4699998</v>
          </cell>
          <cell r="AA9">
            <v>3839067606.4699998</v>
          </cell>
        </row>
      </sheetData>
      <sheetData sheetId="2"/>
      <sheetData sheetId="3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5:N96"/>
  <sheetViews>
    <sheetView tabSelected="1" topLeftCell="A13" zoomScale="90" zoomScaleNormal="90" workbookViewId="0">
      <selection activeCell="L17" sqref="L17"/>
    </sheetView>
  </sheetViews>
  <sheetFormatPr baseColWidth="10" defaultRowHeight="15" x14ac:dyDescent="0.25"/>
  <cols>
    <col min="2" max="2" width="14.7109375" customWidth="1"/>
  </cols>
  <sheetData>
    <row r="55" spans="14:14" ht="25.5" customHeight="1" x14ac:dyDescent="0.25">
      <c r="N55" s="109"/>
    </row>
    <row r="56" spans="14:14" ht="15" customHeight="1" x14ac:dyDescent="0.25">
      <c r="N56" s="312"/>
    </row>
    <row r="57" spans="14:14" ht="15" customHeight="1" x14ac:dyDescent="0.25">
      <c r="N57" s="109"/>
    </row>
    <row r="58" spans="14:14" ht="15" customHeight="1" x14ac:dyDescent="0.25">
      <c r="N58" s="109"/>
    </row>
    <row r="59" spans="14:14" x14ac:dyDescent="0.25">
      <c r="N59" s="109"/>
    </row>
    <row r="60" spans="14:14" x14ac:dyDescent="0.25">
      <c r="N60" s="109"/>
    </row>
    <row r="61" spans="14:14" x14ac:dyDescent="0.25">
      <c r="N61" s="109"/>
    </row>
    <row r="62" spans="14:14" x14ac:dyDescent="0.25">
      <c r="N62" s="109"/>
    </row>
    <row r="63" spans="14:14" x14ac:dyDescent="0.25">
      <c r="N63" s="109"/>
    </row>
    <row r="64" spans="14:14" x14ac:dyDescent="0.25">
      <c r="N64" s="109"/>
    </row>
    <row r="65" spans="2:14" x14ac:dyDescent="0.25">
      <c r="N65" s="109"/>
    </row>
    <row r="66" spans="2:14" x14ac:dyDescent="0.25">
      <c r="N66" s="109"/>
    </row>
    <row r="67" spans="2:14" x14ac:dyDescent="0.25">
      <c r="N67" s="109"/>
    </row>
    <row r="68" spans="2:14" x14ac:dyDescent="0.25">
      <c r="N68" s="109"/>
    </row>
    <row r="69" spans="2:14" x14ac:dyDescent="0.25">
      <c r="N69" s="109"/>
    </row>
    <row r="70" spans="2:14" x14ac:dyDescent="0.25">
      <c r="N70" s="109"/>
    </row>
    <row r="71" spans="2:14" x14ac:dyDescent="0.25">
      <c r="N71" s="109"/>
    </row>
    <row r="72" spans="2:14" x14ac:dyDescent="0.25">
      <c r="N72" s="109"/>
    </row>
    <row r="73" spans="2:14" x14ac:dyDescent="0.25">
      <c r="N73" s="109"/>
    </row>
    <row r="74" spans="2:14" x14ac:dyDescent="0.25">
      <c r="N74" s="109"/>
    </row>
    <row r="77" spans="2:14" hidden="1" x14ac:dyDescent="0.25">
      <c r="B77" s="313" t="s">
        <v>47</v>
      </c>
      <c r="C77" s="327" t="s">
        <v>49</v>
      </c>
      <c r="D77" s="328"/>
      <c r="E77" s="328"/>
      <c r="F77" s="328"/>
      <c r="G77" s="328"/>
      <c r="H77" s="328"/>
      <c r="I77" s="328"/>
      <c r="J77" s="328"/>
      <c r="K77" s="328"/>
      <c r="L77" s="328"/>
      <c r="M77" s="329"/>
    </row>
    <row r="78" spans="2:14" hidden="1" x14ac:dyDescent="0.25">
      <c r="B78" s="314" t="s">
        <v>50</v>
      </c>
      <c r="C78" s="330" t="s">
        <v>51</v>
      </c>
      <c r="D78" s="331"/>
      <c r="E78" s="331"/>
      <c r="F78" s="331"/>
      <c r="G78" s="331"/>
      <c r="H78" s="331"/>
      <c r="I78" s="331"/>
      <c r="J78" s="331"/>
      <c r="K78" s="331"/>
      <c r="L78" s="331"/>
      <c r="M78" s="332"/>
    </row>
    <row r="79" spans="2:14" hidden="1" x14ac:dyDescent="0.25">
      <c r="B79" s="314" t="s">
        <v>52</v>
      </c>
      <c r="C79" s="330" t="s">
        <v>53</v>
      </c>
      <c r="D79" s="331"/>
      <c r="E79" s="331"/>
      <c r="F79" s="331"/>
      <c r="G79" s="331"/>
      <c r="H79" s="331"/>
      <c r="I79" s="331"/>
      <c r="J79" s="331"/>
      <c r="K79" s="331"/>
      <c r="L79" s="331"/>
      <c r="M79" s="332"/>
    </row>
    <row r="80" spans="2:14" hidden="1" x14ac:dyDescent="0.25">
      <c r="B80" s="314" t="s">
        <v>54</v>
      </c>
      <c r="C80" s="330" t="s">
        <v>55</v>
      </c>
      <c r="D80" s="331"/>
      <c r="E80" s="331"/>
      <c r="F80" s="331"/>
      <c r="G80" s="331"/>
      <c r="H80" s="331"/>
      <c r="I80" s="331"/>
      <c r="J80" s="331"/>
      <c r="K80" s="331"/>
      <c r="L80" s="331"/>
      <c r="M80" s="332"/>
    </row>
    <row r="81" spans="2:13" hidden="1" x14ac:dyDescent="0.25">
      <c r="B81" s="314" t="s">
        <v>56</v>
      </c>
      <c r="C81" s="333" t="s">
        <v>57</v>
      </c>
      <c r="D81" s="333"/>
      <c r="E81" s="333"/>
      <c r="F81" s="333"/>
      <c r="G81" s="333"/>
      <c r="H81" s="333"/>
      <c r="I81" s="333"/>
      <c r="J81" s="333"/>
      <c r="K81" s="333"/>
      <c r="L81" s="333"/>
      <c r="M81" s="334"/>
    </row>
    <row r="82" spans="2:13" hidden="1" x14ac:dyDescent="0.25">
      <c r="B82" s="314" t="s">
        <v>58</v>
      </c>
      <c r="C82" s="333" t="s">
        <v>59</v>
      </c>
      <c r="D82" s="333"/>
      <c r="E82" s="333"/>
      <c r="F82" s="333"/>
      <c r="G82" s="333"/>
      <c r="H82" s="333"/>
      <c r="I82" s="333"/>
      <c r="J82" s="333"/>
      <c r="K82" s="333"/>
      <c r="L82" s="333"/>
      <c r="M82" s="334"/>
    </row>
    <row r="83" spans="2:13" hidden="1" x14ac:dyDescent="0.25">
      <c r="B83" s="314" t="s">
        <v>58</v>
      </c>
      <c r="C83" s="333" t="s">
        <v>59</v>
      </c>
      <c r="D83" s="333"/>
      <c r="E83" s="333"/>
      <c r="F83" s="333"/>
      <c r="G83" s="333"/>
      <c r="H83" s="333"/>
      <c r="I83" s="333"/>
      <c r="J83" s="333"/>
      <c r="K83" s="333"/>
      <c r="L83" s="333"/>
      <c r="M83" s="334"/>
    </row>
    <row r="84" spans="2:13" hidden="1" x14ac:dyDescent="0.25">
      <c r="B84" s="314" t="s">
        <v>60</v>
      </c>
      <c r="C84" s="333" t="s">
        <v>61</v>
      </c>
      <c r="D84" s="333"/>
      <c r="E84" s="333"/>
      <c r="F84" s="333"/>
      <c r="G84" s="333"/>
      <c r="H84" s="333"/>
      <c r="I84" s="333"/>
      <c r="J84" s="333"/>
      <c r="K84" s="333"/>
      <c r="L84" s="333"/>
      <c r="M84" s="334"/>
    </row>
    <row r="85" spans="2:13" hidden="1" x14ac:dyDescent="0.25">
      <c r="B85" s="314" t="s">
        <v>62</v>
      </c>
      <c r="C85" s="333" t="s">
        <v>63</v>
      </c>
      <c r="D85" s="333"/>
      <c r="E85" s="333"/>
      <c r="F85" s="333"/>
      <c r="G85" s="333"/>
      <c r="H85" s="333"/>
      <c r="I85" s="333"/>
      <c r="J85" s="333"/>
      <c r="K85" s="333"/>
      <c r="L85" s="333"/>
      <c r="M85" s="334"/>
    </row>
    <row r="86" spans="2:13" hidden="1" x14ac:dyDescent="0.25">
      <c r="B86" s="314" t="s">
        <v>64</v>
      </c>
      <c r="C86" s="333" t="s">
        <v>65</v>
      </c>
      <c r="D86" s="333"/>
      <c r="E86" s="333"/>
      <c r="F86" s="333"/>
      <c r="G86" s="333"/>
      <c r="H86" s="333"/>
      <c r="I86" s="333"/>
      <c r="J86" s="333"/>
      <c r="K86" s="333"/>
      <c r="L86" s="333"/>
      <c r="M86" s="334"/>
    </row>
    <row r="87" spans="2:13" hidden="1" x14ac:dyDescent="0.25">
      <c r="B87" s="314" t="s">
        <v>64</v>
      </c>
      <c r="C87" s="333" t="s">
        <v>65</v>
      </c>
      <c r="D87" s="333"/>
      <c r="E87" s="333"/>
      <c r="F87" s="333"/>
      <c r="G87" s="333"/>
      <c r="H87" s="333"/>
      <c r="I87" s="333"/>
      <c r="J87" s="333"/>
      <c r="K87" s="333"/>
      <c r="L87" s="333"/>
      <c r="M87" s="334"/>
    </row>
    <row r="88" spans="2:13" hidden="1" x14ac:dyDescent="0.25">
      <c r="B88" s="314" t="s">
        <v>66</v>
      </c>
      <c r="C88" s="333" t="s">
        <v>67</v>
      </c>
      <c r="D88" s="333"/>
      <c r="E88" s="333"/>
      <c r="F88" s="333"/>
      <c r="G88" s="333"/>
      <c r="H88" s="333"/>
      <c r="I88" s="333"/>
      <c r="J88" s="333"/>
      <c r="K88" s="333"/>
      <c r="L88" s="333"/>
      <c r="M88" s="334"/>
    </row>
    <row r="89" spans="2:13" hidden="1" x14ac:dyDescent="0.25">
      <c r="B89" s="314" t="s">
        <v>68</v>
      </c>
      <c r="C89" s="333" t="s">
        <v>69</v>
      </c>
      <c r="D89" s="333"/>
      <c r="E89" s="333"/>
      <c r="F89" s="333"/>
      <c r="G89" s="333"/>
      <c r="H89" s="333"/>
      <c r="I89" s="333"/>
      <c r="J89" s="333"/>
      <c r="K89" s="333"/>
      <c r="L89" s="333"/>
      <c r="M89" s="334"/>
    </row>
    <row r="90" spans="2:13" hidden="1" x14ac:dyDescent="0.25">
      <c r="B90" s="314" t="s">
        <v>70</v>
      </c>
      <c r="C90" s="333" t="s">
        <v>71</v>
      </c>
      <c r="D90" s="333"/>
      <c r="E90" s="333"/>
      <c r="F90" s="333"/>
      <c r="G90" s="333"/>
      <c r="H90" s="333"/>
      <c r="I90" s="333"/>
      <c r="J90" s="333"/>
      <c r="K90" s="333"/>
      <c r="L90" s="333"/>
      <c r="M90" s="334"/>
    </row>
    <row r="91" spans="2:13" hidden="1" x14ac:dyDescent="0.25">
      <c r="B91" s="314" t="s">
        <v>72</v>
      </c>
      <c r="C91" s="333" t="s">
        <v>73</v>
      </c>
      <c r="D91" s="333"/>
      <c r="E91" s="333"/>
      <c r="F91" s="333"/>
      <c r="G91" s="333"/>
      <c r="H91" s="333"/>
      <c r="I91" s="333"/>
      <c r="J91" s="333"/>
      <c r="K91" s="333"/>
      <c r="L91" s="333"/>
      <c r="M91" s="334"/>
    </row>
    <row r="92" spans="2:13" hidden="1" x14ac:dyDescent="0.25">
      <c r="B92" s="314" t="s">
        <v>74</v>
      </c>
      <c r="C92" s="333" t="s">
        <v>75</v>
      </c>
      <c r="D92" s="333"/>
      <c r="E92" s="333"/>
      <c r="F92" s="333"/>
      <c r="G92" s="333"/>
      <c r="H92" s="333"/>
      <c r="I92" s="333"/>
      <c r="J92" s="333"/>
      <c r="K92" s="333"/>
      <c r="L92" s="333"/>
      <c r="M92" s="334"/>
    </row>
    <row r="93" spans="2:13" hidden="1" x14ac:dyDescent="0.25">
      <c r="B93" s="314" t="s">
        <v>76</v>
      </c>
      <c r="C93" s="333" t="s">
        <v>77</v>
      </c>
      <c r="D93" s="333"/>
      <c r="E93" s="333"/>
      <c r="F93" s="333"/>
      <c r="G93" s="333"/>
      <c r="H93" s="333"/>
      <c r="I93" s="333"/>
      <c r="J93" s="333"/>
      <c r="K93" s="333"/>
      <c r="L93" s="333"/>
      <c r="M93" s="334"/>
    </row>
    <row r="94" spans="2:13" hidden="1" x14ac:dyDescent="0.25">
      <c r="B94" s="314" t="s">
        <v>78</v>
      </c>
      <c r="C94" s="333" t="s">
        <v>79</v>
      </c>
      <c r="D94" s="333"/>
      <c r="E94" s="333"/>
      <c r="F94" s="333"/>
      <c r="G94" s="333"/>
      <c r="H94" s="333"/>
      <c r="I94" s="333"/>
      <c r="J94" s="333"/>
      <c r="K94" s="333"/>
      <c r="L94" s="333"/>
      <c r="M94" s="334"/>
    </row>
    <row r="95" spans="2:13" hidden="1" x14ac:dyDescent="0.25">
      <c r="B95" s="314" t="s">
        <v>80</v>
      </c>
      <c r="C95" s="333" t="s">
        <v>81</v>
      </c>
      <c r="D95" s="333"/>
      <c r="E95" s="333"/>
      <c r="F95" s="333"/>
      <c r="G95" s="333"/>
      <c r="H95" s="333"/>
      <c r="I95" s="333"/>
      <c r="J95" s="333"/>
      <c r="K95" s="333"/>
      <c r="L95" s="333"/>
      <c r="M95" s="334"/>
    </row>
    <row r="96" spans="2:13" ht="15.75" hidden="1" thickBot="1" x14ac:dyDescent="0.3">
      <c r="B96" s="315" t="s">
        <v>82</v>
      </c>
      <c r="C96" s="335" t="s">
        <v>83</v>
      </c>
      <c r="D96" s="335"/>
      <c r="E96" s="335"/>
      <c r="F96" s="335"/>
      <c r="G96" s="335"/>
      <c r="H96" s="335"/>
      <c r="I96" s="335"/>
      <c r="J96" s="335"/>
      <c r="K96" s="335"/>
      <c r="L96" s="335"/>
      <c r="M96" s="336"/>
    </row>
  </sheetData>
  <mergeCells count="20">
    <mergeCell ref="C95:M95"/>
    <mergeCell ref="C96:M96"/>
    <mergeCell ref="C90:M90"/>
    <mergeCell ref="C91:M91"/>
    <mergeCell ref="C92:M92"/>
    <mergeCell ref="C93:M93"/>
    <mergeCell ref="C94:M94"/>
    <mergeCell ref="C77:M77"/>
    <mergeCell ref="C78:M78"/>
    <mergeCell ref="C79:M79"/>
    <mergeCell ref="C80:M80"/>
    <mergeCell ref="C89:M89"/>
    <mergeCell ref="C83:M83"/>
    <mergeCell ref="C84:M84"/>
    <mergeCell ref="C85:M85"/>
    <mergeCell ref="C86:M86"/>
    <mergeCell ref="C87:M87"/>
    <mergeCell ref="C88:M88"/>
    <mergeCell ref="C81:M81"/>
    <mergeCell ref="C82:M8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3D978-1696-4CBD-B845-5702FCAF8F43}">
  <sheetPr>
    <tabColor rgb="FF00B050"/>
  </sheetPr>
  <dimension ref="A1:K42"/>
  <sheetViews>
    <sheetView workbookViewId="0">
      <selection activeCell="J14" sqref="J14"/>
    </sheetView>
  </sheetViews>
  <sheetFormatPr baseColWidth="10" defaultRowHeight="15" x14ac:dyDescent="0.25"/>
  <cols>
    <col min="1" max="1" width="13.42578125" style="104" customWidth="1"/>
    <col min="2" max="2" width="15.42578125" style="104" customWidth="1"/>
    <col min="3" max="3" width="8" style="104" customWidth="1"/>
    <col min="4" max="4" width="39.140625" style="104" customWidth="1"/>
    <col min="5" max="11" width="18.85546875" style="104" customWidth="1"/>
    <col min="12" max="12" width="0" style="104" hidden="1" customWidth="1"/>
    <col min="13" max="13" width="6.42578125" style="104" customWidth="1"/>
    <col min="14" max="16384" width="11.42578125" style="104"/>
  </cols>
  <sheetData>
    <row r="1" spans="1:11" x14ac:dyDescent="0.25">
      <c r="A1" s="102"/>
      <c r="B1" s="102">
        <v>2020</v>
      </c>
      <c r="C1" s="103" t="s">
        <v>0</v>
      </c>
      <c r="D1" s="103" t="s">
        <v>0</v>
      </c>
      <c r="E1" s="103" t="s">
        <v>0</v>
      </c>
      <c r="F1" s="103" t="s">
        <v>0</v>
      </c>
      <c r="G1" s="103" t="s">
        <v>0</v>
      </c>
      <c r="H1" s="103" t="s">
        <v>0</v>
      </c>
      <c r="I1" s="103" t="s">
        <v>0</v>
      </c>
      <c r="J1" s="103" t="s">
        <v>0</v>
      </c>
      <c r="K1" s="103" t="s">
        <v>0</v>
      </c>
    </row>
    <row r="2" spans="1:11" x14ac:dyDescent="0.25">
      <c r="A2" s="102"/>
      <c r="B2" s="102" t="s">
        <v>1</v>
      </c>
      <c r="C2" s="103" t="s">
        <v>0</v>
      </c>
      <c r="D2" s="103" t="s">
        <v>0</v>
      </c>
      <c r="E2" s="103" t="s">
        <v>0</v>
      </c>
      <c r="F2" s="103" t="s">
        <v>0</v>
      </c>
      <c r="G2" s="103" t="s">
        <v>0</v>
      </c>
      <c r="H2" s="103" t="s">
        <v>0</v>
      </c>
      <c r="I2" s="103" t="s">
        <v>0</v>
      </c>
      <c r="J2" s="103" t="s">
        <v>0</v>
      </c>
      <c r="K2" s="103" t="s">
        <v>0</v>
      </c>
    </row>
    <row r="3" spans="1:11" ht="15.75" thickBot="1" x14ac:dyDescent="0.3">
      <c r="A3" s="102"/>
      <c r="B3" s="107" t="s">
        <v>124</v>
      </c>
      <c r="C3" s="103" t="s">
        <v>0</v>
      </c>
      <c r="D3" s="103" t="s">
        <v>0</v>
      </c>
      <c r="E3" s="103" t="s">
        <v>0</v>
      </c>
      <c r="F3" s="103" t="s">
        <v>0</v>
      </c>
      <c r="G3" s="103" t="s">
        <v>0</v>
      </c>
      <c r="H3" s="103" t="s">
        <v>0</v>
      </c>
      <c r="I3" s="103" t="s">
        <v>0</v>
      </c>
      <c r="J3" s="103" t="s">
        <v>0</v>
      </c>
      <c r="K3" s="103" t="s">
        <v>0</v>
      </c>
    </row>
    <row r="4" spans="1:11" ht="15.75" thickBot="1" x14ac:dyDescent="0.3">
      <c r="A4" s="105"/>
      <c r="B4" s="277" t="s">
        <v>3</v>
      </c>
      <c r="C4" s="278" t="s">
        <v>4</v>
      </c>
      <c r="D4" s="278" t="s">
        <v>6</v>
      </c>
      <c r="E4" s="278" t="s">
        <v>8</v>
      </c>
      <c r="F4" s="278" t="s">
        <v>9</v>
      </c>
      <c r="G4" s="278" t="s">
        <v>10</v>
      </c>
      <c r="H4" s="278" t="s">
        <v>11</v>
      </c>
      <c r="I4" s="278" t="s">
        <v>12</v>
      </c>
      <c r="J4" s="278" t="s">
        <v>13</v>
      </c>
      <c r="K4" s="279" t="s">
        <v>15</v>
      </c>
    </row>
    <row r="5" spans="1:11" x14ac:dyDescent="0.25">
      <c r="A5" s="106"/>
      <c r="B5" s="110" t="s">
        <v>16</v>
      </c>
      <c r="C5" s="115" t="s">
        <v>18</v>
      </c>
      <c r="D5" s="116" t="s">
        <v>20</v>
      </c>
      <c r="E5" s="148">
        <v>12105000000</v>
      </c>
      <c r="F5" s="148">
        <v>0</v>
      </c>
      <c r="G5" s="148">
        <v>12055304623</v>
      </c>
      <c r="H5" s="148">
        <v>49695377</v>
      </c>
      <c r="I5" s="148">
        <v>12055304623</v>
      </c>
      <c r="J5" s="148">
        <v>12055304623</v>
      </c>
      <c r="K5" s="254">
        <v>12055304623</v>
      </c>
    </row>
    <row r="6" spans="1:11" x14ac:dyDescent="0.25">
      <c r="A6" s="106"/>
      <c r="B6" s="111" t="s">
        <v>21</v>
      </c>
      <c r="C6" s="119" t="s">
        <v>18</v>
      </c>
      <c r="D6" s="112" t="s">
        <v>22</v>
      </c>
      <c r="E6" s="141">
        <v>4349000000</v>
      </c>
      <c r="F6" s="141">
        <v>0</v>
      </c>
      <c r="G6" s="141">
        <v>4239556406</v>
      </c>
      <c r="H6" s="141">
        <v>109443594</v>
      </c>
      <c r="I6" s="141">
        <v>4239556406</v>
      </c>
      <c r="J6" s="141">
        <v>4239556406</v>
      </c>
      <c r="K6" s="253">
        <v>4239556406</v>
      </c>
    </row>
    <row r="7" spans="1:11" ht="22.5" x14ac:dyDescent="0.25">
      <c r="A7" s="106"/>
      <c r="B7" s="111" t="s">
        <v>23</v>
      </c>
      <c r="C7" s="119" t="s">
        <v>18</v>
      </c>
      <c r="D7" s="112" t="s">
        <v>24</v>
      </c>
      <c r="E7" s="141">
        <v>1514000000</v>
      </c>
      <c r="F7" s="141">
        <v>0</v>
      </c>
      <c r="G7" s="141">
        <v>1505936149</v>
      </c>
      <c r="H7" s="141">
        <v>8063851</v>
      </c>
      <c r="I7" s="141">
        <v>1505936149</v>
      </c>
      <c r="J7" s="141">
        <v>1505936149</v>
      </c>
      <c r="K7" s="253">
        <v>1505936149</v>
      </c>
    </row>
    <row r="8" spans="1:11" x14ac:dyDescent="0.25">
      <c r="A8" s="106"/>
      <c r="B8" s="111" t="s">
        <v>25</v>
      </c>
      <c r="C8" s="119" t="s">
        <v>18</v>
      </c>
      <c r="D8" s="112" t="s">
        <v>26</v>
      </c>
      <c r="E8" s="141">
        <v>0</v>
      </c>
      <c r="F8" s="141">
        <v>0</v>
      </c>
      <c r="G8" s="141">
        <v>0</v>
      </c>
      <c r="H8" s="141">
        <v>0</v>
      </c>
      <c r="I8" s="141">
        <v>0</v>
      </c>
      <c r="J8" s="141">
        <v>0</v>
      </c>
      <c r="K8" s="253">
        <v>0</v>
      </c>
    </row>
    <row r="9" spans="1:11" x14ac:dyDescent="0.25">
      <c r="A9" s="106"/>
      <c r="B9" s="111" t="s">
        <v>27</v>
      </c>
      <c r="C9" s="119" t="s">
        <v>18</v>
      </c>
      <c r="D9" s="112" t="s">
        <v>28</v>
      </c>
      <c r="E9" s="141">
        <v>4340000000</v>
      </c>
      <c r="F9" s="141">
        <v>0</v>
      </c>
      <c r="G9" s="141">
        <v>4066420648.9499998</v>
      </c>
      <c r="H9" s="141">
        <v>273579351.05000001</v>
      </c>
      <c r="I9" s="141">
        <v>4066420648.9499998</v>
      </c>
      <c r="J9" s="141">
        <v>3839780814.4699998</v>
      </c>
      <c r="K9" s="253">
        <v>3839067606.4699998</v>
      </c>
    </row>
    <row r="10" spans="1:11" ht="22.5" x14ac:dyDescent="0.25">
      <c r="A10" s="106"/>
      <c r="B10" s="111" t="s">
        <v>29</v>
      </c>
      <c r="C10" s="119" t="s">
        <v>18</v>
      </c>
      <c r="D10" s="112" t="s">
        <v>30</v>
      </c>
      <c r="E10" s="141">
        <v>13311842203</v>
      </c>
      <c r="F10" s="141">
        <v>0</v>
      </c>
      <c r="G10" s="141">
        <v>13311842203</v>
      </c>
      <c r="H10" s="141">
        <v>0</v>
      </c>
      <c r="I10" s="141">
        <v>13311842203</v>
      </c>
      <c r="J10" s="141">
        <v>13311756425</v>
      </c>
      <c r="K10" s="253">
        <v>13311756425</v>
      </c>
    </row>
    <row r="11" spans="1:11" x14ac:dyDescent="0.25">
      <c r="A11" s="106"/>
      <c r="B11" s="111" t="s">
        <v>31</v>
      </c>
      <c r="C11" s="119" t="s">
        <v>18</v>
      </c>
      <c r="D11" s="112" t="s">
        <v>32</v>
      </c>
      <c r="E11" s="141">
        <v>1843283315</v>
      </c>
      <c r="F11" s="141">
        <v>0</v>
      </c>
      <c r="G11" s="141">
        <v>1843132357.98</v>
      </c>
      <c r="H11" s="141">
        <v>150957.01999999999</v>
      </c>
      <c r="I11" s="141">
        <v>1843132357.98</v>
      </c>
      <c r="J11" s="141">
        <v>587909400.98000002</v>
      </c>
      <c r="K11" s="253">
        <v>587909400.98000002</v>
      </c>
    </row>
    <row r="12" spans="1:11" ht="22.5" x14ac:dyDescent="0.25">
      <c r="A12" s="106"/>
      <c r="B12" s="111" t="s">
        <v>33</v>
      </c>
      <c r="C12" s="119" t="s">
        <v>18</v>
      </c>
      <c r="D12" s="112" t="s">
        <v>34</v>
      </c>
      <c r="E12" s="141">
        <v>65000000</v>
      </c>
      <c r="F12" s="141">
        <v>0</v>
      </c>
      <c r="G12" s="141">
        <v>48392258</v>
      </c>
      <c r="H12" s="141">
        <v>16607742</v>
      </c>
      <c r="I12" s="141">
        <v>48392258</v>
      </c>
      <c r="J12" s="141">
        <v>48392258</v>
      </c>
      <c r="K12" s="253">
        <v>48392258</v>
      </c>
    </row>
    <row r="13" spans="1:11" x14ac:dyDescent="0.25">
      <c r="A13" s="106"/>
      <c r="B13" s="111" t="s">
        <v>35</v>
      </c>
      <c r="C13" s="119" t="s">
        <v>18</v>
      </c>
      <c r="D13" s="112" t="s">
        <v>36</v>
      </c>
      <c r="E13" s="141">
        <v>94000000</v>
      </c>
      <c r="F13" s="141">
        <v>0</v>
      </c>
      <c r="G13" s="141">
        <v>0</v>
      </c>
      <c r="H13" s="141">
        <v>94000000</v>
      </c>
      <c r="I13" s="141">
        <v>0</v>
      </c>
      <c r="J13" s="141">
        <v>0</v>
      </c>
      <c r="K13" s="253">
        <v>0</v>
      </c>
    </row>
    <row r="14" spans="1:11" x14ac:dyDescent="0.25">
      <c r="A14" s="106"/>
      <c r="B14" s="111" t="s">
        <v>37</v>
      </c>
      <c r="C14" s="119" t="s">
        <v>18</v>
      </c>
      <c r="D14" s="112" t="s">
        <v>38</v>
      </c>
      <c r="E14" s="141">
        <v>20000000</v>
      </c>
      <c r="F14" s="141">
        <v>0</v>
      </c>
      <c r="G14" s="141">
        <v>883500</v>
      </c>
      <c r="H14" s="141">
        <v>19116500</v>
      </c>
      <c r="I14" s="141">
        <v>883500</v>
      </c>
      <c r="J14" s="141">
        <v>883500</v>
      </c>
      <c r="K14" s="253">
        <v>883500</v>
      </c>
    </row>
    <row r="15" spans="1:11" x14ac:dyDescent="0.25">
      <c r="A15" s="106"/>
      <c r="B15" s="111" t="s">
        <v>39</v>
      </c>
      <c r="C15" s="119" t="s">
        <v>18</v>
      </c>
      <c r="D15" s="112" t="s">
        <v>40</v>
      </c>
      <c r="E15" s="141">
        <v>11000000</v>
      </c>
      <c r="F15" s="141">
        <v>0</v>
      </c>
      <c r="G15" s="141">
        <v>0</v>
      </c>
      <c r="H15" s="141">
        <v>11000000</v>
      </c>
      <c r="I15" s="141">
        <v>0</v>
      </c>
      <c r="J15" s="141">
        <v>0</v>
      </c>
      <c r="K15" s="253">
        <v>0</v>
      </c>
    </row>
    <row r="16" spans="1:11" x14ac:dyDescent="0.25">
      <c r="A16" s="106"/>
      <c r="B16" s="111" t="s">
        <v>41</v>
      </c>
      <c r="C16" s="119" t="s">
        <v>18</v>
      </c>
      <c r="D16" s="112" t="s">
        <v>44</v>
      </c>
      <c r="E16" s="141">
        <v>0</v>
      </c>
      <c r="F16" s="141">
        <v>0</v>
      </c>
      <c r="G16" s="141">
        <v>0</v>
      </c>
      <c r="H16" s="141">
        <v>0</v>
      </c>
      <c r="I16" s="141">
        <v>0</v>
      </c>
      <c r="J16" s="141">
        <v>0</v>
      </c>
      <c r="K16" s="253">
        <v>0</v>
      </c>
    </row>
    <row r="17" spans="1:11" x14ac:dyDescent="0.25">
      <c r="A17" s="106"/>
      <c r="B17" s="111" t="s">
        <v>41</v>
      </c>
      <c r="C17" s="119" t="s">
        <v>18</v>
      </c>
      <c r="D17" s="112" t="s">
        <v>44</v>
      </c>
      <c r="E17" s="141">
        <v>963826845</v>
      </c>
      <c r="F17" s="141">
        <v>0</v>
      </c>
      <c r="G17" s="141">
        <v>963826845</v>
      </c>
      <c r="H17" s="141">
        <v>0</v>
      </c>
      <c r="I17" s="141">
        <v>963826845</v>
      </c>
      <c r="J17" s="141">
        <v>963826845</v>
      </c>
      <c r="K17" s="253">
        <v>963826845</v>
      </c>
    </row>
    <row r="18" spans="1:11" x14ac:dyDescent="0.25">
      <c r="A18" s="106"/>
      <c r="B18" s="111" t="s">
        <v>41</v>
      </c>
      <c r="C18" s="119" t="s">
        <v>42</v>
      </c>
      <c r="D18" s="112" t="s">
        <v>44</v>
      </c>
      <c r="E18" s="141">
        <v>975000000</v>
      </c>
      <c r="F18" s="141">
        <v>0</v>
      </c>
      <c r="G18" s="141">
        <v>974999999.55999994</v>
      </c>
      <c r="H18" s="141">
        <v>0.44</v>
      </c>
      <c r="I18" s="141">
        <v>974999999.55999994</v>
      </c>
      <c r="J18" s="141">
        <v>974999999.55999994</v>
      </c>
      <c r="K18" s="253">
        <v>974999999.55999994</v>
      </c>
    </row>
    <row r="19" spans="1:11" ht="15.75" thickBot="1" x14ac:dyDescent="0.3">
      <c r="A19" s="106"/>
      <c r="B19" s="113" t="s">
        <v>45</v>
      </c>
      <c r="C19" s="121" t="s">
        <v>18</v>
      </c>
      <c r="D19" s="114" t="s">
        <v>46</v>
      </c>
      <c r="E19" s="151">
        <v>2000000</v>
      </c>
      <c r="F19" s="151">
        <v>0</v>
      </c>
      <c r="G19" s="151">
        <v>0</v>
      </c>
      <c r="H19" s="151">
        <v>2000000</v>
      </c>
      <c r="I19" s="151">
        <v>0</v>
      </c>
      <c r="J19" s="151">
        <v>0</v>
      </c>
      <c r="K19" s="255">
        <v>0</v>
      </c>
    </row>
    <row r="20" spans="1:11" ht="20.25" customHeight="1" thickBot="1" x14ac:dyDescent="0.3">
      <c r="A20" s="106"/>
      <c r="B20" s="343" t="s">
        <v>111</v>
      </c>
      <c r="C20" s="344"/>
      <c r="D20" s="345"/>
      <c r="E20" s="256">
        <f>SUM(E5:E19)</f>
        <v>39593952363</v>
      </c>
      <c r="F20" s="256">
        <f t="shared" ref="F20:K20" si="0">SUM(F5:F19)</f>
        <v>0</v>
      </c>
      <c r="G20" s="256">
        <f t="shared" si="0"/>
        <v>39010294990.489998</v>
      </c>
      <c r="H20" s="256">
        <f t="shared" si="0"/>
        <v>583657372.50999999</v>
      </c>
      <c r="I20" s="256">
        <f t="shared" si="0"/>
        <v>39010294990.489998</v>
      </c>
      <c r="J20" s="256">
        <f t="shared" si="0"/>
        <v>37528346421.010002</v>
      </c>
      <c r="K20" s="256">
        <f t="shared" si="0"/>
        <v>37527633213.010002</v>
      </c>
    </row>
    <row r="21" spans="1:11" ht="45" x14ac:dyDescent="0.25">
      <c r="A21" s="106"/>
      <c r="B21" s="110" t="s">
        <v>47</v>
      </c>
      <c r="C21" s="115" t="s">
        <v>42</v>
      </c>
      <c r="D21" s="116" t="s">
        <v>49</v>
      </c>
      <c r="E21" s="148">
        <v>44132430096</v>
      </c>
      <c r="F21" s="148">
        <v>0</v>
      </c>
      <c r="G21" s="148">
        <v>42293722964</v>
      </c>
      <c r="H21" s="148">
        <v>1838707132</v>
      </c>
      <c r="I21" s="148">
        <v>42293722964</v>
      </c>
      <c r="J21" s="148">
        <v>34800964996</v>
      </c>
      <c r="K21" s="276">
        <v>34798654996</v>
      </c>
    </row>
    <row r="22" spans="1:11" ht="33.75" x14ac:dyDescent="0.25">
      <c r="A22" s="106"/>
      <c r="B22" s="111" t="s">
        <v>50</v>
      </c>
      <c r="C22" s="119" t="s">
        <v>42</v>
      </c>
      <c r="D22" s="112" t="s">
        <v>51</v>
      </c>
      <c r="E22" s="141">
        <v>9731983628</v>
      </c>
      <c r="F22" s="141">
        <v>0</v>
      </c>
      <c r="G22" s="141">
        <v>8752308627</v>
      </c>
      <c r="H22" s="141">
        <v>979675001</v>
      </c>
      <c r="I22" s="141">
        <v>8752308627</v>
      </c>
      <c r="J22" s="141">
        <v>7664170500</v>
      </c>
      <c r="K22" s="276">
        <v>7660093181</v>
      </c>
    </row>
    <row r="23" spans="1:11" ht="22.5" x14ac:dyDescent="0.25">
      <c r="A23" s="106"/>
      <c r="B23" s="111" t="s">
        <v>52</v>
      </c>
      <c r="C23" s="119" t="s">
        <v>42</v>
      </c>
      <c r="D23" s="112" t="s">
        <v>53</v>
      </c>
      <c r="E23" s="141">
        <v>9394668882</v>
      </c>
      <c r="F23" s="141">
        <v>0</v>
      </c>
      <c r="G23" s="141">
        <v>7694839265.9899998</v>
      </c>
      <c r="H23" s="141">
        <v>1699829616.01</v>
      </c>
      <c r="I23" s="141">
        <v>7694839265.9899998</v>
      </c>
      <c r="J23" s="141">
        <v>7029059250.9899998</v>
      </c>
      <c r="K23" s="276">
        <v>7029059250.9899998</v>
      </c>
    </row>
    <row r="24" spans="1:11" ht="22.5" x14ac:dyDescent="0.25">
      <c r="A24" s="106"/>
      <c r="B24" s="111" t="s">
        <v>54</v>
      </c>
      <c r="C24" s="119" t="s">
        <v>42</v>
      </c>
      <c r="D24" s="112" t="s">
        <v>55</v>
      </c>
      <c r="E24" s="141">
        <v>12555198197</v>
      </c>
      <c r="F24" s="141">
        <v>0</v>
      </c>
      <c r="G24" s="141">
        <v>10706929134.59</v>
      </c>
      <c r="H24" s="141">
        <v>1848269062.4100001</v>
      </c>
      <c r="I24" s="141">
        <v>10706929134.59</v>
      </c>
      <c r="J24" s="141">
        <v>7578618630</v>
      </c>
      <c r="K24" s="276">
        <v>7578618630</v>
      </c>
    </row>
    <row r="25" spans="1:11" ht="33.75" x14ac:dyDescent="0.25">
      <c r="A25" s="106"/>
      <c r="B25" s="111" t="s">
        <v>56</v>
      </c>
      <c r="C25" s="119" t="s">
        <v>42</v>
      </c>
      <c r="D25" s="112" t="s">
        <v>57</v>
      </c>
      <c r="E25" s="141">
        <v>13282023519</v>
      </c>
      <c r="F25" s="141">
        <v>0</v>
      </c>
      <c r="G25" s="141">
        <v>12401901793.700001</v>
      </c>
      <c r="H25" s="141">
        <v>880121725.29999995</v>
      </c>
      <c r="I25" s="141">
        <v>12401901793.700001</v>
      </c>
      <c r="J25" s="141">
        <v>11400019285.700001</v>
      </c>
      <c r="K25" s="276">
        <v>11399121647.700001</v>
      </c>
    </row>
    <row r="26" spans="1:11" ht="33.75" x14ac:dyDescent="0.25">
      <c r="A26" s="106"/>
      <c r="B26" s="111" t="s">
        <v>58</v>
      </c>
      <c r="C26" s="119" t="s">
        <v>18</v>
      </c>
      <c r="D26" s="112" t="s">
        <v>122</v>
      </c>
      <c r="E26" s="141">
        <v>16675513233</v>
      </c>
      <c r="F26" s="141">
        <v>0</v>
      </c>
      <c r="G26" s="141">
        <v>16237913691.51</v>
      </c>
      <c r="H26" s="141">
        <v>437599541.49000001</v>
      </c>
      <c r="I26" s="141">
        <v>16237913691.51</v>
      </c>
      <c r="J26" s="141">
        <v>6618675908.9700003</v>
      </c>
      <c r="K26" s="276">
        <v>6618675908.9700003</v>
      </c>
    </row>
    <row r="27" spans="1:11" ht="33.75" x14ac:dyDescent="0.25">
      <c r="A27" s="106"/>
      <c r="B27" s="111" t="s">
        <v>58</v>
      </c>
      <c r="C27" s="119" t="s">
        <v>42</v>
      </c>
      <c r="D27" s="112" t="s">
        <v>122</v>
      </c>
      <c r="E27" s="141">
        <v>64997042964</v>
      </c>
      <c r="F27" s="141">
        <v>0</v>
      </c>
      <c r="G27" s="141">
        <v>64028278211</v>
      </c>
      <c r="H27" s="141">
        <v>968764753</v>
      </c>
      <c r="I27" s="141">
        <v>64028278211</v>
      </c>
      <c r="J27" s="141">
        <v>1598432564</v>
      </c>
      <c r="K27" s="276">
        <v>1598432564</v>
      </c>
    </row>
    <row r="28" spans="1:11" ht="33.75" x14ac:dyDescent="0.25">
      <c r="A28" s="106"/>
      <c r="B28" s="111" t="s">
        <v>60</v>
      </c>
      <c r="C28" s="119" t="s">
        <v>42</v>
      </c>
      <c r="D28" s="112" t="s">
        <v>123</v>
      </c>
      <c r="E28" s="141">
        <v>73221315635</v>
      </c>
      <c r="F28" s="141">
        <v>0</v>
      </c>
      <c r="G28" s="141">
        <v>69543730161</v>
      </c>
      <c r="H28" s="141">
        <v>3677585474</v>
      </c>
      <c r="I28" s="141">
        <v>69543730161</v>
      </c>
      <c r="J28" s="141">
        <v>501148707</v>
      </c>
      <c r="K28" s="276">
        <v>501148707</v>
      </c>
    </row>
    <row r="29" spans="1:11" ht="33.75" x14ac:dyDescent="0.25">
      <c r="A29" s="106"/>
      <c r="B29" s="111" t="s">
        <v>62</v>
      </c>
      <c r="C29" s="119" t="s">
        <v>42</v>
      </c>
      <c r="D29" s="112" t="s">
        <v>63</v>
      </c>
      <c r="E29" s="141">
        <v>18134378977</v>
      </c>
      <c r="F29" s="141">
        <v>0</v>
      </c>
      <c r="G29" s="141">
        <v>18096934158.77</v>
      </c>
      <c r="H29" s="141">
        <v>37444818.229999997</v>
      </c>
      <c r="I29" s="141">
        <v>18096934158.77</v>
      </c>
      <c r="J29" s="141">
        <v>14075843961.77</v>
      </c>
      <c r="K29" s="276">
        <v>14075843961.77</v>
      </c>
    </row>
    <row r="30" spans="1:11" ht="45" x14ac:dyDescent="0.25">
      <c r="A30" s="106"/>
      <c r="B30" s="111" t="s">
        <v>64</v>
      </c>
      <c r="C30" s="119" t="s">
        <v>18</v>
      </c>
      <c r="D30" s="112" t="s">
        <v>65</v>
      </c>
      <c r="E30" s="141">
        <v>62176952575</v>
      </c>
      <c r="F30" s="141">
        <v>0</v>
      </c>
      <c r="G30" s="141">
        <v>56287787550.230003</v>
      </c>
      <c r="H30" s="141">
        <v>5889165024.7700005</v>
      </c>
      <c r="I30" s="141">
        <v>56287787550.230003</v>
      </c>
      <c r="J30" s="141">
        <v>45504164243.709999</v>
      </c>
      <c r="K30" s="276">
        <v>45504164243.709999</v>
      </c>
    </row>
    <row r="31" spans="1:11" ht="45" x14ac:dyDescent="0.25">
      <c r="A31" s="106"/>
      <c r="B31" s="111" t="s">
        <v>64</v>
      </c>
      <c r="C31" s="119" t="s">
        <v>42</v>
      </c>
      <c r="D31" s="112" t="s">
        <v>65</v>
      </c>
      <c r="E31" s="141">
        <v>43442291877</v>
      </c>
      <c r="F31" s="141">
        <v>0</v>
      </c>
      <c r="G31" s="141">
        <v>43429057856.5</v>
      </c>
      <c r="H31" s="141">
        <v>13234020.5</v>
      </c>
      <c r="I31" s="141">
        <v>43429057856.5</v>
      </c>
      <c r="J31" s="141">
        <v>27648441186.5</v>
      </c>
      <c r="K31" s="276">
        <v>27648441186.5</v>
      </c>
    </row>
    <row r="32" spans="1:11" ht="33.75" x14ac:dyDescent="0.25">
      <c r="A32" s="106"/>
      <c r="B32" s="111" t="s">
        <v>66</v>
      </c>
      <c r="C32" s="119" t="s">
        <v>42</v>
      </c>
      <c r="D32" s="112" t="s">
        <v>67</v>
      </c>
      <c r="E32" s="141">
        <v>700000000</v>
      </c>
      <c r="F32" s="141">
        <v>0</v>
      </c>
      <c r="G32" s="141">
        <v>696258581</v>
      </c>
      <c r="H32" s="141">
        <v>3741419</v>
      </c>
      <c r="I32" s="141">
        <v>696258581</v>
      </c>
      <c r="J32" s="141">
        <v>696122808</v>
      </c>
      <c r="K32" s="276">
        <v>696122808</v>
      </c>
    </row>
    <row r="33" spans="1:11" ht="33.75" x14ac:dyDescent="0.25">
      <c r="A33" s="106"/>
      <c r="B33" s="111" t="s">
        <v>68</v>
      </c>
      <c r="C33" s="119" t="s">
        <v>42</v>
      </c>
      <c r="D33" s="112" t="s">
        <v>69</v>
      </c>
      <c r="E33" s="141">
        <v>259500000</v>
      </c>
      <c r="F33" s="141">
        <v>0</v>
      </c>
      <c r="G33" s="141">
        <v>258666667</v>
      </c>
      <c r="H33" s="141">
        <v>833333</v>
      </c>
      <c r="I33" s="141">
        <v>258666667</v>
      </c>
      <c r="J33" s="141">
        <v>220114627</v>
      </c>
      <c r="K33" s="276">
        <v>220114627</v>
      </c>
    </row>
    <row r="34" spans="1:11" ht="45" x14ac:dyDescent="0.25">
      <c r="A34" s="106"/>
      <c r="B34" s="111" t="s">
        <v>70</v>
      </c>
      <c r="C34" s="119" t="s">
        <v>42</v>
      </c>
      <c r="D34" s="112" t="s">
        <v>71</v>
      </c>
      <c r="E34" s="141">
        <v>28972537687</v>
      </c>
      <c r="F34" s="141">
        <v>0</v>
      </c>
      <c r="G34" s="141">
        <v>28509908065</v>
      </c>
      <c r="H34" s="141">
        <v>462629622</v>
      </c>
      <c r="I34" s="141">
        <v>28509908065</v>
      </c>
      <c r="J34" s="141">
        <v>22876257447</v>
      </c>
      <c r="K34" s="276">
        <v>22876257447</v>
      </c>
    </row>
    <row r="35" spans="1:11" ht="22.5" x14ac:dyDescent="0.25">
      <c r="A35" s="106"/>
      <c r="B35" s="111" t="s">
        <v>72</v>
      </c>
      <c r="C35" s="119" t="s">
        <v>42</v>
      </c>
      <c r="D35" s="112" t="s">
        <v>73</v>
      </c>
      <c r="E35" s="141">
        <v>3303014405</v>
      </c>
      <c r="F35" s="141">
        <v>0</v>
      </c>
      <c r="G35" s="141">
        <v>3263302572</v>
      </c>
      <c r="H35" s="141">
        <v>39711833</v>
      </c>
      <c r="I35" s="141">
        <v>3263302572</v>
      </c>
      <c r="J35" s="141">
        <v>3155417852</v>
      </c>
      <c r="K35" s="276">
        <v>3155417852</v>
      </c>
    </row>
    <row r="36" spans="1:11" ht="22.5" x14ac:dyDescent="0.25">
      <c r="A36" s="106"/>
      <c r="B36" s="111" t="s">
        <v>74</v>
      </c>
      <c r="C36" s="119" t="s">
        <v>42</v>
      </c>
      <c r="D36" s="112" t="s">
        <v>75</v>
      </c>
      <c r="E36" s="141">
        <v>2254861573</v>
      </c>
      <c r="F36" s="141">
        <v>0</v>
      </c>
      <c r="G36" s="141">
        <v>2254861573</v>
      </c>
      <c r="H36" s="141">
        <v>0</v>
      </c>
      <c r="I36" s="141">
        <v>2254861573</v>
      </c>
      <c r="J36" s="141">
        <v>1303370911</v>
      </c>
      <c r="K36" s="276">
        <v>1303370911</v>
      </c>
    </row>
    <row r="37" spans="1:11" ht="22.5" x14ac:dyDescent="0.25">
      <c r="A37" s="106"/>
      <c r="B37" s="111" t="s">
        <v>76</v>
      </c>
      <c r="C37" s="119" t="s">
        <v>42</v>
      </c>
      <c r="D37" s="112" t="s">
        <v>77</v>
      </c>
      <c r="E37" s="141">
        <v>3950204841</v>
      </c>
      <c r="F37" s="141">
        <v>0</v>
      </c>
      <c r="G37" s="141">
        <v>3659549295.5</v>
      </c>
      <c r="H37" s="141">
        <v>290655545.5</v>
      </c>
      <c r="I37" s="141">
        <v>3659549295.5</v>
      </c>
      <c r="J37" s="141">
        <v>1917360064.5</v>
      </c>
      <c r="K37" s="276">
        <v>1917360064.5</v>
      </c>
    </row>
    <row r="38" spans="1:11" ht="45" x14ac:dyDescent="0.25">
      <c r="A38" s="106"/>
      <c r="B38" s="111" t="s">
        <v>78</v>
      </c>
      <c r="C38" s="119" t="s">
        <v>42</v>
      </c>
      <c r="D38" s="112" t="s">
        <v>79</v>
      </c>
      <c r="E38" s="141">
        <v>3881536013</v>
      </c>
      <c r="F38" s="141">
        <v>0</v>
      </c>
      <c r="G38" s="141">
        <v>3854657579.4499998</v>
      </c>
      <c r="H38" s="141">
        <v>26878433.550000001</v>
      </c>
      <c r="I38" s="141">
        <v>3854657579.4499998</v>
      </c>
      <c r="J38" s="141">
        <v>1800266447.05</v>
      </c>
      <c r="K38" s="276">
        <v>1800266447.05</v>
      </c>
    </row>
    <row r="39" spans="1:11" x14ac:dyDescent="0.25">
      <c r="A39" s="106"/>
      <c r="B39" s="111" t="s">
        <v>80</v>
      </c>
      <c r="C39" s="119" t="s">
        <v>42</v>
      </c>
      <c r="D39" s="112" t="s">
        <v>81</v>
      </c>
      <c r="E39" s="141">
        <v>6928345206</v>
      </c>
      <c r="F39" s="141">
        <v>0</v>
      </c>
      <c r="G39" s="141">
        <v>6849429072.3400002</v>
      </c>
      <c r="H39" s="141">
        <v>78916133.659999996</v>
      </c>
      <c r="I39" s="141">
        <v>6849429072.3400002</v>
      </c>
      <c r="J39" s="141">
        <v>4013179862.0900002</v>
      </c>
      <c r="K39" s="276">
        <v>4013179862.0900002</v>
      </c>
    </row>
    <row r="40" spans="1:11" ht="23.25" thickBot="1" x14ac:dyDescent="0.3">
      <c r="A40" s="106"/>
      <c r="B40" s="113" t="s">
        <v>82</v>
      </c>
      <c r="C40" s="121" t="s">
        <v>42</v>
      </c>
      <c r="D40" s="114" t="s">
        <v>83</v>
      </c>
      <c r="E40" s="151">
        <v>4393576922</v>
      </c>
      <c r="F40" s="151">
        <v>0</v>
      </c>
      <c r="G40" s="151">
        <v>4207182585.1700001</v>
      </c>
      <c r="H40" s="151">
        <v>186394336.83000001</v>
      </c>
      <c r="I40" s="151">
        <v>4207182585.1700001</v>
      </c>
      <c r="J40" s="151">
        <v>3803016294.8499999</v>
      </c>
      <c r="K40" s="276">
        <v>3803016294.8499999</v>
      </c>
    </row>
    <row r="41" spans="1:11" ht="15.75" thickBot="1" x14ac:dyDescent="0.3">
      <c r="A41" s="106"/>
      <c r="B41" s="337" t="s">
        <v>115</v>
      </c>
      <c r="C41" s="338"/>
      <c r="D41" s="339"/>
      <c r="E41" s="280">
        <f t="shared" ref="E41:K41" si="1">SUM(E21:E40)</f>
        <v>422387376230</v>
      </c>
      <c r="F41" s="280">
        <f t="shared" si="1"/>
        <v>0</v>
      </c>
      <c r="G41" s="280">
        <f t="shared" si="1"/>
        <v>403027219404.75</v>
      </c>
      <c r="H41" s="280">
        <f t="shared" si="1"/>
        <v>19360156825.25</v>
      </c>
      <c r="I41" s="280">
        <f t="shared" si="1"/>
        <v>403027219404.75</v>
      </c>
      <c r="J41" s="280">
        <f t="shared" si="1"/>
        <v>204204645548.13</v>
      </c>
      <c r="K41" s="280">
        <f t="shared" si="1"/>
        <v>204197360591.13</v>
      </c>
    </row>
    <row r="42" spans="1:11" ht="15.75" thickBot="1" x14ac:dyDescent="0.3">
      <c r="A42" s="106"/>
      <c r="B42" s="340" t="s">
        <v>125</v>
      </c>
      <c r="C42" s="341"/>
      <c r="D42" s="342"/>
      <c r="E42" s="281">
        <f>+E41+E20</f>
        <v>461981328593</v>
      </c>
      <c r="F42" s="281">
        <f t="shared" ref="F42:K42" si="2">+F41+F20</f>
        <v>0</v>
      </c>
      <c r="G42" s="281">
        <f t="shared" si="2"/>
        <v>442037514395.23999</v>
      </c>
      <c r="H42" s="281">
        <f t="shared" si="2"/>
        <v>19943814197.759998</v>
      </c>
      <c r="I42" s="281">
        <f t="shared" si="2"/>
        <v>442037514395.23999</v>
      </c>
      <c r="J42" s="281">
        <f t="shared" si="2"/>
        <v>241732991969.14001</v>
      </c>
      <c r="K42" s="281">
        <f t="shared" si="2"/>
        <v>241724993804.14001</v>
      </c>
    </row>
  </sheetData>
  <mergeCells count="3">
    <mergeCell ref="B41:D41"/>
    <mergeCell ref="B42:D42"/>
    <mergeCell ref="B20:D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7E34D-3523-4B10-BD5D-7B3A91A7C76F}">
  <dimension ref="A1:K43"/>
  <sheetViews>
    <sheetView workbookViewId="0"/>
  </sheetViews>
  <sheetFormatPr baseColWidth="10" defaultRowHeight="15" x14ac:dyDescent="0.25"/>
  <cols>
    <col min="1" max="1" width="13.42578125" style="215" customWidth="1"/>
    <col min="2" max="2" width="21.5703125" style="215" customWidth="1"/>
    <col min="3" max="3" width="8" style="215" customWidth="1"/>
    <col min="4" max="4" width="27.5703125" style="215" customWidth="1"/>
    <col min="5" max="11" width="18.85546875" style="215" customWidth="1"/>
    <col min="12" max="12" width="0" style="215" hidden="1" customWidth="1"/>
    <col min="13" max="13" width="6.42578125" style="215" customWidth="1"/>
    <col min="14" max="16384" width="11.42578125" style="215"/>
  </cols>
  <sheetData>
    <row r="1" spans="1:11" x14ac:dyDescent="0.25">
      <c r="A1" s="213"/>
      <c r="B1" s="213">
        <v>2020</v>
      </c>
      <c r="C1" s="214" t="s">
        <v>0</v>
      </c>
      <c r="D1" s="214" t="s">
        <v>0</v>
      </c>
      <c r="E1" s="214" t="s">
        <v>0</v>
      </c>
      <c r="F1" s="214" t="s">
        <v>0</v>
      </c>
      <c r="G1" s="214" t="s">
        <v>0</v>
      </c>
      <c r="H1" s="214" t="s">
        <v>0</v>
      </c>
      <c r="I1" s="214" t="s">
        <v>0</v>
      </c>
      <c r="J1" s="214" t="s">
        <v>0</v>
      </c>
      <c r="K1" s="214" t="s">
        <v>0</v>
      </c>
    </row>
    <row r="2" spans="1:11" x14ac:dyDescent="0.25">
      <c r="A2" s="213"/>
      <c r="B2" s="213" t="s">
        <v>1</v>
      </c>
      <c r="C2" s="214" t="s">
        <v>0</v>
      </c>
      <c r="D2" s="214" t="s">
        <v>0</v>
      </c>
      <c r="E2" s="214" t="s">
        <v>0</v>
      </c>
      <c r="F2" s="214" t="s">
        <v>0</v>
      </c>
      <c r="G2" s="214" t="s">
        <v>0</v>
      </c>
      <c r="H2" s="214" t="s">
        <v>0</v>
      </c>
      <c r="I2" s="214" t="s">
        <v>0</v>
      </c>
      <c r="J2" s="214" t="s">
        <v>0</v>
      </c>
      <c r="K2" s="214" t="s">
        <v>0</v>
      </c>
    </row>
    <row r="3" spans="1:11" ht="15.75" thickBot="1" x14ac:dyDescent="0.3">
      <c r="A3" s="213"/>
      <c r="B3" s="218" t="s">
        <v>119</v>
      </c>
      <c r="C3" s="214" t="s">
        <v>0</v>
      </c>
      <c r="D3" s="214" t="s">
        <v>0</v>
      </c>
      <c r="E3" s="214" t="s">
        <v>0</v>
      </c>
      <c r="F3" s="214" t="s">
        <v>0</v>
      </c>
      <c r="G3" s="214" t="s">
        <v>0</v>
      </c>
      <c r="H3" s="214" t="s">
        <v>0</v>
      </c>
      <c r="I3" s="214" t="s">
        <v>0</v>
      </c>
      <c r="J3" s="214" t="s">
        <v>0</v>
      </c>
      <c r="K3" s="214" t="s">
        <v>0</v>
      </c>
    </row>
    <row r="4" spans="1:11" ht="15.75" thickBot="1" x14ac:dyDescent="0.3">
      <c r="A4" s="216"/>
      <c r="B4" s="269" t="s">
        <v>3</v>
      </c>
      <c r="C4" s="270" t="s">
        <v>4</v>
      </c>
      <c r="D4" s="270" t="s">
        <v>6</v>
      </c>
      <c r="E4" s="270" t="s">
        <v>8</v>
      </c>
      <c r="F4" s="270" t="s">
        <v>9</v>
      </c>
      <c r="G4" s="270" t="s">
        <v>10</v>
      </c>
      <c r="H4" s="270" t="s">
        <v>11</v>
      </c>
      <c r="I4" s="270" t="s">
        <v>12</v>
      </c>
      <c r="J4" s="270" t="s">
        <v>13</v>
      </c>
      <c r="K4" s="271" t="s">
        <v>15</v>
      </c>
    </row>
    <row r="5" spans="1:11" x14ac:dyDescent="0.25">
      <c r="A5" s="217"/>
      <c r="B5" s="261" t="s">
        <v>16</v>
      </c>
      <c r="C5" s="262" t="s">
        <v>18</v>
      </c>
      <c r="D5" s="263" t="s">
        <v>20</v>
      </c>
      <c r="E5" s="264">
        <v>12105000000</v>
      </c>
      <c r="F5" s="264">
        <v>0</v>
      </c>
      <c r="G5" s="264">
        <v>1369769410</v>
      </c>
      <c r="H5" s="264">
        <v>10735230590</v>
      </c>
      <c r="I5" s="264">
        <v>1369769410</v>
      </c>
      <c r="J5" s="264">
        <v>1369769410</v>
      </c>
      <c r="K5" s="265">
        <v>1369769410</v>
      </c>
    </row>
    <row r="6" spans="1:11" ht="22.5" x14ac:dyDescent="0.25">
      <c r="A6" s="217"/>
      <c r="B6" s="236" t="s">
        <v>21</v>
      </c>
      <c r="C6" s="237" t="s">
        <v>18</v>
      </c>
      <c r="D6" s="238" t="s">
        <v>22</v>
      </c>
      <c r="E6" s="239">
        <v>4349000000</v>
      </c>
      <c r="F6" s="239">
        <v>0</v>
      </c>
      <c r="G6" s="239">
        <v>427729195</v>
      </c>
      <c r="H6" s="239">
        <v>3921270805</v>
      </c>
      <c r="I6" s="239">
        <v>427729195</v>
      </c>
      <c r="J6" s="239">
        <v>427729195</v>
      </c>
      <c r="K6" s="240">
        <v>427729195</v>
      </c>
    </row>
    <row r="7" spans="1:11" ht="33.75" x14ac:dyDescent="0.25">
      <c r="A7" s="217"/>
      <c r="B7" s="236" t="s">
        <v>23</v>
      </c>
      <c r="C7" s="237" t="s">
        <v>18</v>
      </c>
      <c r="D7" s="238" t="s">
        <v>24</v>
      </c>
      <c r="E7" s="239">
        <v>1514000000</v>
      </c>
      <c r="F7" s="239">
        <v>0</v>
      </c>
      <c r="G7" s="239">
        <v>392668192</v>
      </c>
      <c r="H7" s="239">
        <v>1121331808</v>
      </c>
      <c r="I7" s="239">
        <v>393232583</v>
      </c>
      <c r="J7" s="239">
        <v>393232583</v>
      </c>
      <c r="K7" s="240">
        <v>393232583</v>
      </c>
    </row>
    <row r="8" spans="1:11" ht="22.5" x14ac:dyDescent="0.25">
      <c r="A8" s="217"/>
      <c r="B8" s="236" t="s">
        <v>25</v>
      </c>
      <c r="C8" s="237" t="s">
        <v>18</v>
      </c>
      <c r="D8" s="238" t="s">
        <v>26</v>
      </c>
      <c r="E8" s="239">
        <v>0</v>
      </c>
      <c r="F8" s="239">
        <v>0</v>
      </c>
      <c r="G8" s="239">
        <v>0</v>
      </c>
      <c r="H8" s="239">
        <v>0</v>
      </c>
      <c r="I8" s="239">
        <v>0</v>
      </c>
      <c r="J8" s="239">
        <v>0</v>
      </c>
      <c r="K8" s="240">
        <v>0</v>
      </c>
    </row>
    <row r="9" spans="1:11" ht="22.5" x14ac:dyDescent="0.25">
      <c r="A9" s="217"/>
      <c r="B9" s="236" t="s">
        <v>27</v>
      </c>
      <c r="C9" s="237" t="s">
        <v>18</v>
      </c>
      <c r="D9" s="238" t="s">
        <v>28</v>
      </c>
      <c r="E9" s="239">
        <v>4340000000</v>
      </c>
      <c r="F9" s="239">
        <v>0</v>
      </c>
      <c r="G9" s="239">
        <v>-257139866.59999999</v>
      </c>
      <c r="H9" s="239">
        <v>4597139866.6000004</v>
      </c>
      <c r="I9" s="239">
        <v>95196620.609999999</v>
      </c>
      <c r="J9" s="239">
        <v>525056085.58999997</v>
      </c>
      <c r="K9" s="240">
        <v>524342877.58999997</v>
      </c>
    </row>
    <row r="10" spans="1:11" ht="33.75" x14ac:dyDescent="0.25">
      <c r="A10" s="217"/>
      <c r="B10" s="236" t="s">
        <v>29</v>
      </c>
      <c r="C10" s="237" t="s">
        <v>18</v>
      </c>
      <c r="D10" s="238" t="s">
        <v>30</v>
      </c>
      <c r="E10" s="239">
        <v>13311842203</v>
      </c>
      <c r="F10" s="239">
        <v>0</v>
      </c>
      <c r="G10" s="239">
        <v>751713232.98000002</v>
      </c>
      <c r="H10" s="239">
        <v>12560128970.02</v>
      </c>
      <c r="I10" s="239">
        <v>751713232.98000002</v>
      </c>
      <c r="J10" s="239">
        <v>751713232.98000002</v>
      </c>
      <c r="K10" s="240">
        <v>751713232.98000002</v>
      </c>
    </row>
    <row r="11" spans="1:11" ht="22.5" x14ac:dyDescent="0.25">
      <c r="A11" s="217"/>
      <c r="B11" s="236" t="s">
        <v>31</v>
      </c>
      <c r="C11" s="237" t="s">
        <v>18</v>
      </c>
      <c r="D11" s="238" t="s">
        <v>32</v>
      </c>
      <c r="E11" s="239">
        <v>1843283315</v>
      </c>
      <c r="F11" s="239">
        <v>0</v>
      </c>
      <c r="G11" s="239">
        <v>483333570.69999999</v>
      </c>
      <c r="H11" s="239">
        <v>1359949744.3</v>
      </c>
      <c r="I11" s="239">
        <v>1498112759.7</v>
      </c>
      <c r="J11" s="239">
        <v>247952593</v>
      </c>
      <c r="K11" s="240">
        <v>247952593</v>
      </c>
    </row>
    <row r="12" spans="1:11" ht="33.75" x14ac:dyDescent="0.25">
      <c r="A12" s="217"/>
      <c r="B12" s="236" t="s">
        <v>33</v>
      </c>
      <c r="C12" s="237" t="s">
        <v>18</v>
      </c>
      <c r="D12" s="238" t="s">
        <v>34</v>
      </c>
      <c r="E12" s="239">
        <v>65000000</v>
      </c>
      <c r="F12" s="239">
        <v>0</v>
      </c>
      <c r="G12" s="239">
        <v>-6092018</v>
      </c>
      <c r="H12" s="239">
        <v>71092018</v>
      </c>
      <c r="I12" s="239">
        <v>-4979984</v>
      </c>
      <c r="J12" s="239">
        <v>-4669322</v>
      </c>
      <c r="K12" s="240">
        <v>-4669322</v>
      </c>
    </row>
    <row r="13" spans="1:11" x14ac:dyDescent="0.25">
      <c r="A13" s="217"/>
      <c r="B13" s="236" t="s">
        <v>35</v>
      </c>
      <c r="C13" s="237" t="s">
        <v>18</v>
      </c>
      <c r="D13" s="238" t="s">
        <v>36</v>
      </c>
      <c r="E13" s="239">
        <v>94000000</v>
      </c>
      <c r="F13" s="239">
        <v>0</v>
      </c>
      <c r="G13" s="239">
        <v>0</v>
      </c>
      <c r="H13" s="239">
        <v>94000000</v>
      </c>
      <c r="I13" s="239">
        <v>0</v>
      </c>
      <c r="J13" s="239">
        <v>0</v>
      </c>
      <c r="K13" s="240">
        <v>0</v>
      </c>
    </row>
    <row r="14" spans="1:11" x14ac:dyDescent="0.25">
      <c r="A14" s="217"/>
      <c r="B14" s="236" t="s">
        <v>37</v>
      </c>
      <c r="C14" s="237" t="s">
        <v>18</v>
      </c>
      <c r="D14" s="238" t="s">
        <v>38</v>
      </c>
      <c r="E14" s="239">
        <v>20000000</v>
      </c>
      <c r="F14" s="239">
        <v>0</v>
      </c>
      <c r="G14" s="239">
        <v>883500</v>
      </c>
      <c r="H14" s="239">
        <v>19116500</v>
      </c>
      <c r="I14" s="239">
        <v>883500</v>
      </c>
      <c r="J14" s="239">
        <v>883500</v>
      </c>
      <c r="K14" s="240">
        <v>883500</v>
      </c>
    </row>
    <row r="15" spans="1:11" ht="22.5" x14ac:dyDescent="0.25">
      <c r="A15" s="217"/>
      <c r="B15" s="236" t="s">
        <v>39</v>
      </c>
      <c r="C15" s="237" t="s">
        <v>18</v>
      </c>
      <c r="D15" s="238" t="s">
        <v>40</v>
      </c>
      <c r="E15" s="239">
        <v>11000000</v>
      </c>
      <c r="F15" s="239">
        <v>0</v>
      </c>
      <c r="G15" s="239">
        <v>0</v>
      </c>
      <c r="H15" s="239">
        <v>11000000</v>
      </c>
      <c r="I15" s="239">
        <v>0</v>
      </c>
      <c r="J15" s="239">
        <v>0</v>
      </c>
      <c r="K15" s="240">
        <v>0</v>
      </c>
    </row>
    <row r="16" spans="1:11" ht="22.5" x14ac:dyDescent="0.25">
      <c r="A16" s="217"/>
      <c r="B16" s="236" t="s">
        <v>41</v>
      </c>
      <c r="C16" s="237" t="s">
        <v>18</v>
      </c>
      <c r="D16" s="238" t="s">
        <v>44</v>
      </c>
      <c r="E16" s="239">
        <v>0</v>
      </c>
      <c r="F16" s="239">
        <v>0</v>
      </c>
      <c r="G16" s="239">
        <v>0</v>
      </c>
      <c r="H16" s="239">
        <v>0</v>
      </c>
      <c r="I16" s="239">
        <v>0</v>
      </c>
      <c r="J16" s="239">
        <v>0</v>
      </c>
      <c r="K16" s="240">
        <v>0</v>
      </c>
    </row>
    <row r="17" spans="1:11" ht="22.5" x14ac:dyDescent="0.25">
      <c r="A17" s="217"/>
      <c r="B17" s="236" t="s">
        <v>41</v>
      </c>
      <c r="C17" s="237" t="s">
        <v>18</v>
      </c>
      <c r="D17" s="238" t="s">
        <v>44</v>
      </c>
      <c r="E17" s="239">
        <v>963826845</v>
      </c>
      <c r="F17" s="239">
        <v>0</v>
      </c>
      <c r="G17" s="239">
        <v>963826845</v>
      </c>
      <c r="H17" s="239">
        <v>0</v>
      </c>
      <c r="I17" s="239">
        <v>963826845</v>
      </c>
      <c r="J17" s="239">
        <v>963826845</v>
      </c>
      <c r="K17" s="240">
        <v>963826845</v>
      </c>
    </row>
    <row r="18" spans="1:11" ht="22.5" x14ac:dyDescent="0.25">
      <c r="A18" s="217"/>
      <c r="B18" s="236" t="s">
        <v>41</v>
      </c>
      <c r="C18" s="237" t="s">
        <v>42</v>
      </c>
      <c r="D18" s="238" t="s">
        <v>44</v>
      </c>
      <c r="E18" s="239">
        <v>975000000</v>
      </c>
      <c r="F18" s="239">
        <v>0</v>
      </c>
      <c r="G18" s="239">
        <v>0</v>
      </c>
      <c r="H18" s="239">
        <v>975000000</v>
      </c>
      <c r="I18" s="239">
        <v>0</v>
      </c>
      <c r="J18" s="239">
        <v>0</v>
      </c>
      <c r="K18" s="240">
        <v>0</v>
      </c>
    </row>
    <row r="19" spans="1:11" ht="23.25" thickBot="1" x14ac:dyDescent="0.3">
      <c r="A19" s="217"/>
      <c r="B19" s="258" t="s">
        <v>45</v>
      </c>
      <c r="C19" s="259" t="s">
        <v>18</v>
      </c>
      <c r="D19" s="260" t="s">
        <v>46</v>
      </c>
      <c r="E19" s="266">
        <v>2000000</v>
      </c>
      <c r="F19" s="266">
        <v>0</v>
      </c>
      <c r="G19" s="266">
        <v>0</v>
      </c>
      <c r="H19" s="266">
        <v>2000000</v>
      </c>
      <c r="I19" s="266">
        <v>0</v>
      </c>
      <c r="J19" s="266">
        <v>0</v>
      </c>
      <c r="K19" s="267">
        <v>0</v>
      </c>
    </row>
    <row r="20" spans="1:11" ht="15.75" thickBot="1" x14ac:dyDescent="0.3">
      <c r="A20" s="217"/>
      <c r="B20" s="337" t="s">
        <v>126</v>
      </c>
      <c r="C20" s="338"/>
      <c r="D20" s="339"/>
      <c r="E20" s="268">
        <f>SUM(E5:E19)</f>
        <v>39593952363</v>
      </c>
      <c r="F20" s="268">
        <f>SUM(F5:F19)</f>
        <v>0</v>
      </c>
      <c r="G20" s="268">
        <f t="shared" ref="G20:H20" si="0">SUM(G5:G19)</f>
        <v>4126692061.0799999</v>
      </c>
      <c r="H20" s="268">
        <f t="shared" si="0"/>
        <v>35467260301.919998</v>
      </c>
      <c r="I20" s="268">
        <f>SUM(I5:I19)</f>
        <v>5495484162.29</v>
      </c>
      <c r="J20" s="268">
        <f>SUM(J5:J19)</f>
        <v>4675494122.5699997</v>
      </c>
      <c r="K20" s="268">
        <f>SUM(K5:K19)</f>
        <v>4674780914.5699997</v>
      </c>
    </row>
    <row r="21" spans="1:11" ht="56.25" x14ac:dyDescent="0.25">
      <c r="A21" s="217"/>
      <c r="B21" s="261" t="s">
        <v>47</v>
      </c>
      <c r="C21" s="262" t="s">
        <v>42</v>
      </c>
      <c r="D21" s="263" t="s">
        <v>49</v>
      </c>
      <c r="E21" s="264">
        <v>44132430096</v>
      </c>
      <c r="F21" s="264">
        <v>0</v>
      </c>
      <c r="G21" s="264">
        <v>-1618707132</v>
      </c>
      <c r="H21" s="264">
        <v>45751137228</v>
      </c>
      <c r="I21" s="264">
        <v>7124242665</v>
      </c>
      <c r="J21" s="264">
        <v>8878361826</v>
      </c>
      <c r="K21" s="265">
        <v>8876051826</v>
      </c>
    </row>
    <row r="22" spans="1:11" ht="45" x14ac:dyDescent="0.25">
      <c r="A22" s="217"/>
      <c r="B22" s="236" t="s">
        <v>50</v>
      </c>
      <c r="C22" s="237" t="s">
        <v>42</v>
      </c>
      <c r="D22" s="238" t="s">
        <v>51</v>
      </c>
      <c r="E22" s="239">
        <v>9731983628</v>
      </c>
      <c r="F22" s="239">
        <v>0</v>
      </c>
      <c r="G22" s="239">
        <v>-930925001</v>
      </c>
      <c r="H22" s="239">
        <v>10662908629</v>
      </c>
      <c r="I22" s="239">
        <v>-613268246</v>
      </c>
      <c r="J22" s="239">
        <v>795128126</v>
      </c>
      <c r="K22" s="240">
        <v>791050807</v>
      </c>
    </row>
    <row r="23" spans="1:11" ht="22.5" x14ac:dyDescent="0.25">
      <c r="A23" s="217"/>
      <c r="B23" s="236" t="s">
        <v>52</v>
      </c>
      <c r="C23" s="237" t="s">
        <v>42</v>
      </c>
      <c r="D23" s="238" t="s">
        <v>53</v>
      </c>
      <c r="E23" s="239">
        <v>9394668882</v>
      </c>
      <c r="F23" s="239">
        <v>0</v>
      </c>
      <c r="G23" s="239">
        <v>-1599242285.01</v>
      </c>
      <c r="H23" s="239">
        <v>10993911167.01</v>
      </c>
      <c r="I23" s="239">
        <v>203583373.99000001</v>
      </c>
      <c r="J23" s="239">
        <v>1454792536.99</v>
      </c>
      <c r="K23" s="240">
        <v>1454792536.99</v>
      </c>
    </row>
    <row r="24" spans="1:11" ht="33.75" x14ac:dyDescent="0.25">
      <c r="A24" s="217"/>
      <c r="B24" s="236" t="s">
        <v>54</v>
      </c>
      <c r="C24" s="237" t="s">
        <v>42</v>
      </c>
      <c r="D24" s="238" t="s">
        <v>55</v>
      </c>
      <c r="E24" s="239">
        <v>12555198197</v>
      </c>
      <c r="F24" s="239">
        <v>0</v>
      </c>
      <c r="G24" s="239">
        <v>-1848269062.4100001</v>
      </c>
      <c r="H24" s="239">
        <v>14403467259.41</v>
      </c>
      <c r="I24" s="239">
        <v>-1592382999.4100001</v>
      </c>
      <c r="J24" s="239">
        <v>623586267</v>
      </c>
      <c r="K24" s="240">
        <v>623586267</v>
      </c>
    </row>
    <row r="25" spans="1:11" ht="45" x14ac:dyDescent="0.25">
      <c r="A25" s="217"/>
      <c r="B25" s="236" t="s">
        <v>56</v>
      </c>
      <c r="C25" s="237" t="s">
        <v>42</v>
      </c>
      <c r="D25" s="238" t="s">
        <v>57</v>
      </c>
      <c r="E25" s="239">
        <v>13282023519</v>
      </c>
      <c r="F25" s="239">
        <v>0</v>
      </c>
      <c r="G25" s="239">
        <v>-1076761725.3</v>
      </c>
      <c r="H25" s="239">
        <v>14358785244.299999</v>
      </c>
      <c r="I25" s="239">
        <v>640296996.70000005</v>
      </c>
      <c r="J25" s="239">
        <v>4041212210.6999998</v>
      </c>
      <c r="K25" s="240">
        <v>4040314572.6999998</v>
      </c>
    </row>
    <row r="26" spans="1:11" ht="56.25" x14ac:dyDescent="0.25">
      <c r="A26" s="217"/>
      <c r="B26" s="236" t="s">
        <v>58</v>
      </c>
      <c r="C26" s="237" t="s">
        <v>18</v>
      </c>
      <c r="D26" s="238" t="s">
        <v>122</v>
      </c>
      <c r="E26" s="239">
        <v>16675513233</v>
      </c>
      <c r="F26" s="239">
        <v>0</v>
      </c>
      <c r="G26" s="239">
        <v>-417540911</v>
      </c>
      <c r="H26" s="239">
        <v>17093054144</v>
      </c>
      <c r="I26" s="239">
        <v>5252700585</v>
      </c>
      <c r="J26" s="239">
        <v>1433871717.46</v>
      </c>
      <c r="K26" s="240">
        <v>1433871717.46</v>
      </c>
    </row>
    <row r="27" spans="1:11" ht="56.25" x14ac:dyDescent="0.25">
      <c r="A27" s="217"/>
      <c r="B27" s="236" t="s">
        <v>58</v>
      </c>
      <c r="C27" s="237" t="s">
        <v>42</v>
      </c>
      <c r="D27" s="238" t="s">
        <v>122</v>
      </c>
      <c r="E27" s="239">
        <v>64997042964</v>
      </c>
      <c r="F27" s="239">
        <v>0</v>
      </c>
      <c r="G27" s="239">
        <v>-1047547261</v>
      </c>
      <c r="H27" s="239">
        <v>66044590225</v>
      </c>
      <c r="I27" s="239">
        <v>33958650685</v>
      </c>
      <c r="J27" s="239">
        <v>433800999</v>
      </c>
      <c r="K27" s="240">
        <v>433800999</v>
      </c>
    </row>
    <row r="28" spans="1:11" ht="45" x14ac:dyDescent="0.25">
      <c r="A28" s="217"/>
      <c r="B28" s="236" t="s">
        <v>60</v>
      </c>
      <c r="C28" s="237" t="s">
        <v>42</v>
      </c>
      <c r="D28" s="238" t="s">
        <v>123</v>
      </c>
      <c r="E28" s="239">
        <v>73221315635</v>
      </c>
      <c r="F28" s="239">
        <v>0</v>
      </c>
      <c r="G28" s="239">
        <v>-3677585474</v>
      </c>
      <c r="H28" s="239">
        <v>76898901109</v>
      </c>
      <c r="I28" s="239">
        <v>40456638923</v>
      </c>
      <c r="J28" s="239">
        <v>140036792</v>
      </c>
      <c r="K28" s="240">
        <v>140036792</v>
      </c>
    </row>
    <row r="29" spans="1:11" ht="45" x14ac:dyDescent="0.25">
      <c r="A29" s="217"/>
      <c r="B29" s="236" t="s">
        <v>62</v>
      </c>
      <c r="C29" s="237" t="s">
        <v>42</v>
      </c>
      <c r="D29" s="238" t="s">
        <v>63</v>
      </c>
      <c r="E29" s="239">
        <v>18134378977</v>
      </c>
      <c r="F29" s="239">
        <v>0</v>
      </c>
      <c r="G29" s="239">
        <v>-169489666.22999999</v>
      </c>
      <c r="H29" s="239">
        <v>18303868643.23</v>
      </c>
      <c r="I29" s="239">
        <v>1153665731.72</v>
      </c>
      <c r="J29" s="239">
        <v>1233244460.72</v>
      </c>
      <c r="K29" s="240">
        <v>1233244460.72</v>
      </c>
    </row>
    <row r="30" spans="1:11" ht="56.25" x14ac:dyDescent="0.25">
      <c r="A30" s="217"/>
      <c r="B30" s="236" t="s">
        <v>64</v>
      </c>
      <c r="C30" s="237" t="s">
        <v>18</v>
      </c>
      <c r="D30" s="238" t="s">
        <v>65</v>
      </c>
      <c r="E30" s="239">
        <v>62176952575</v>
      </c>
      <c r="F30" s="239">
        <v>0</v>
      </c>
      <c r="G30" s="239">
        <v>-6236260057.7700005</v>
      </c>
      <c r="H30" s="239">
        <v>68413212632.769997</v>
      </c>
      <c r="I30" s="239">
        <v>6801207291.3599997</v>
      </c>
      <c r="J30" s="239">
        <v>10689170615.440001</v>
      </c>
      <c r="K30" s="240">
        <v>10689170615.440001</v>
      </c>
    </row>
    <row r="31" spans="1:11" ht="56.25" x14ac:dyDescent="0.25">
      <c r="A31" s="217"/>
      <c r="B31" s="236" t="s">
        <v>64</v>
      </c>
      <c r="C31" s="237" t="s">
        <v>42</v>
      </c>
      <c r="D31" s="238" t="s">
        <v>65</v>
      </c>
      <c r="E31" s="239">
        <v>43442291877</v>
      </c>
      <c r="F31" s="239">
        <v>0</v>
      </c>
      <c r="G31" s="239">
        <v>-53233987.5</v>
      </c>
      <c r="H31" s="239">
        <v>43495525864.5</v>
      </c>
      <c r="I31" s="239">
        <v>923448756</v>
      </c>
      <c r="J31" s="239">
        <v>925204362</v>
      </c>
      <c r="K31" s="240">
        <v>925204362</v>
      </c>
    </row>
    <row r="32" spans="1:11" ht="33.75" x14ac:dyDescent="0.25">
      <c r="A32" s="217"/>
      <c r="B32" s="236" t="s">
        <v>66</v>
      </c>
      <c r="C32" s="237" t="s">
        <v>42</v>
      </c>
      <c r="D32" s="238" t="s">
        <v>67</v>
      </c>
      <c r="E32" s="239">
        <v>700000000</v>
      </c>
      <c r="F32" s="239">
        <v>0</v>
      </c>
      <c r="G32" s="239">
        <v>-3741419</v>
      </c>
      <c r="H32" s="239">
        <v>703741419</v>
      </c>
      <c r="I32" s="239">
        <v>4373845</v>
      </c>
      <c r="J32" s="239">
        <v>146859347</v>
      </c>
      <c r="K32" s="240">
        <v>146859347</v>
      </c>
    </row>
    <row r="33" spans="1:11" ht="33.75" x14ac:dyDescent="0.25">
      <c r="A33" s="217"/>
      <c r="B33" s="236" t="s">
        <v>68</v>
      </c>
      <c r="C33" s="237" t="s">
        <v>42</v>
      </c>
      <c r="D33" s="238" t="s">
        <v>69</v>
      </c>
      <c r="E33" s="239">
        <v>259500000</v>
      </c>
      <c r="F33" s="239">
        <v>0</v>
      </c>
      <c r="G33" s="239">
        <v>-50833333</v>
      </c>
      <c r="H33" s="239">
        <v>310333333</v>
      </c>
      <c r="I33" s="239">
        <v>-833333</v>
      </c>
      <c r="J33" s="239">
        <v>37971564</v>
      </c>
      <c r="K33" s="240">
        <v>37971564</v>
      </c>
    </row>
    <row r="34" spans="1:11" ht="56.25" x14ac:dyDescent="0.25">
      <c r="A34" s="217"/>
      <c r="B34" s="236" t="s">
        <v>70</v>
      </c>
      <c r="C34" s="237" t="s">
        <v>42</v>
      </c>
      <c r="D34" s="238" t="s">
        <v>71</v>
      </c>
      <c r="E34" s="239">
        <v>28972537687</v>
      </c>
      <c r="F34" s="239">
        <v>0</v>
      </c>
      <c r="G34" s="239">
        <v>-3691579622</v>
      </c>
      <c r="H34" s="239">
        <v>32664117309</v>
      </c>
      <c r="I34" s="239">
        <v>718329758</v>
      </c>
      <c r="J34" s="239">
        <v>6544848384</v>
      </c>
      <c r="K34" s="240">
        <v>6544848384</v>
      </c>
    </row>
    <row r="35" spans="1:11" ht="33.75" x14ac:dyDescent="0.25">
      <c r="A35" s="217"/>
      <c r="B35" s="236" t="s">
        <v>72</v>
      </c>
      <c r="C35" s="237" t="s">
        <v>42</v>
      </c>
      <c r="D35" s="238" t="s">
        <v>73</v>
      </c>
      <c r="E35" s="239">
        <v>3303014405</v>
      </c>
      <c r="F35" s="239">
        <v>0</v>
      </c>
      <c r="G35" s="239">
        <v>-125459027</v>
      </c>
      <c r="H35" s="239">
        <v>3428473432</v>
      </c>
      <c r="I35" s="239">
        <v>-36711833</v>
      </c>
      <c r="J35" s="239">
        <v>602489111</v>
      </c>
      <c r="K35" s="240">
        <v>602489111</v>
      </c>
    </row>
    <row r="36" spans="1:11" ht="22.5" x14ac:dyDescent="0.25">
      <c r="A36" s="217"/>
      <c r="B36" s="236" t="s">
        <v>74</v>
      </c>
      <c r="C36" s="237" t="s">
        <v>42</v>
      </c>
      <c r="D36" s="238" t="s">
        <v>75</v>
      </c>
      <c r="E36" s="239">
        <v>2254861573</v>
      </c>
      <c r="F36" s="239">
        <v>0</v>
      </c>
      <c r="G36" s="239">
        <v>0</v>
      </c>
      <c r="H36" s="239">
        <v>2254861573</v>
      </c>
      <c r="I36" s="239">
        <v>0</v>
      </c>
      <c r="J36" s="239">
        <v>39020800</v>
      </c>
      <c r="K36" s="240">
        <v>39020800</v>
      </c>
    </row>
    <row r="37" spans="1:11" ht="33.75" x14ac:dyDescent="0.25">
      <c r="A37" s="217"/>
      <c r="B37" s="236" t="s">
        <v>76</v>
      </c>
      <c r="C37" s="237" t="s">
        <v>42</v>
      </c>
      <c r="D37" s="238" t="s">
        <v>77</v>
      </c>
      <c r="E37" s="239">
        <v>3950204841</v>
      </c>
      <c r="F37" s="239">
        <v>0</v>
      </c>
      <c r="G37" s="239">
        <v>-287084715.5</v>
      </c>
      <c r="H37" s="239">
        <v>4237289556.5</v>
      </c>
      <c r="I37" s="239">
        <v>1164881140.5</v>
      </c>
      <c r="J37" s="239">
        <v>830447813.17999995</v>
      </c>
      <c r="K37" s="240">
        <v>830447813.17999995</v>
      </c>
    </row>
    <row r="38" spans="1:11" ht="56.25" x14ac:dyDescent="0.25">
      <c r="A38" s="217"/>
      <c r="B38" s="236" t="s">
        <v>78</v>
      </c>
      <c r="C38" s="237" t="s">
        <v>42</v>
      </c>
      <c r="D38" s="238" t="s">
        <v>79</v>
      </c>
      <c r="E38" s="239">
        <v>3881536013</v>
      </c>
      <c r="F38" s="239">
        <v>0</v>
      </c>
      <c r="G38" s="239">
        <v>-126153854.64</v>
      </c>
      <c r="H38" s="239">
        <v>4007689867.6399999</v>
      </c>
      <c r="I38" s="239">
        <v>537769276.94000006</v>
      </c>
      <c r="J38" s="239">
        <v>470772699.44999999</v>
      </c>
      <c r="K38" s="240">
        <v>470772699.44999999</v>
      </c>
    </row>
    <row r="39" spans="1:11" ht="22.5" x14ac:dyDescent="0.25">
      <c r="A39" s="217"/>
      <c r="B39" s="236" t="s">
        <v>80</v>
      </c>
      <c r="C39" s="237" t="s">
        <v>42</v>
      </c>
      <c r="D39" s="238" t="s">
        <v>81</v>
      </c>
      <c r="E39" s="239">
        <v>6928345206</v>
      </c>
      <c r="F39" s="239">
        <v>0</v>
      </c>
      <c r="G39" s="239">
        <v>-1096482598.6600001</v>
      </c>
      <c r="H39" s="239">
        <v>8024827804.6599998</v>
      </c>
      <c r="I39" s="239">
        <v>1156130420.6300001</v>
      </c>
      <c r="J39" s="239">
        <v>1786063224.0899999</v>
      </c>
      <c r="K39" s="240">
        <v>1786063224.0899999</v>
      </c>
    </row>
    <row r="40" spans="1:11" ht="23.25" thickBot="1" x14ac:dyDescent="0.3">
      <c r="A40" s="217"/>
      <c r="B40" s="258" t="s">
        <v>82</v>
      </c>
      <c r="C40" s="259" t="s">
        <v>42</v>
      </c>
      <c r="D40" s="260" t="s">
        <v>83</v>
      </c>
      <c r="E40" s="266">
        <v>4393576922</v>
      </c>
      <c r="F40" s="266">
        <v>0</v>
      </c>
      <c r="G40" s="266">
        <v>-463168164.82999998</v>
      </c>
      <c r="H40" s="266">
        <v>4856745086.8299999</v>
      </c>
      <c r="I40" s="266">
        <v>-129040735.83</v>
      </c>
      <c r="J40" s="266">
        <v>1098609826.8499999</v>
      </c>
      <c r="K40" s="267">
        <v>1098609826.8499999</v>
      </c>
    </row>
    <row r="41" spans="1:11" ht="15.75" thickBot="1" x14ac:dyDescent="0.3">
      <c r="A41" s="217"/>
      <c r="B41" s="343" t="s">
        <v>115</v>
      </c>
      <c r="C41" s="346"/>
      <c r="D41" s="347"/>
      <c r="E41" s="272">
        <f>SUM(E21:E40)</f>
        <v>422387376230</v>
      </c>
      <c r="F41" s="272">
        <f t="shared" ref="F41:K41" si="1">SUM(F21:F40)</f>
        <v>0</v>
      </c>
      <c r="G41" s="272">
        <f t="shared" si="1"/>
        <v>-24520065297.850002</v>
      </c>
      <c r="H41" s="272">
        <f t="shared" si="1"/>
        <v>446907441527.85004</v>
      </c>
      <c r="I41" s="272">
        <f t="shared" si="1"/>
        <v>97723682301.600006</v>
      </c>
      <c r="J41" s="272">
        <f t="shared" si="1"/>
        <v>42205492682.87999</v>
      </c>
      <c r="K41" s="272">
        <f t="shared" si="1"/>
        <v>42198207725.87999</v>
      </c>
    </row>
    <row r="42" spans="1:11" ht="15.75" thickBot="1" x14ac:dyDescent="0.3">
      <c r="A42" s="217"/>
      <c r="B42" s="348" t="s">
        <v>125</v>
      </c>
      <c r="C42" s="349"/>
      <c r="D42" s="350"/>
      <c r="E42" s="273">
        <f>+E41+E20</f>
        <v>461981328593</v>
      </c>
      <c r="F42" s="273">
        <f t="shared" ref="F42:K42" si="2">+F41+F20</f>
        <v>0</v>
      </c>
      <c r="G42" s="273">
        <f t="shared" si="2"/>
        <v>-20393373236.770004</v>
      </c>
      <c r="H42" s="273">
        <f t="shared" si="2"/>
        <v>482374701829.77002</v>
      </c>
      <c r="I42" s="273">
        <f t="shared" si="2"/>
        <v>103219166463.89</v>
      </c>
      <c r="J42" s="273">
        <f t="shared" si="2"/>
        <v>46880986805.449989</v>
      </c>
      <c r="K42" s="273">
        <f t="shared" si="2"/>
        <v>46872988640.449989</v>
      </c>
    </row>
    <row r="43" spans="1:11" ht="33.950000000000003" customHeight="1" x14ac:dyDescent="0.25"/>
  </sheetData>
  <mergeCells count="3">
    <mergeCell ref="B41:D41"/>
    <mergeCell ref="B42:D42"/>
    <mergeCell ref="B20:D20"/>
  </mergeCell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27828-32E3-48B4-96E7-BEA0CD146B63}">
  <dimension ref="A1:K41"/>
  <sheetViews>
    <sheetView workbookViewId="0"/>
  </sheetViews>
  <sheetFormatPr baseColWidth="10" defaultRowHeight="15" x14ac:dyDescent="0.25"/>
  <cols>
    <col min="1" max="1" width="13.42578125" style="104" customWidth="1"/>
    <col min="2" max="2" width="17" style="104" customWidth="1"/>
    <col min="3" max="3" width="8" style="104" customWidth="1"/>
    <col min="4" max="4" width="27.5703125" style="104" customWidth="1"/>
    <col min="5" max="11" width="18.85546875" style="104" customWidth="1"/>
    <col min="12" max="12" width="0" style="104" hidden="1" customWidth="1"/>
    <col min="13" max="13" width="6.42578125" style="104" customWidth="1"/>
    <col min="14" max="16384" width="11.42578125" style="104"/>
  </cols>
  <sheetData>
    <row r="1" spans="1:11" x14ac:dyDescent="0.25">
      <c r="A1" s="102"/>
      <c r="B1" s="102">
        <v>2020</v>
      </c>
      <c r="C1" s="103" t="s">
        <v>0</v>
      </c>
      <c r="D1" s="103" t="s">
        <v>0</v>
      </c>
      <c r="E1" s="103" t="s">
        <v>0</v>
      </c>
      <c r="F1" s="103" t="s">
        <v>0</v>
      </c>
      <c r="G1" s="103" t="s">
        <v>0</v>
      </c>
      <c r="H1" s="103" t="s">
        <v>0</v>
      </c>
      <c r="I1" s="103" t="s">
        <v>0</v>
      </c>
      <c r="J1" s="103" t="s">
        <v>0</v>
      </c>
      <c r="K1" s="103" t="s">
        <v>0</v>
      </c>
    </row>
    <row r="2" spans="1:11" x14ac:dyDescent="0.25">
      <c r="A2" s="102"/>
      <c r="B2" s="102" t="s">
        <v>1</v>
      </c>
      <c r="C2" s="103" t="s">
        <v>0</v>
      </c>
      <c r="D2" s="103" t="s">
        <v>0</v>
      </c>
      <c r="E2" s="103" t="s">
        <v>0</v>
      </c>
      <c r="F2" s="103" t="s">
        <v>0</v>
      </c>
      <c r="G2" s="103" t="s">
        <v>0</v>
      </c>
      <c r="H2" s="103" t="s">
        <v>0</v>
      </c>
      <c r="I2" s="103" t="s">
        <v>0</v>
      </c>
      <c r="J2" s="103" t="s">
        <v>0</v>
      </c>
      <c r="K2" s="103" t="s">
        <v>0</v>
      </c>
    </row>
    <row r="3" spans="1:11" ht="15.75" thickBot="1" x14ac:dyDescent="0.3">
      <c r="A3" s="102"/>
      <c r="B3" s="107" t="s">
        <v>117</v>
      </c>
      <c r="C3" s="103" t="s">
        <v>0</v>
      </c>
      <c r="D3" s="103" t="s">
        <v>0</v>
      </c>
      <c r="E3" s="103" t="s">
        <v>0</v>
      </c>
      <c r="F3" s="103" t="s">
        <v>0</v>
      </c>
      <c r="G3" s="103" t="s">
        <v>0</v>
      </c>
      <c r="H3" s="103" t="s">
        <v>0</v>
      </c>
      <c r="I3" s="103" t="s">
        <v>0</v>
      </c>
      <c r="J3" s="103" t="s">
        <v>0</v>
      </c>
      <c r="K3" s="103" t="s">
        <v>0</v>
      </c>
    </row>
    <row r="4" spans="1:11" ht="15.75" thickBot="1" x14ac:dyDescent="0.3">
      <c r="A4" s="105"/>
      <c r="B4" s="205" t="s">
        <v>3</v>
      </c>
      <c r="C4" s="206" t="s">
        <v>4</v>
      </c>
      <c r="D4" s="206" t="s">
        <v>6</v>
      </c>
      <c r="E4" s="206" t="s">
        <v>8</v>
      </c>
      <c r="F4" s="206" t="s">
        <v>9</v>
      </c>
      <c r="G4" s="206" t="s">
        <v>10</v>
      </c>
      <c r="H4" s="206" t="s">
        <v>11</v>
      </c>
      <c r="I4" s="206" t="s">
        <v>12</v>
      </c>
      <c r="J4" s="206" t="s">
        <v>13</v>
      </c>
      <c r="K4" s="207" t="s">
        <v>15</v>
      </c>
    </row>
    <row r="5" spans="1:11" x14ac:dyDescent="0.25">
      <c r="A5" s="106"/>
      <c r="B5" s="110" t="s">
        <v>16</v>
      </c>
      <c r="C5" s="115" t="s">
        <v>18</v>
      </c>
      <c r="D5" s="116" t="s">
        <v>20</v>
      </c>
      <c r="E5" s="148">
        <v>12190000000</v>
      </c>
      <c r="F5" s="148">
        <v>0</v>
      </c>
      <c r="G5" s="148">
        <v>1732843736</v>
      </c>
      <c r="H5" s="148">
        <v>10457156264</v>
      </c>
      <c r="I5" s="148">
        <v>1732843736</v>
      </c>
      <c r="J5" s="148">
        <v>1732843736</v>
      </c>
      <c r="K5" s="254">
        <v>1732843736</v>
      </c>
    </row>
    <row r="6" spans="1:11" ht="22.5" x14ac:dyDescent="0.25">
      <c r="A6" s="106"/>
      <c r="B6" s="111" t="s">
        <v>21</v>
      </c>
      <c r="C6" s="119" t="s">
        <v>18</v>
      </c>
      <c r="D6" s="112" t="s">
        <v>22</v>
      </c>
      <c r="E6" s="141">
        <v>4261000000</v>
      </c>
      <c r="F6" s="141">
        <v>0</v>
      </c>
      <c r="G6" s="141">
        <v>409509148</v>
      </c>
      <c r="H6" s="141">
        <v>3851490852</v>
      </c>
      <c r="I6" s="141">
        <v>409509148</v>
      </c>
      <c r="J6" s="141">
        <v>487602655</v>
      </c>
      <c r="K6" s="253">
        <v>487602655</v>
      </c>
    </row>
    <row r="7" spans="1:11" ht="33.75" x14ac:dyDescent="0.25">
      <c r="A7" s="106"/>
      <c r="B7" s="111" t="s">
        <v>23</v>
      </c>
      <c r="C7" s="119" t="s">
        <v>18</v>
      </c>
      <c r="D7" s="112" t="s">
        <v>24</v>
      </c>
      <c r="E7" s="141">
        <v>1524000000</v>
      </c>
      <c r="F7" s="141">
        <v>0</v>
      </c>
      <c r="G7" s="141">
        <v>96289255</v>
      </c>
      <c r="H7" s="141">
        <v>1427710745</v>
      </c>
      <c r="I7" s="141">
        <v>95933624</v>
      </c>
      <c r="J7" s="141">
        <v>95933624</v>
      </c>
      <c r="K7" s="253">
        <v>95933624</v>
      </c>
    </row>
    <row r="8" spans="1:11" ht="22.5" x14ac:dyDescent="0.25">
      <c r="A8" s="106"/>
      <c r="B8" s="111" t="s">
        <v>25</v>
      </c>
      <c r="C8" s="119" t="s">
        <v>18</v>
      </c>
      <c r="D8" s="112" t="s">
        <v>26</v>
      </c>
      <c r="E8" s="141">
        <v>0</v>
      </c>
      <c r="F8" s="141">
        <v>0</v>
      </c>
      <c r="G8" s="141">
        <v>0</v>
      </c>
      <c r="H8" s="141">
        <v>0</v>
      </c>
      <c r="I8" s="141">
        <v>0</v>
      </c>
      <c r="J8" s="141">
        <v>0</v>
      </c>
      <c r="K8" s="253">
        <v>0</v>
      </c>
    </row>
    <row r="9" spans="1:11" ht="22.5" x14ac:dyDescent="0.25">
      <c r="A9" s="106"/>
      <c r="B9" s="111" t="s">
        <v>27</v>
      </c>
      <c r="C9" s="119" t="s">
        <v>18</v>
      </c>
      <c r="D9" s="112" t="s">
        <v>28</v>
      </c>
      <c r="E9" s="141">
        <v>4340000000</v>
      </c>
      <c r="F9" s="141">
        <v>0</v>
      </c>
      <c r="G9" s="141">
        <v>19093715.800000001</v>
      </c>
      <c r="H9" s="141">
        <v>4320906284.1999998</v>
      </c>
      <c r="I9" s="141">
        <v>110795790.66</v>
      </c>
      <c r="J9" s="141">
        <v>502431311</v>
      </c>
      <c r="K9" s="253">
        <v>502431311</v>
      </c>
    </row>
    <row r="10" spans="1:11" ht="33.75" x14ac:dyDescent="0.25">
      <c r="A10" s="106"/>
      <c r="B10" s="111" t="s">
        <v>29</v>
      </c>
      <c r="C10" s="119" t="s">
        <v>18</v>
      </c>
      <c r="D10" s="112" t="s">
        <v>30</v>
      </c>
      <c r="E10" s="141">
        <v>13311842203</v>
      </c>
      <c r="F10" s="141">
        <v>0</v>
      </c>
      <c r="G10" s="141">
        <v>472239497</v>
      </c>
      <c r="H10" s="141">
        <v>12839602706</v>
      </c>
      <c r="I10" s="141">
        <v>472239497</v>
      </c>
      <c r="J10" s="141">
        <v>472239497</v>
      </c>
      <c r="K10" s="253">
        <v>472239497</v>
      </c>
    </row>
    <row r="11" spans="1:11" ht="22.5" x14ac:dyDescent="0.25">
      <c r="A11" s="106"/>
      <c r="B11" s="111" t="s">
        <v>31</v>
      </c>
      <c r="C11" s="119" t="s">
        <v>18</v>
      </c>
      <c r="D11" s="112" t="s">
        <v>32</v>
      </c>
      <c r="E11" s="141">
        <v>2807110160</v>
      </c>
      <c r="F11" s="141">
        <v>0</v>
      </c>
      <c r="G11" s="141">
        <v>0</v>
      </c>
      <c r="H11" s="141">
        <v>2807110160</v>
      </c>
      <c r="I11" s="141">
        <v>25304586</v>
      </c>
      <c r="J11" s="141">
        <v>27760503</v>
      </c>
      <c r="K11" s="253">
        <v>27760503</v>
      </c>
    </row>
    <row r="12" spans="1:11" ht="33.75" x14ac:dyDescent="0.25">
      <c r="A12" s="106"/>
      <c r="B12" s="111" t="s">
        <v>33</v>
      </c>
      <c r="C12" s="119" t="s">
        <v>18</v>
      </c>
      <c r="D12" s="112" t="s">
        <v>34</v>
      </c>
      <c r="E12" s="141">
        <v>58000000</v>
      </c>
      <c r="F12" s="141">
        <v>0</v>
      </c>
      <c r="G12" s="141">
        <v>2642170</v>
      </c>
      <c r="H12" s="141">
        <v>55357830</v>
      </c>
      <c r="I12" s="141">
        <v>2642170</v>
      </c>
      <c r="J12" s="141">
        <v>2331508</v>
      </c>
      <c r="K12" s="253">
        <v>2331508</v>
      </c>
    </row>
    <row r="13" spans="1:11" x14ac:dyDescent="0.25">
      <c r="A13" s="106"/>
      <c r="B13" s="111" t="s">
        <v>35</v>
      </c>
      <c r="C13" s="119" t="s">
        <v>18</v>
      </c>
      <c r="D13" s="112" t="s">
        <v>36</v>
      </c>
      <c r="E13" s="141">
        <v>94000000</v>
      </c>
      <c r="F13" s="141">
        <v>0</v>
      </c>
      <c r="G13" s="141">
        <v>0</v>
      </c>
      <c r="H13" s="141">
        <v>94000000</v>
      </c>
      <c r="I13" s="141">
        <v>0</v>
      </c>
      <c r="J13" s="141">
        <v>0</v>
      </c>
      <c r="K13" s="253">
        <v>0</v>
      </c>
    </row>
    <row r="14" spans="1:11" x14ac:dyDescent="0.25">
      <c r="A14" s="106"/>
      <c r="B14" s="111" t="s">
        <v>37</v>
      </c>
      <c r="C14" s="119" t="s">
        <v>18</v>
      </c>
      <c r="D14" s="112" t="s">
        <v>38</v>
      </c>
      <c r="E14" s="141">
        <v>20000000</v>
      </c>
      <c r="F14" s="141">
        <v>0</v>
      </c>
      <c r="G14" s="141">
        <v>0</v>
      </c>
      <c r="H14" s="141">
        <v>20000000</v>
      </c>
      <c r="I14" s="141">
        <v>0</v>
      </c>
      <c r="J14" s="141">
        <v>0</v>
      </c>
      <c r="K14" s="253">
        <v>0</v>
      </c>
    </row>
    <row r="15" spans="1:11" ht="22.5" x14ac:dyDescent="0.25">
      <c r="A15" s="106"/>
      <c r="B15" s="111" t="s">
        <v>39</v>
      </c>
      <c r="C15" s="119" t="s">
        <v>18</v>
      </c>
      <c r="D15" s="112" t="s">
        <v>40</v>
      </c>
      <c r="E15" s="141">
        <v>11000000</v>
      </c>
      <c r="F15" s="141">
        <v>0</v>
      </c>
      <c r="G15" s="141">
        <v>0</v>
      </c>
      <c r="H15" s="141">
        <v>11000000</v>
      </c>
      <c r="I15" s="141">
        <v>0</v>
      </c>
      <c r="J15" s="141">
        <v>0</v>
      </c>
      <c r="K15" s="253">
        <v>0</v>
      </c>
    </row>
    <row r="16" spans="1:11" ht="22.5" x14ac:dyDescent="0.25">
      <c r="A16" s="106"/>
      <c r="B16" s="111" t="s">
        <v>41</v>
      </c>
      <c r="C16" s="119" t="s">
        <v>42</v>
      </c>
      <c r="D16" s="112" t="s">
        <v>44</v>
      </c>
      <c r="E16" s="141">
        <v>975000000</v>
      </c>
      <c r="F16" s="141">
        <v>0</v>
      </c>
      <c r="G16" s="141">
        <v>0</v>
      </c>
      <c r="H16" s="141">
        <v>975000000</v>
      </c>
      <c r="I16" s="141">
        <v>0</v>
      </c>
      <c r="J16" s="141">
        <v>345280742</v>
      </c>
      <c r="K16" s="253">
        <v>345280742</v>
      </c>
    </row>
    <row r="17" spans="1:11" ht="23.25" thickBot="1" x14ac:dyDescent="0.3">
      <c r="A17" s="106"/>
      <c r="B17" s="113" t="s">
        <v>45</v>
      </c>
      <c r="C17" s="121" t="s">
        <v>18</v>
      </c>
      <c r="D17" s="114" t="s">
        <v>46</v>
      </c>
      <c r="E17" s="151">
        <v>2000000</v>
      </c>
      <c r="F17" s="151">
        <v>0</v>
      </c>
      <c r="G17" s="151">
        <v>0</v>
      </c>
      <c r="H17" s="151">
        <v>2000000</v>
      </c>
      <c r="I17" s="151">
        <v>0</v>
      </c>
      <c r="J17" s="151">
        <v>0</v>
      </c>
      <c r="K17" s="255">
        <v>0</v>
      </c>
    </row>
    <row r="18" spans="1:11" ht="15.75" thickBot="1" x14ac:dyDescent="0.3">
      <c r="A18" s="106"/>
      <c r="B18" s="337" t="s">
        <v>111</v>
      </c>
      <c r="C18" s="338"/>
      <c r="D18" s="339"/>
      <c r="E18" s="256">
        <f>SUM(E5:E17)</f>
        <v>39593952363</v>
      </c>
      <c r="F18" s="256">
        <f t="shared" ref="F18:K18" si="0">SUM(F5:F17)</f>
        <v>0</v>
      </c>
      <c r="G18" s="256">
        <f t="shared" si="0"/>
        <v>2732617521.8000002</v>
      </c>
      <c r="H18" s="256">
        <f t="shared" si="0"/>
        <v>36861334841.199997</v>
      </c>
      <c r="I18" s="256">
        <f t="shared" si="0"/>
        <v>2849268551.6599998</v>
      </c>
      <c r="J18" s="256">
        <f t="shared" si="0"/>
        <v>3666423576</v>
      </c>
      <c r="K18" s="256">
        <f t="shared" si="0"/>
        <v>3666423576</v>
      </c>
    </row>
    <row r="19" spans="1:11" ht="56.25" x14ac:dyDescent="0.25">
      <c r="A19" s="106"/>
      <c r="B19" s="110" t="s">
        <v>47</v>
      </c>
      <c r="C19" s="115" t="s">
        <v>42</v>
      </c>
      <c r="D19" s="116" t="s">
        <v>49</v>
      </c>
      <c r="E19" s="148">
        <v>50000000000</v>
      </c>
      <c r="F19" s="148">
        <v>4811871352</v>
      </c>
      <c r="G19" s="148">
        <v>2594854015</v>
      </c>
      <c r="H19" s="148">
        <v>42593274633</v>
      </c>
      <c r="I19" s="148">
        <v>8404616224</v>
      </c>
      <c r="J19" s="148">
        <v>10466480972</v>
      </c>
      <c r="K19" s="254">
        <v>10466480972</v>
      </c>
    </row>
    <row r="20" spans="1:11" ht="45" x14ac:dyDescent="0.25">
      <c r="A20" s="106"/>
      <c r="B20" s="111" t="s">
        <v>50</v>
      </c>
      <c r="C20" s="119" t="s">
        <v>42</v>
      </c>
      <c r="D20" s="112" t="s">
        <v>51</v>
      </c>
      <c r="E20" s="141">
        <v>13000000000</v>
      </c>
      <c r="F20" s="141">
        <v>1332641817</v>
      </c>
      <c r="G20" s="141">
        <v>-158582000</v>
      </c>
      <c r="H20" s="141">
        <v>11825940183</v>
      </c>
      <c r="I20" s="141">
        <v>378445415</v>
      </c>
      <c r="J20" s="141">
        <v>687761800</v>
      </c>
      <c r="K20" s="253">
        <v>687761800</v>
      </c>
    </row>
    <row r="21" spans="1:11" ht="22.5" x14ac:dyDescent="0.25">
      <c r="A21" s="106"/>
      <c r="B21" s="111" t="s">
        <v>52</v>
      </c>
      <c r="C21" s="119" t="s">
        <v>42</v>
      </c>
      <c r="D21" s="112" t="s">
        <v>53</v>
      </c>
      <c r="E21" s="141">
        <v>13000000000</v>
      </c>
      <c r="F21" s="141">
        <v>3200974449</v>
      </c>
      <c r="G21" s="141">
        <v>-966773000</v>
      </c>
      <c r="H21" s="141">
        <v>10765798551</v>
      </c>
      <c r="I21" s="141">
        <v>-2855864</v>
      </c>
      <c r="J21" s="141">
        <v>892544217</v>
      </c>
      <c r="K21" s="253">
        <v>892544217</v>
      </c>
    </row>
    <row r="22" spans="1:11" ht="33.75" x14ac:dyDescent="0.25">
      <c r="A22" s="106"/>
      <c r="B22" s="111" t="s">
        <v>54</v>
      </c>
      <c r="C22" s="119" t="s">
        <v>42</v>
      </c>
      <c r="D22" s="112" t="s">
        <v>55</v>
      </c>
      <c r="E22" s="141">
        <v>15000000000</v>
      </c>
      <c r="F22" s="141">
        <v>2444801803</v>
      </c>
      <c r="G22" s="141">
        <v>-435462365</v>
      </c>
      <c r="H22" s="141">
        <v>12990660562</v>
      </c>
      <c r="I22" s="141">
        <v>-48380233</v>
      </c>
      <c r="J22" s="141">
        <v>4217783176</v>
      </c>
      <c r="K22" s="253">
        <v>4217783176</v>
      </c>
    </row>
    <row r="23" spans="1:11" ht="45" x14ac:dyDescent="0.25">
      <c r="A23" s="106"/>
      <c r="B23" s="111" t="s">
        <v>56</v>
      </c>
      <c r="C23" s="119" t="s">
        <v>42</v>
      </c>
      <c r="D23" s="112" t="s">
        <v>57</v>
      </c>
      <c r="E23" s="141">
        <v>15000000000</v>
      </c>
      <c r="F23" s="141">
        <v>1321336481</v>
      </c>
      <c r="G23" s="141">
        <v>-590730950</v>
      </c>
      <c r="H23" s="141">
        <v>14269394469</v>
      </c>
      <c r="I23" s="141">
        <v>793532</v>
      </c>
      <c r="J23" s="141">
        <v>714082887</v>
      </c>
      <c r="K23" s="253">
        <v>714082887</v>
      </c>
    </row>
    <row r="24" spans="1:11" ht="45" x14ac:dyDescent="0.25">
      <c r="A24" s="106"/>
      <c r="B24" s="111" t="s">
        <v>58</v>
      </c>
      <c r="C24" s="119" t="s">
        <v>18</v>
      </c>
      <c r="D24" s="112" t="s">
        <v>59</v>
      </c>
      <c r="E24" s="141">
        <v>17750000000</v>
      </c>
      <c r="F24" s="141">
        <v>0</v>
      </c>
      <c r="G24" s="141">
        <v>-276897708</v>
      </c>
      <c r="H24" s="141">
        <v>18026897708</v>
      </c>
      <c r="I24" s="141">
        <v>533468304</v>
      </c>
      <c r="J24" s="141">
        <v>651881528</v>
      </c>
      <c r="K24" s="253">
        <v>651881528</v>
      </c>
    </row>
    <row r="25" spans="1:11" ht="45" x14ac:dyDescent="0.25">
      <c r="A25" s="106"/>
      <c r="B25" s="111" t="s">
        <v>58</v>
      </c>
      <c r="C25" s="119" t="s">
        <v>42</v>
      </c>
      <c r="D25" s="112" t="s">
        <v>59</v>
      </c>
      <c r="E25" s="141">
        <v>165081157797</v>
      </c>
      <c r="F25" s="141">
        <v>100000000000</v>
      </c>
      <c r="G25" s="141">
        <v>26192265764</v>
      </c>
      <c r="H25" s="141">
        <v>38888892033</v>
      </c>
      <c r="I25" s="141">
        <v>199016666</v>
      </c>
      <c r="J25" s="141">
        <v>140672000</v>
      </c>
      <c r="K25" s="253">
        <v>140672000</v>
      </c>
    </row>
    <row r="26" spans="1:11" ht="33.75" x14ac:dyDescent="0.25">
      <c r="A26" s="106"/>
      <c r="B26" s="111" t="s">
        <v>60</v>
      </c>
      <c r="C26" s="119" t="s">
        <v>42</v>
      </c>
      <c r="D26" s="112" t="s">
        <v>61</v>
      </c>
      <c r="E26" s="141">
        <v>75290000000</v>
      </c>
      <c r="F26" s="141">
        <v>1623796486</v>
      </c>
      <c r="G26" s="141">
        <v>41097437218</v>
      </c>
      <c r="H26" s="141">
        <v>32568766296</v>
      </c>
      <c r="I26" s="141">
        <v>2700425</v>
      </c>
      <c r="J26" s="141">
        <v>45416768</v>
      </c>
      <c r="K26" s="253">
        <v>45416768</v>
      </c>
    </row>
    <row r="27" spans="1:11" ht="45" x14ac:dyDescent="0.25">
      <c r="A27" s="106"/>
      <c r="B27" s="111" t="s">
        <v>62</v>
      </c>
      <c r="C27" s="119" t="s">
        <v>42</v>
      </c>
      <c r="D27" s="112" t="s">
        <v>63</v>
      </c>
      <c r="E27" s="141">
        <v>25000000000</v>
      </c>
      <c r="F27" s="141">
        <v>6733546174</v>
      </c>
      <c r="G27" s="141">
        <v>-1010329801</v>
      </c>
      <c r="H27" s="141">
        <v>19276783627</v>
      </c>
      <c r="I27" s="141">
        <v>1461687384</v>
      </c>
      <c r="J27" s="141">
        <v>1392004087</v>
      </c>
      <c r="K27" s="253">
        <v>1392004087</v>
      </c>
    </row>
    <row r="28" spans="1:11" ht="56.25" x14ac:dyDescent="0.25">
      <c r="A28" s="106"/>
      <c r="B28" s="111" t="s">
        <v>64</v>
      </c>
      <c r="C28" s="119" t="s">
        <v>18</v>
      </c>
      <c r="D28" s="112" t="s">
        <v>65</v>
      </c>
      <c r="E28" s="141">
        <v>112170000000</v>
      </c>
      <c r="F28" s="141">
        <v>48875316882</v>
      </c>
      <c r="G28" s="141">
        <v>-2501512071</v>
      </c>
      <c r="H28" s="141">
        <v>65796195189</v>
      </c>
      <c r="I28" s="141">
        <v>5609217055.3599997</v>
      </c>
      <c r="J28" s="141">
        <v>10588256729.360001</v>
      </c>
      <c r="K28" s="253">
        <v>10588256729.360001</v>
      </c>
    </row>
    <row r="29" spans="1:11" ht="56.25" x14ac:dyDescent="0.25">
      <c r="A29" s="106"/>
      <c r="B29" s="111" t="s">
        <v>64</v>
      </c>
      <c r="C29" s="119" t="s">
        <v>42</v>
      </c>
      <c r="D29" s="112" t="s">
        <v>65</v>
      </c>
      <c r="E29" s="141">
        <v>50000000000</v>
      </c>
      <c r="F29" s="141">
        <v>6517708123</v>
      </c>
      <c r="G29" s="141">
        <v>-719383327</v>
      </c>
      <c r="H29" s="141">
        <v>44201675204</v>
      </c>
      <c r="I29" s="141">
        <v>2173783344.5</v>
      </c>
      <c r="J29" s="141">
        <v>1973783337.5</v>
      </c>
      <c r="K29" s="253">
        <v>1973783337.5</v>
      </c>
    </row>
    <row r="30" spans="1:11" ht="33.75" x14ac:dyDescent="0.25">
      <c r="A30" s="106"/>
      <c r="B30" s="111" t="s">
        <v>66</v>
      </c>
      <c r="C30" s="119" t="s">
        <v>42</v>
      </c>
      <c r="D30" s="112" t="s">
        <v>67</v>
      </c>
      <c r="E30" s="141">
        <v>1100000000</v>
      </c>
      <c r="F30" s="141">
        <v>0</v>
      </c>
      <c r="G30" s="141">
        <v>0</v>
      </c>
      <c r="H30" s="141">
        <v>1100000000</v>
      </c>
      <c r="I30" s="141">
        <v>1448867</v>
      </c>
      <c r="J30" s="141">
        <v>65459472</v>
      </c>
      <c r="K30" s="253">
        <v>65459472</v>
      </c>
    </row>
    <row r="31" spans="1:11" ht="33.75" x14ac:dyDescent="0.25">
      <c r="A31" s="106"/>
      <c r="B31" s="111" t="s">
        <v>68</v>
      </c>
      <c r="C31" s="119" t="s">
        <v>42</v>
      </c>
      <c r="D31" s="112" t="s">
        <v>69</v>
      </c>
      <c r="E31" s="141">
        <v>1000000000</v>
      </c>
      <c r="F31" s="141">
        <v>629200000</v>
      </c>
      <c r="G31" s="141">
        <v>0</v>
      </c>
      <c r="H31" s="141">
        <v>370800000</v>
      </c>
      <c r="I31" s="141">
        <v>0</v>
      </c>
      <c r="J31" s="141">
        <v>18500000</v>
      </c>
      <c r="K31" s="253">
        <v>18500000</v>
      </c>
    </row>
    <row r="32" spans="1:11" ht="56.25" x14ac:dyDescent="0.25">
      <c r="A32" s="106"/>
      <c r="B32" s="111" t="s">
        <v>70</v>
      </c>
      <c r="C32" s="119" t="s">
        <v>42</v>
      </c>
      <c r="D32" s="112" t="s">
        <v>71</v>
      </c>
      <c r="E32" s="141">
        <v>53000000000</v>
      </c>
      <c r="F32" s="141">
        <v>20097462313</v>
      </c>
      <c r="G32" s="141">
        <v>-659773616</v>
      </c>
      <c r="H32" s="141">
        <v>33562311303</v>
      </c>
      <c r="I32" s="141">
        <v>4714640620</v>
      </c>
      <c r="J32" s="141">
        <v>4016606622</v>
      </c>
      <c r="K32" s="253">
        <v>4016606622</v>
      </c>
    </row>
    <row r="33" spans="1:11" ht="33.75" x14ac:dyDescent="0.25">
      <c r="A33" s="106"/>
      <c r="B33" s="111" t="s">
        <v>72</v>
      </c>
      <c r="C33" s="119" t="s">
        <v>42</v>
      </c>
      <c r="D33" s="112" t="s">
        <v>73</v>
      </c>
      <c r="E33" s="141">
        <v>3750000000</v>
      </c>
      <c r="F33" s="141">
        <v>230000000</v>
      </c>
      <c r="G33" s="141">
        <v>9716668</v>
      </c>
      <c r="H33" s="141">
        <v>3510283332</v>
      </c>
      <c r="I33" s="141">
        <v>-27460500</v>
      </c>
      <c r="J33" s="141">
        <v>361895448</v>
      </c>
      <c r="K33" s="253">
        <v>361895448</v>
      </c>
    </row>
    <row r="34" spans="1:11" ht="22.5" x14ac:dyDescent="0.25">
      <c r="A34" s="106"/>
      <c r="B34" s="111" t="s">
        <v>74</v>
      </c>
      <c r="C34" s="119" t="s">
        <v>42</v>
      </c>
      <c r="D34" s="112" t="s">
        <v>75</v>
      </c>
      <c r="E34" s="141">
        <v>3000000000</v>
      </c>
      <c r="F34" s="141">
        <v>745138427</v>
      </c>
      <c r="G34" s="141">
        <v>0</v>
      </c>
      <c r="H34" s="141">
        <v>2254861573</v>
      </c>
      <c r="I34" s="141">
        <v>0</v>
      </c>
      <c r="J34" s="141">
        <v>19510400</v>
      </c>
      <c r="K34" s="253">
        <v>19510400</v>
      </c>
    </row>
    <row r="35" spans="1:11" ht="33.75" x14ac:dyDescent="0.25">
      <c r="A35" s="106"/>
      <c r="B35" s="111" t="s">
        <v>76</v>
      </c>
      <c r="C35" s="119" t="s">
        <v>42</v>
      </c>
      <c r="D35" s="112" t="s">
        <v>77</v>
      </c>
      <c r="E35" s="141">
        <v>5000000000</v>
      </c>
      <c r="F35" s="141">
        <v>0</v>
      </c>
      <c r="G35" s="141">
        <v>-770203997</v>
      </c>
      <c r="H35" s="141">
        <v>5770203997</v>
      </c>
      <c r="I35" s="141">
        <v>0</v>
      </c>
      <c r="J35" s="141">
        <v>159494149.47</v>
      </c>
      <c r="K35" s="253">
        <v>159494149.47</v>
      </c>
    </row>
    <row r="36" spans="1:11" ht="56.25" x14ac:dyDescent="0.25">
      <c r="A36" s="106"/>
      <c r="B36" s="111" t="s">
        <v>78</v>
      </c>
      <c r="C36" s="119" t="s">
        <v>42</v>
      </c>
      <c r="D36" s="112" t="s">
        <v>79</v>
      </c>
      <c r="E36" s="141">
        <v>4000000000</v>
      </c>
      <c r="F36" s="141">
        <v>0</v>
      </c>
      <c r="G36" s="141">
        <v>399151340</v>
      </c>
      <c r="H36" s="141">
        <v>3600848660</v>
      </c>
      <c r="I36" s="141">
        <v>41542243</v>
      </c>
      <c r="J36" s="141">
        <v>164001763.47999999</v>
      </c>
      <c r="K36" s="253">
        <v>164001763.47999999</v>
      </c>
    </row>
    <row r="37" spans="1:11" ht="22.5" x14ac:dyDescent="0.25">
      <c r="A37" s="106"/>
      <c r="B37" s="111" t="s">
        <v>80</v>
      </c>
      <c r="C37" s="119" t="s">
        <v>42</v>
      </c>
      <c r="D37" s="112" t="s">
        <v>81</v>
      </c>
      <c r="E37" s="141">
        <v>8000000000</v>
      </c>
      <c r="F37" s="141">
        <v>0</v>
      </c>
      <c r="G37" s="141">
        <v>574990083</v>
      </c>
      <c r="H37" s="141">
        <v>7425009917</v>
      </c>
      <c r="I37" s="141">
        <v>1163449919</v>
      </c>
      <c r="J37" s="141">
        <v>178400478.44</v>
      </c>
      <c r="K37" s="253">
        <v>178400478.44</v>
      </c>
    </row>
    <row r="38" spans="1:11" ht="23.25" thickBot="1" x14ac:dyDescent="0.3">
      <c r="A38" s="106"/>
      <c r="B38" s="113" t="s">
        <v>82</v>
      </c>
      <c r="C38" s="121" t="s">
        <v>42</v>
      </c>
      <c r="D38" s="114" t="s">
        <v>83</v>
      </c>
      <c r="E38" s="151">
        <v>7000000000</v>
      </c>
      <c r="F38" s="151">
        <v>2233700280</v>
      </c>
      <c r="G38" s="151">
        <v>-142414936</v>
      </c>
      <c r="H38" s="151">
        <v>4908714656</v>
      </c>
      <c r="I38" s="151">
        <v>316899598</v>
      </c>
      <c r="J38" s="151">
        <v>418658637</v>
      </c>
      <c r="K38" s="255">
        <v>418658637</v>
      </c>
    </row>
    <row r="39" spans="1:11" ht="15.75" thickBot="1" x14ac:dyDescent="0.3">
      <c r="A39" s="106"/>
      <c r="B39" s="337" t="s">
        <v>115</v>
      </c>
      <c r="C39" s="338"/>
      <c r="D39" s="339"/>
      <c r="E39" s="161">
        <f>SUM(E19:E38)</f>
        <v>637141157797</v>
      </c>
      <c r="F39" s="161">
        <f t="shared" ref="F39:K39" si="1">SUM(F19:F38)</f>
        <v>200797494587</v>
      </c>
      <c r="G39" s="161">
        <f t="shared" si="1"/>
        <v>62636351317</v>
      </c>
      <c r="H39" s="161">
        <f t="shared" si="1"/>
        <v>373707311893</v>
      </c>
      <c r="I39" s="161">
        <f t="shared" si="1"/>
        <v>24923012999.860001</v>
      </c>
      <c r="J39" s="161">
        <f t="shared" si="1"/>
        <v>37173194472.250008</v>
      </c>
      <c r="K39" s="161">
        <f t="shared" si="1"/>
        <v>37173194472.250008</v>
      </c>
    </row>
    <row r="40" spans="1:11" ht="15.75" thickBot="1" x14ac:dyDescent="0.3">
      <c r="A40" s="106"/>
      <c r="B40" s="340" t="s">
        <v>118</v>
      </c>
      <c r="C40" s="341"/>
      <c r="D40" s="342"/>
      <c r="E40" s="257">
        <f>+E39+E18</f>
        <v>676735110160</v>
      </c>
      <c r="F40" s="257">
        <f t="shared" ref="F40:K40" si="2">+F39+F18</f>
        <v>200797494587</v>
      </c>
      <c r="G40" s="257">
        <f t="shared" si="2"/>
        <v>65368968838.800003</v>
      </c>
      <c r="H40" s="257">
        <f t="shared" si="2"/>
        <v>410568646734.20001</v>
      </c>
      <c r="I40" s="257">
        <f t="shared" si="2"/>
        <v>27772281551.52</v>
      </c>
      <c r="J40" s="257">
        <f t="shared" si="2"/>
        <v>40839618048.250008</v>
      </c>
      <c r="K40" s="257">
        <f t="shared" si="2"/>
        <v>40839618048.250008</v>
      </c>
    </row>
    <row r="41" spans="1:11" ht="33.950000000000003" customHeight="1" x14ac:dyDescent="0.25"/>
  </sheetData>
  <mergeCells count="3">
    <mergeCell ref="B18:D18"/>
    <mergeCell ref="B39:D39"/>
    <mergeCell ref="B40:D4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215C8-F046-4C07-98C4-8656DAB45FB9}">
  <dimension ref="A1:K41"/>
  <sheetViews>
    <sheetView workbookViewId="0"/>
  </sheetViews>
  <sheetFormatPr baseColWidth="10" defaultRowHeight="15" x14ac:dyDescent="0.25"/>
  <cols>
    <col min="1" max="1" width="13.42578125" style="215" customWidth="1"/>
    <col min="2" max="2" width="14.7109375" style="215" customWidth="1"/>
    <col min="3" max="3" width="8" style="215" customWidth="1"/>
    <col min="4" max="4" width="27.5703125" style="215" customWidth="1"/>
    <col min="5" max="11" width="18.85546875" style="215" customWidth="1"/>
    <col min="12" max="12" width="0" style="215" hidden="1" customWidth="1"/>
    <col min="13" max="13" width="6.42578125" style="215" customWidth="1"/>
    <col min="14" max="16384" width="11.42578125" style="215"/>
  </cols>
  <sheetData>
    <row r="1" spans="1:11" x14ac:dyDescent="0.25">
      <c r="A1" s="213"/>
      <c r="B1" s="213">
        <v>2020</v>
      </c>
      <c r="C1" s="214" t="s">
        <v>0</v>
      </c>
      <c r="D1" s="214" t="s">
        <v>0</v>
      </c>
      <c r="E1" s="214" t="s">
        <v>0</v>
      </c>
      <c r="F1" s="214" t="s">
        <v>0</v>
      </c>
      <c r="G1" s="214" t="s">
        <v>0</v>
      </c>
      <c r="H1" s="214" t="s">
        <v>0</v>
      </c>
      <c r="I1" s="214" t="s">
        <v>0</v>
      </c>
      <c r="J1" s="214" t="s">
        <v>0</v>
      </c>
      <c r="K1" s="214" t="s">
        <v>0</v>
      </c>
    </row>
    <row r="2" spans="1:11" x14ac:dyDescent="0.25">
      <c r="A2" s="213"/>
      <c r="B2" s="213" t="s">
        <v>1</v>
      </c>
      <c r="C2" s="214" t="s">
        <v>0</v>
      </c>
      <c r="D2" s="214" t="s">
        <v>0</v>
      </c>
      <c r="E2" s="214" t="s">
        <v>0</v>
      </c>
      <c r="F2" s="214" t="s">
        <v>0</v>
      </c>
      <c r="G2" s="214" t="s">
        <v>0</v>
      </c>
      <c r="H2" s="214" t="s">
        <v>0</v>
      </c>
      <c r="I2" s="214" t="s">
        <v>0</v>
      </c>
      <c r="J2" s="214" t="s">
        <v>0</v>
      </c>
      <c r="K2" s="214" t="s">
        <v>0</v>
      </c>
    </row>
    <row r="3" spans="1:11" ht="15.75" thickBot="1" x14ac:dyDescent="0.3">
      <c r="A3" s="213"/>
      <c r="B3" s="218" t="s">
        <v>114</v>
      </c>
      <c r="C3" s="214" t="s">
        <v>0</v>
      </c>
      <c r="D3" s="214" t="s">
        <v>0</v>
      </c>
      <c r="E3" s="214" t="s">
        <v>0</v>
      </c>
      <c r="F3" s="214" t="s">
        <v>0</v>
      </c>
      <c r="G3" s="214" t="s">
        <v>0</v>
      </c>
      <c r="H3" s="214" t="s">
        <v>0</v>
      </c>
      <c r="I3" s="214" t="s">
        <v>0</v>
      </c>
      <c r="J3" s="214" t="s">
        <v>0</v>
      </c>
      <c r="K3" s="214" t="s">
        <v>0</v>
      </c>
    </row>
    <row r="4" spans="1:11" ht="15.75" thickBot="1" x14ac:dyDescent="0.3">
      <c r="A4" s="216"/>
      <c r="B4" s="248" t="s">
        <v>3</v>
      </c>
      <c r="C4" s="249" t="s">
        <v>4</v>
      </c>
      <c r="D4" s="249" t="s">
        <v>6</v>
      </c>
      <c r="E4" s="249" t="s">
        <v>8</v>
      </c>
      <c r="F4" s="249" t="s">
        <v>9</v>
      </c>
      <c r="G4" s="249" t="s">
        <v>10</v>
      </c>
      <c r="H4" s="249" t="s">
        <v>11</v>
      </c>
      <c r="I4" s="249" t="s">
        <v>12</v>
      </c>
      <c r="J4" s="249" t="s">
        <v>13</v>
      </c>
      <c r="K4" s="250" t="s">
        <v>15</v>
      </c>
    </row>
    <row r="5" spans="1:11" x14ac:dyDescent="0.25">
      <c r="A5" s="217"/>
      <c r="B5" s="229" t="s">
        <v>16</v>
      </c>
      <c r="C5" s="230" t="s">
        <v>18</v>
      </c>
      <c r="D5" s="231" t="s">
        <v>20</v>
      </c>
      <c r="E5" s="232">
        <v>12190000000</v>
      </c>
      <c r="F5" s="232">
        <v>0</v>
      </c>
      <c r="G5" s="232">
        <v>915654369</v>
      </c>
      <c r="H5" s="232">
        <v>11274345631</v>
      </c>
      <c r="I5" s="232">
        <v>915654369</v>
      </c>
      <c r="J5" s="232">
        <v>915654369</v>
      </c>
      <c r="K5" s="233">
        <v>915654369</v>
      </c>
    </row>
    <row r="6" spans="1:11" ht="22.5" x14ac:dyDescent="0.25">
      <c r="A6" s="217"/>
      <c r="B6" s="219" t="s">
        <v>21</v>
      </c>
      <c r="C6" s="220" t="s">
        <v>18</v>
      </c>
      <c r="D6" s="221" t="s">
        <v>22</v>
      </c>
      <c r="E6" s="222">
        <v>4261000000</v>
      </c>
      <c r="F6" s="222">
        <v>0</v>
      </c>
      <c r="G6" s="222">
        <v>341940897</v>
      </c>
      <c r="H6" s="222">
        <v>3919059103</v>
      </c>
      <c r="I6" s="222">
        <v>341940897</v>
      </c>
      <c r="J6" s="222">
        <v>263847390</v>
      </c>
      <c r="K6" s="223">
        <v>263847390</v>
      </c>
    </row>
    <row r="7" spans="1:11" ht="33.75" x14ac:dyDescent="0.25">
      <c r="A7" s="217"/>
      <c r="B7" s="219" t="s">
        <v>23</v>
      </c>
      <c r="C7" s="220" t="s">
        <v>18</v>
      </c>
      <c r="D7" s="221" t="s">
        <v>24</v>
      </c>
      <c r="E7" s="222">
        <v>1524000000</v>
      </c>
      <c r="F7" s="222">
        <v>0</v>
      </c>
      <c r="G7" s="222">
        <v>104015907</v>
      </c>
      <c r="H7" s="222">
        <v>1419984093</v>
      </c>
      <c r="I7" s="222">
        <v>103807147</v>
      </c>
      <c r="J7" s="222">
        <v>105848146</v>
      </c>
      <c r="K7" s="223">
        <v>105848146</v>
      </c>
    </row>
    <row r="8" spans="1:11" ht="22.5" x14ac:dyDescent="0.25">
      <c r="A8" s="217"/>
      <c r="B8" s="219" t="s">
        <v>25</v>
      </c>
      <c r="C8" s="220" t="s">
        <v>18</v>
      </c>
      <c r="D8" s="221" t="s">
        <v>26</v>
      </c>
      <c r="E8" s="222">
        <v>0</v>
      </c>
      <c r="F8" s="222">
        <v>0</v>
      </c>
      <c r="G8" s="222">
        <v>0</v>
      </c>
      <c r="H8" s="222">
        <v>0</v>
      </c>
      <c r="I8" s="222">
        <v>0</v>
      </c>
      <c r="J8" s="222">
        <v>0</v>
      </c>
      <c r="K8" s="223">
        <v>0</v>
      </c>
    </row>
    <row r="9" spans="1:11" ht="22.5" x14ac:dyDescent="0.25">
      <c r="A9" s="217"/>
      <c r="B9" s="219" t="s">
        <v>27</v>
      </c>
      <c r="C9" s="220" t="s">
        <v>18</v>
      </c>
      <c r="D9" s="221" t="s">
        <v>28</v>
      </c>
      <c r="E9" s="222">
        <v>4340000000</v>
      </c>
      <c r="F9" s="222">
        <v>0</v>
      </c>
      <c r="G9" s="222">
        <v>24750000</v>
      </c>
      <c r="H9" s="222">
        <v>4315250000</v>
      </c>
      <c r="I9" s="222">
        <v>55773607.079999998</v>
      </c>
      <c r="J9" s="222">
        <v>294779470.11000001</v>
      </c>
      <c r="K9" s="223">
        <v>294779470.11000001</v>
      </c>
    </row>
    <row r="10" spans="1:11" ht="33.75" x14ac:dyDescent="0.25">
      <c r="A10" s="217"/>
      <c r="B10" s="219" t="s">
        <v>29</v>
      </c>
      <c r="C10" s="220" t="s">
        <v>18</v>
      </c>
      <c r="D10" s="221" t="s">
        <v>30</v>
      </c>
      <c r="E10" s="222">
        <v>13311842203</v>
      </c>
      <c r="F10" s="222">
        <v>0</v>
      </c>
      <c r="G10" s="222">
        <v>572037937</v>
      </c>
      <c r="H10" s="222">
        <v>12739804266</v>
      </c>
      <c r="I10" s="222">
        <v>572037937</v>
      </c>
      <c r="J10" s="222">
        <v>572037937</v>
      </c>
      <c r="K10" s="223">
        <v>572037937</v>
      </c>
    </row>
    <row r="11" spans="1:11" ht="22.5" x14ac:dyDescent="0.25">
      <c r="A11" s="217"/>
      <c r="B11" s="219" t="s">
        <v>31</v>
      </c>
      <c r="C11" s="220" t="s">
        <v>18</v>
      </c>
      <c r="D11" s="221" t="s">
        <v>32</v>
      </c>
      <c r="E11" s="222">
        <v>2807110160</v>
      </c>
      <c r="F11" s="222">
        <v>0</v>
      </c>
      <c r="G11" s="222">
        <v>964179371.29999995</v>
      </c>
      <c r="H11" s="222">
        <v>1842930788.7</v>
      </c>
      <c r="I11" s="222">
        <v>25657112.300000001</v>
      </c>
      <c r="J11" s="222">
        <v>27962073</v>
      </c>
      <c r="K11" s="223">
        <v>27962073</v>
      </c>
    </row>
    <row r="12" spans="1:11" ht="33.75" x14ac:dyDescent="0.25">
      <c r="A12" s="217"/>
      <c r="B12" s="219" t="s">
        <v>33</v>
      </c>
      <c r="C12" s="220" t="s">
        <v>18</v>
      </c>
      <c r="D12" s="221" t="s">
        <v>34</v>
      </c>
      <c r="E12" s="222">
        <v>58000000</v>
      </c>
      <c r="F12" s="222">
        <v>0</v>
      </c>
      <c r="G12" s="222">
        <v>-2823709</v>
      </c>
      <c r="H12" s="222">
        <v>60823709</v>
      </c>
      <c r="I12" s="222">
        <v>-608527</v>
      </c>
      <c r="J12" s="222">
        <v>1377382</v>
      </c>
      <c r="K12" s="223">
        <v>1377382</v>
      </c>
    </row>
    <row r="13" spans="1:11" x14ac:dyDescent="0.25">
      <c r="A13" s="217"/>
      <c r="B13" s="219" t="s">
        <v>35</v>
      </c>
      <c r="C13" s="220" t="s">
        <v>18</v>
      </c>
      <c r="D13" s="221" t="s">
        <v>36</v>
      </c>
      <c r="E13" s="222">
        <v>94000000</v>
      </c>
      <c r="F13" s="222">
        <v>0</v>
      </c>
      <c r="G13" s="222">
        <v>0</v>
      </c>
      <c r="H13" s="222">
        <v>94000000</v>
      </c>
      <c r="I13" s="222">
        <v>0</v>
      </c>
      <c r="J13" s="222">
        <v>0</v>
      </c>
      <c r="K13" s="223">
        <v>0</v>
      </c>
    </row>
    <row r="14" spans="1:11" x14ac:dyDescent="0.25">
      <c r="A14" s="217"/>
      <c r="B14" s="219" t="s">
        <v>37</v>
      </c>
      <c r="C14" s="220" t="s">
        <v>18</v>
      </c>
      <c r="D14" s="221" t="s">
        <v>38</v>
      </c>
      <c r="E14" s="222">
        <v>20000000</v>
      </c>
      <c r="F14" s="222">
        <v>0</v>
      </c>
      <c r="G14" s="222">
        <v>0</v>
      </c>
      <c r="H14" s="222">
        <v>20000000</v>
      </c>
      <c r="I14" s="222">
        <v>0</v>
      </c>
      <c r="J14" s="222">
        <v>0</v>
      </c>
      <c r="K14" s="223">
        <v>0</v>
      </c>
    </row>
    <row r="15" spans="1:11" ht="22.5" x14ac:dyDescent="0.25">
      <c r="A15" s="217"/>
      <c r="B15" s="219" t="s">
        <v>39</v>
      </c>
      <c r="C15" s="220" t="s">
        <v>18</v>
      </c>
      <c r="D15" s="221" t="s">
        <v>40</v>
      </c>
      <c r="E15" s="222">
        <v>11000000</v>
      </c>
      <c r="F15" s="222">
        <v>0</v>
      </c>
      <c r="G15" s="222">
        <v>0</v>
      </c>
      <c r="H15" s="222">
        <v>11000000</v>
      </c>
      <c r="I15" s="222">
        <v>0</v>
      </c>
      <c r="J15" s="222">
        <v>0</v>
      </c>
      <c r="K15" s="223">
        <v>0</v>
      </c>
    </row>
    <row r="16" spans="1:11" ht="22.5" x14ac:dyDescent="0.25">
      <c r="A16" s="217"/>
      <c r="B16" s="219" t="s">
        <v>41</v>
      </c>
      <c r="C16" s="220" t="s">
        <v>42</v>
      </c>
      <c r="D16" s="221" t="s">
        <v>44</v>
      </c>
      <c r="E16" s="222">
        <v>975000000</v>
      </c>
      <c r="F16" s="222">
        <v>0</v>
      </c>
      <c r="G16" s="222">
        <v>345280742</v>
      </c>
      <c r="H16" s="222">
        <v>629719258</v>
      </c>
      <c r="I16" s="222">
        <v>345280742</v>
      </c>
      <c r="J16" s="222">
        <v>0</v>
      </c>
      <c r="K16" s="223">
        <v>0</v>
      </c>
    </row>
    <row r="17" spans="1:11" ht="23.25" thickBot="1" x14ac:dyDescent="0.3">
      <c r="A17" s="217"/>
      <c r="B17" s="224" t="s">
        <v>45</v>
      </c>
      <c r="C17" s="225" t="s">
        <v>18</v>
      </c>
      <c r="D17" s="226" t="s">
        <v>46</v>
      </c>
      <c r="E17" s="227">
        <v>2000000</v>
      </c>
      <c r="F17" s="227">
        <v>0</v>
      </c>
      <c r="G17" s="227">
        <v>0</v>
      </c>
      <c r="H17" s="227">
        <v>2000000</v>
      </c>
      <c r="I17" s="227">
        <v>0</v>
      </c>
      <c r="J17" s="227">
        <v>0</v>
      </c>
      <c r="K17" s="228">
        <v>0</v>
      </c>
    </row>
    <row r="18" spans="1:11" ht="15.75" thickBot="1" x14ac:dyDescent="0.3">
      <c r="A18" s="217"/>
      <c r="B18" s="351" t="s">
        <v>111</v>
      </c>
      <c r="C18" s="352"/>
      <c r="D18" s="353"/>
      <c r="E18" s="251">
        <f>SUM(E5:E17)</f>
        <v>39593952363</v>
      </c>
      <c r="F18" s="251">
        <f t="shared" ref="F18:K18" si="0">SUM(F5:F17)</f>
        <v>0</v>
      </c>
      <c r="G18" s="251">
        <f t="shared" si="0"/>
        <v>3265035514.3000002</v>
      </c>
      <c r="H18" s="251">
        <f t="shared" si="0"/>
        <v>36328916848.699997</v>
      </c>
      <c r="I18" s="251">
        <f t="shared" si="0"/>
        <v>2359543284.3800001</v>
      </c>
      <c r="J18" s="251">
        <f t="shared" si="0"/>
        <v>2181506767.1100001</v>
      </c>
      <c r="K18" s="251">
        <f t="shared" si="0"/>
        <v>2181506767.1100001</v>
      </c>
    </row>
    <row r="19" spans="1:11" ht="56.25" x14ac:dyDescent="0.25">
      <c r="A19" s="217"/>
      <c r="B19" s="229" t="s">
        <v>47</v>
      </c>
      <c r="C19" s="230" t="s">
        <v>42</v>
      </c>
      <c r="D19" s="231" t="s">
        <v>49</v>
      </c>
      <c r="E19" s="232">
        <v>50000000000</v>
      </c>
      <c r="F19" s="232">
        <v>0</v>
      </c>
      <c r="G19" s="232">
        <v>6105385975</v>
      </c>
      <c r="H19" s="232">
        <v>43894614025</v>
      </c>
      <c r="I19" s="232">
        <v>1116306331</v>
      </c>
      <c r="J19" s="232">
        <v>697828907</v>
      </c>
      <c r="K19" s="233">
        <v>697828907</v>
      </c>
    </row>
    <row r="20" spans="1:11" ht="45" x14ac:dyDescent="0.25">
      <c r="A20" s="217"/>
      <c r="B20" s="219" t="s">
        <v>50</v>
      </c>
      <c r="C20" s="220" t="s">
        <v>42</v>
      </c>
      <c r="D20" s="221" t="s">
        <v>51</v>
      </c>
      <c r="E20" s="222">
        <v>13000000000</v>
      </c>
      <c r="F20" s="222">
        <v>0</v>
      </c>
      <c r="G20" s="222">
        <v>0</v>
      </c>
      <c r="H20" s="222">
        <v>13000000000</v>
      </c>
      <c r="I20" s="222">
        <v>-72737092</v>
      </c>
      <c r="J20" s="222">
        <v>795549097</v>
      </c>
      <c r="K20" s="223">
        <v>795549097</v>
      </c>
    </row>
    <row r="21" spans="1:11" ht="22.5" x14ac:dyDescent="0.25">
      <c r="A21" s="217"/>
      <c r="B21" s="219" t="s">
        <v>52</v>
      </c>
      <c r="C21" s="220" t="s">
        <v>42</v>
      </c>
      <c r="D21" s="221" t="s">
        <v>53</v>
      </c>
      <c r="E21" s="222">
        <v>13000000000</v>
      </c>
      <c r="F21" s="222">
        <v>515000000</v>
      </c>
      <c r="G21" s="222">
        <v>-489528000</v>
      </c>
      <c r="H21" s="222">
        <v>12974528000</v>
      </c>
      <c r="I21" s="222">
        <v>100000000</v>
      </c>
      <c r="J21" s="222">
        <v>890598221</v>
      </c>
      <c r="K21" s="223">
        <v>890598221</v>
      </c>
    </row>
    <row r="22" spans="1:11" ht="33.75" x14ac:dyDescent="0.25">
      <c r="A22" s="217"/>
      <c r="B22" s="219" t="s">
        <v>54</v>
      </c>
      <c r="C22" s="220" t="s">
        <v>42</v>
      </c>
      <c r="D22" s="221" t="s">
        <v>55</v>
      </c>
      <c r="E22" s="222">
        <v>15000000000</v>
      </c>
      <c r="F22" s="222">
        <v>91000000</v>
      </c>
      <c r="G22" s="222">
        <v>-54350000</v>
      </c>
      <c r="H22" s="222">
        <v>14963350000</v>
      </c>
      <c r="I22" s="222">
        <v>7751739834</v>
      </c>
      <c r="J22" s="222">
        <v>299504500</v>
      </c>
      <c r="K22" s="223">
        <v>299504500</v>
      </c>
    </row>
    <row r="23" spans="1:11" ht="45" x14ac:dyDescent="0.25">
      <c r="A23" s="217"/>
      <c r="B23" s="219" t="s">
        <v>56</v>
      </c>
      <c r="C23" s="220" t="s">
        <v>42</v>
      </c>
      <c r="D23" s="221" t="s">
        <v>57</v>
      </c>
      <c r="E23" s="222">
        <v>15000000000</v>
      </c>
      <c r="F23" s="222">
        <v>0</v>
      </c>
      <c r="G23" s="222">
        <v>1670333350</v>
      </c>
      <c r="H23" s="222">
        <v>13329666650</v>
      </c>
      <c r="I23" s="222">
        <v>-29449271</v>
      </c>
      <c r="J23" s="222">
        <v>927560408</v>
      </c>
      <c r="K23" s="223">
        <v>927560408</v>
      </c>
    </row>
    <row r="24" spans="1:11" ht="45" x14ac:dyDescent="0.25">
      <c r="A24" s="217"/>
      <c r="B24" s="219" t="s">
        <v>58</v>
      </c>
      <c r="C24" s="220" t="s">
        <v>18</v>
      </c>
      <c r="D24" s="221" t="s">
        <v>59</v>
      </c>
      <c r="E24" s="222">
        <v>17750000000</v>
      </c>
      <c r="F24" s="222">
        <v>0</v>
      </c>
      <c r="G24" s="222">
        <v>-526461020</v>
      </c>
      <c r="H24" s="222">
        <v>18276461020</v>
      </c>
      <c r="I24" s="222">
        <v>429533778</v>
      </c>
      <c r="J24" s="222">
        <v>766880522</v>
      </c>
      <c r="K24" s="223">
        <v>766880522</v>
      </c>
    </row>
    <row r="25" spans="1:11" ht="45" x14ac:dyDescent="0.25">
      <c r="A25" s="217"/>
      <c r="B25" s="219" t="s">
        <v>58</v>
      </c>
      <c r="C25" s="220" t="s">
        <v>42</v>
      </c>
      <c r="D25" s="221" t="s">
        <v>59</v>
      </c>
      <c r="E25" s="222">
        <v>165081157797</v>
      </c>
      <c r="F25" s="222">
        <v>100000000000</v>
      </c>
      <c r="G25" s="222">
        <v>233204289</v>
      </c>
      <c r="H25" s="222">
        <v>64847953508</v>
      </c>
      <c r="I25" s="222">
        <v>870776421</v>
      </c>
      <c r="J25" s="222">
        <v>887115532</v>
      </c>
      <c r="K25" s="223">
        <v>887115532</v>
      </c>
    </row>
    <row r="26" spans="1:11" ht="33.75" x14ac:dyDescent="0.25">
      <c r="A26" s="217"/>
      <c r="B26" s="219" t="s">
        <v>60</v>
      </c>
      <c r="C26" s="220" t="s">
        <v>42</v>
      </c>
      <c r="D26" s="221" t="s">
        <v>61</v>
      </c>
      <c r="E26" s="222">
        <v>75290000000</v>
      </c>
      <c r="F26" s="222">
        <v>1623796486</v>
      </c>
      <c r="G26" s="222">
        <v>63947836</v>
      </c>
      <c r="H26" s="222">
        <v>73602255678</v>
      </c>
      <c r="I26" s="222">
        <v>18558846</v>
      </c>
      <c r="J26" s="222">
        <v>45646159</v>
      </c>
      <c r="K26" s="223">
        <v>45646159</v>
      </c>
    </row>
    <row r="27" spans="1:11" ht="45" x14ac:dyDescent="0.25">
      <c r="A27" s="217"/>
      <c r="B27" s="219" t="s">
        <v>62</v>
      </c>
      <c r="C27" s="220" t="s">
        <v>42</v>
      </c>
      <c r="D27" s="221" t="s">
        <v>63</v>
      </c>
      <c r="E27" s="222">
        <v>25000000000</v>
      </c>
      <c r="F27" s="222">
        <v>2488109862</v>
      </c>
      <c r="G27" s="222">
        <v>-2400000000</v>
      </c>
      <c r="H27" s="222">
        <v>24911890138</v>
      </c>
      <c r="I27" s="222">
        <v>356697414</v>
      </c>
      <c r="J27" s="222">
        <v>450945262</v>
      </c>
      <c r="K27" s="223">
        <v>450945262</v>
      </c>
    </row>
    <row r="28" spans="1:11" ht="56.25" x14ac:dyDescent="0.25">
      <c r="A28" s="217"/>
      <c r="B28" s="219" t="s">
        <v>64</v>
      </c>
      <c r="C28" s="220" t="s">
        <v>18</v>
      </c>
      <c r="D28" s="221" t="s">
        <v>65</v>
      </c>
      <c r="E28" s="222">
        <v>112170000000</v>
      </c>
      <c r="F28" s="222">
        <v>43124832206</v>
      </c>
      <c r="G28" s="222">
        <v>-1428774058</v>
      </c>
      <c r="H28" s="222">
        <v>70473941852</v>
      </c>
      <c r="I28" s="222">
        <v>1595628464</v>
      </c>
      <c r="J28" s="222">
        <v>3452970809</v>
      </c>
      <c r="K28" s="223">
        <v>3452970809</v>
      </c>
    </row>
    <row r="29" spans="1:11" ht="56.25" x14ac:dyDescent="0.25">
      <c r="A29" s="217"/>
      <c r="B29" s="219" t="s">
        <v>64</v>
      </c>
      <c r="C29" s="220" t="s">
        <v>42</v>
      </c>
      <c r="D29" s="221" t="s">
        <v>65</v>
      </c>
      <c r="E29" s="222">
        <v>50000000000</v>
      </c>
      <c r="F29" s="222">
        <v>4900000000</v>
      </c>
      <c r="G29" s="222">
        <v>-398324796</v>
      </c>
      <c r="H29" s="222">
        <v>45498324796</v>
      </c>
      <c r="I29" s="222">
        <v>2074150585</v>
      </c>
      <c r="J29" s="222">
        <v>791778306</v>
      </c>
      <c r="K29" s="223">
        <v>791778306</v>
      </c>
    </row>
    <row r="30" spans="1:11" ht="33.75" x14ac:dyDescent="0.25">
      <c r="A30" s="217"/>
      <c r="B30" s="219" t="s">
        <v>66</v>
      </c>
      <c r="C30" s="220" t="s">
        <v>42</v>
      </c>
      <c r="D30" s="221" t="s">
        <v>67</v>
      </c>
      <c r="E30" s="222">
        <v>1100000000</v>
      </c>
      <c r="F30" s="222">
        <v>0</v>
      </c>
      <c r="G30" s="222">
        <v>16000000</v>
      </c>
      <c r="H30" s="222">
        <v>1084000000</v>
      </c>
      <c r="I30" s="222">
        <v>7746128</v>
      </c>
      <c r="J30" s="222">
        <v>70659504</v>
      </c>
      <c r="K30" s="223">
        <v>70659504</v>
      </c>
    </row>
    <row r="31" spans="1:11" ht="33.75" x14ac:dyDescent="0.25">
      <c r="A31" s="217"/>
      <c r="B31" s="219" t="s">
        <v>68</v>
      </c>
      <c r="C31" s="220" t="s">
        <v>42</v>
      </c>
      <c r="D31" s="221" t="s">
        <v>69</v>
      </c>
      <c r="E31" s="222">
        <v>1000000000</v>
      </c>
      <c r="F31" s="222">
        <v>629200000</v>
      </c>
      <c r="G31" s="222">
        <v>0</v>
      </c>
      <c r="H31" s="222">
        <v>370800000</v>
      </c>
      <c r="I31" s="222">
        <v>0</v>
      </c>
      <c r="J31" s="222">
        <v>18500000</v>
      </c>
      <c r="K31" s="223">
        <v>18500000</v>
      </c>
    </row>
    <row r="32" spans="1:11" ht="56.25" x14ac:dyDescent="0.25">
      <c r="A32" s="217"/>
      <c r="B32" s="219" t="s">
        <v>70</v>
      </c>
      <c r="C32" s="220" t="s">
        <v>42</v>
      </c>
      <c r="D32" s="221" t="s">
        <v>71</v>
      </c>
      <c r="E32" s="222">
        <v>53000000000</v>
      </c>
      <c r="F32" s="222">
        <v>15019222739</v>
      </c>
      <c r="G32" s="222">
        <v>1908534400</v>
      </c>
      <c r="H32" s="222">
        <v>36072242861</v>
      </c>
      <c r="I32" s="222">
        <v>1141319819</v>
      </c>
      <c r="J32" s="222">
        <v>93152803</v>
      </c>
      <c r="K32" s="223">
        <v>93152803</v>
      </c>
    </row>
    <row r="33" spans="1:11" ht="33.75" x14ac:dyDescent="0.25">
      <c r="A33" s="217"/>
      <c r="B33" s="219" t="s">
        <v>72</v>
      </c>
      <c r="C33" s="220" t="s">
        <v>42</v>
      </c>
      <c r="D33" s="221" t="s">
        <v>73</v>
      </c>
      <c r="E33" s="222">
        <v>3750000000</v>
      </c>
      <c r="F33" s="222">
        <v>230000000</v>
      </c>
      <c r="G33" s="222">
        <v>-19250000</v>
      </c>
      <c r="H33" s="222">
        <v>3539250000</v>
      </c>
      <c r="I33" s="222">
        <v>-26856081</v>
      </c>
      <c r="J33" s="222">
        <v>303337041</v>
      </c>
      <c r="K33" s="223">
        <v>303337041</v>
      </c>
    </row>
    <row r="34" spans="1:11" ht="22.5" x14ac:dyDescent="0.25">
      <c r="A34" s="217"/>
      <c r="B34" s="219" t="s">
        <v>74</v>
      </c>
      <c r="C34" s="220" t="s">
        <v>42</v>
      </c>
      <c r="D34" s="221" t="s">
        <v>75</v>
      </c>
      <c r="E34" s="222">
        <v>3000000000</v>
      </c>
      <c r="F34" s="222">
        <v>745138427</v>
      </c>
      <c r="G34" s="222">
        <v>-97250000</v>
      </c>
      <c r="H34" s="222">
        <v>2352111573</v>
      </c>
      <c r="I34" s="222">
        <v>0</v>
      </c>
      <c r="J34" s="222">
        <v>19510400</v>
      </c>
      <c r="K34" s="223">
        <v>19510400</v>
      </c>
    </row>
    <row r="35" spans="1:11" ht="33.75" x14ac:dyDescent="0.25">
      <c r="A35" s="217"/>
      <c r="B35" s="219" t="s">
        <v>76</v>
      </c>
      <c r="C35" s="220" t="s">
        <v>42</v>
      </c>
      <c r="D35" s="221" t="s">
        <v>77</v>
      </c>
      <c r="E35" s="222">
        <v>5000000000</v>
      </c>
      <c r="F35" s="222">
        <v>0</v>
      </c>
      <c r="G35" s="222">
        <v>0</v>
      </c>
      <c r="H35" s="222">
        <v>5000000000</v>
      </c>
      <c r="I35" s="222">
        <v>480714964</v>
      </c>
      <c r="J35" s="222">
        <v>211293924.94</v>
      </c>
      <c r="K35" s="223">
        <v>211293924.94</v>
      </c>
    </row>
    <row r="36" spans="1:11" ht="56.25" x14ac:dyDescent="0.25">
      <c r="A36" s="217"/>
      <c r="B36" s="219" t="s">
        <v>78</v>
      </c>
      <c r="C36" s="220" t="s">
        <v>42</v>
      </c>
      <c r="D36" s="221" t="s">
        <v>79</v>
      </c>
      <c r="E36" s="222">
        <v>4000000000</v>
      </c>
      <c r="F36" s="222">
        <v>0</v>
      </c>
      <c r="G36" s="222">
        <v>114743092</v>
      </c>
      <c r="H36" s="222">
        <v>3885256908</v>
      </c>
      <c r="I36" s="222">
        <v>1499330250.4200001</v>
      </c>
      <c r="J36" s="222">
        <v>165960885.16999999</v>
      </c>
      <c r="K36" s="223">
        <v>165960885.16999999</v>
      </c>
    </row>
    <row r="37" spans="1:11" ht="22.5" x14ac:dyDescent="0.25">
      <c r="A37" s="217"/>
      <c r="B37" s="219" t="s">
        <v>80</v>
      </c>
      <c r="C37" s="220" t="s">
        <v>42</v>
      </c>
      <c r="D37" s="221" t="s">
        <v>81</v>
      </c>
      <c r="E37" s="222">
        <v>8000000000</v>
      </c>
      <c r="F37" s="222">
        <v>0</v>
      </c>
      <c r="G37" s="222">
        <v>909399735</v>
      </c>
      <c r="H37" s="222">
        <v>7090600265</v>
      </c>
      <c r="I37" s="222">
        <v>609251877.45000005</v>
      </c>
      <c r="J37" s="222">
        <v>264870975.88999999</v>
      </c>
      <c r="K37" s="223">
        <v>264870975.88999999</v>
      </c>
    </row>
    <row r="38" spans="1:11" ht="23.25" thickBot="1" x14ac:dyDescent="0.3">
      <c r="A38" s="217"/>
      <c r="B38" s="224" t="s">
        <v>82</v>
      </c>
      <c r="C38" s="225" t="s">
        <v>42</v>
      </c>
      <c r="D38" s="226" t="s">
        <v>83</v>
      </c>
      <c r="E38" s="227">
        <v>7000000000</v>
      </c>
      <c r="F38" s="227">
        <v>633700280</v>
      </c>
      <c r="G38" s="227">
        <v>504680227</v>
      </c>
      <c r="H38" s="227">
        <v>5861619493</v>
      </c>
      <c r="I38" s="227">
        <v>23199237</v>
      </c>
      <c r="J38" s="227">
        <v>382049705</v>
      </c>
      <c r="K38" s="228">
        <v>382049705</v>
      </c>
    </row>
    <row r="39" spans="1:11" x14ac:dyDescent="0.25">
      <c r="A39" s="217"/>
      <c r="B39" s="354" t="s">
        <v>115</v>
      </c>
      <c r="C39" s="355"/>
      <c r="D39" s="356"/>
      <c r="E39" s="247">
        <f>SUM(E19:E38)</f>
        <v>637141157797</v>
      </c>
      <c r="F39" s="247">
        <f t="shared" ref="F39:K39" si="1">SUM(F19:F38)</f>
        <v>170000000000</v>
      </c>
      <c r="G39" s="247">
        <f t="shared" si="1"/>
        <v>6112291030</v>
      </c>
      <c r="H39" s="247">
        <f t="shared" si="1"/>
        <v>461028866767</v>
      </c>
      <c r="I39" s="247">
        <f t="shared" si="1"/>
        <v>17945911504.869999</v>
      </c>
      <c r="J39" s="247">
        <f t="shared" si="1"/>
        <v>11535712962</v>
      </c>
      <c r="K39" s="247">
        <f t="shared" si="1"/>
        <v>11535712962</v>
      </c>
    </row>
    <row r="40" spans="1:11" ht="15.75" thickBot="1" x14ac:dyDescent="0.3">
      <c r="A40" s="217"/>
      <c r="B40" s="357" t="s">
        <v>116</v>
      </c>
      <c r="C40" s="358"/>
      <c r="D40" s="359"/>
      <c r="E40" s="252">
        <f>+E39+E18</f>
        <v>676735110160</v>
      </c>
      <c r="F40" s="252">
        <f t="shared" ref="F40:K40" si="2">+F39+F18</f>
        <v>170000000000</v>
      </c>
      <c r="G40" s="252">
        <f t="shared" si="2"/>
        <v>9377326544.2999992</v>
      </c>
      <c r="H40" s="252">
        <f t="shared" si="2"/>
        <v>497357783615.70001</v>
      </c>
      <c r="I40" s="252">
        <f t="shared" si="2"/>
        <v>20305454789.25</v>
      </c>
      <c r="J40" s="252">
        <f t="shared" si="2"/>
        <v>13717219729.110001</v>
      </c>
      <c r="K40" s="252">
        <f t="shared" si="2"/>
        <v>13717219729.110001</v>
      </c>
    </row>
    <row r="41" spans="1:11" ht="33.950000000000003" customHeight="1" x14ac:dyDescent="0.25"/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1"/>
  <sheetViews>
    <sheetView workbookViewId="0"/>
  </sheetViews>
  <sheetFormatPr baseColWidth="10" defaultRowHeight="15" x14ac:dyDescent="0.25"/>
  <cols>
    <col min="1" max="1" width="13.42578125" style="215" customWidth="1"/>
    <col min="2" max="2" width="12.7109375" style="215" customWidth="1"/>
    <col min="3" max="3" width="5.85546875" style="215" customWidth="1"/>
    <col min="4" max="4" width="27.5703125" style="215" customWidth="1"/>
    <col min="5" max="11" width="18.85546875" style="215" customWidth="1"/>
    <col min="12" max="12" width="0" style="215" hidden="1" customWidth="1"/>
    <col min="13" max="13" width="6.42578125" style="215" customWidth="1"/>
    <col min="14" max="16384" width="11.42578125" style="215"/>
  </cols>
  <sheetData>
    <row r="1" spans="1:11" x14ac:dyDescent="0.25">
      <c r="A1" s="213"/>
      <c r="B1" s="213">
        <v>2020</v>
      </c>
      <c r="C1" s="214" t="s">
        <v>0</v>
      </c>
      <c r="D1" s="214" t="s">
        <v>0</v>
      </c>
      <c r="E1" s="214" t="s">
        <v>0</v>
      </c>
      <c r="F1" s="214" t="s">
        <v>0</v>
      </c>
      <c r="G1" s="214" t="s">
        <v>0</v>
      </c>
      <c r="H1" s="214" t="s">
        <v>0</v>
      </c>
      <c r="I1" s="214" t="s">
        <v>0</v>
      </c>
      <c r="J1" s="214" t="s">
        <v>0</v>
      </c>
      <c r="K1" s="214" t="s">
        <v>0</v>
      </c>
    </row>
    <row r="2" spans="1:11" x14ac:dyDescent="0.25">
      <c r="A2" s="213"/>
      <c r="B2" s="213" t="s">
        <v>1</v>
      </c>
      <c r="C2" s="214" t="s">
        <v>0</v>
      </c>
      <c r="D2" s="214" t="s">
        <v>0</v>
      </c>
      <c r="E2" s="214" t="s">
        <v>0</v>
      </c>
      <c r="F2" s="214" t="s">
        <v>0</v>
      </c>
      <c r="G2" s="214" t="s">
        <v>0</v>
      </c>
      <c r="H2" s="214" t="s">
        <v>0</v>
      </c>
      <c r="I2" s="214" t="s">
        <v>0</v>
      </c>
      <c r="J2" s="214" t="s">
        <v>0</v>
      </c>
      <c r="K2" s="214" t="s">
        <v>0</v>
      </c>
    </row>
    <row r="3" spans="1:11" ht="15.75" thickBot="1" x14ac:dyDescent="0.3">
      <c r="A3" s="213"/>
      <c r="B3" s="218" t="s">
        <v>112</v>
      </c>
      <c r="C3" s="214" t="s">
        <v>0</v>
      </c>
      <c r="D3" s="214" t="s">
        <v>0</v>
      </c>
      <c r="E3" s="214" t="s">
        <v>0</v>
      </c>
      <c r="F3" s="214" t="s">
        <v>0</v>
      </c>
      <c r="G3" s="214" t="s">
        <v>0</v>
      </c>
      <c r="H3" s="214" t="s">
        <v>0</v>
      </c>
      <c r="I3" s="214" t="s">
        <v>0</v>
      </c>
      <c r="J3" s="214" t="s">
        <v>0</v>
      </c>
      <c r="K3" s="214" t="s">
        <v>0</v>
      </c>
    </row>
    <row r="4" spans="1:11" x14ac:dyDescent="0.25">
      <c r="A4" s="216"/>
      <c r="B4" s="205" t="s">
        <v>3</v>
      </c>
      <c r="C4" s="206" t="s">
        <v>4</v>
      </c>
      <c r="D4" s="206" t="s">
        <v>6</v>
      </c>
      <c r="E4" s="206" t="s">
        <v>8</v>
      </c>
      <c r="F4" s="206" t="s">
        <v>9</v>
      </c>
      <c r="G4" s="206" t="s">
        <v>10</v>
      </c>
      <c r="H4" s="206" t="s">
        <v>11</v>
      </c>
      <c r="I4" s="206" t="s">
        <v>12</v>
      </c>
      <c r="J4" s="206" t="s">
        <v>13</v>
      </c>
      <c r="K4" s="207" t="s">
        <v>15</v>
      </c>
    </row>
    <row r="5" spans="1:11" x14ac:dyDescent="0.25">
      <c r="A5" s="217"/>
      <c r="B5" s="236" t="s">
        <v>16</v>
      </c>
      <c r="C5" s="237" t="s">
        <v>18</v>
      </c>
      <c r="D5" s="238" t="s">
        <v>20</v>
      </c>
      <c r="E5" s="239">
        <v>12190000000</v>
      </c>
      <c r="F5" s="239">
        <v>0</v>
      </c>
      <c r="G5" s="239">
        <v>916553658</v>
      </c>
      <c r="H5" s="239">
        <v>11273446342</v>
      </c>
      <c r="I5" s="239">
        <v>916553658</v>
      </c>
      <c r="J5" s="239">
        <v>916553658</v>
      </c>
      <c r="K5" s="240">
        <v>916553658</v>
      </c>
    </row>
    <row r="6" spans="1:11" ht="22.5" x14ac:dyDescent="0.25">
      <c r="A6" s="217"/>
      <c r="B6" s="236" t="s">
        <v>21</v>
      </c>
      <c r="C6" s="237" t="s">
        <v>18</v>
      </c>
      <c r="D6" s="238" t="s">
        <v>22</v>
      </c>
      <c r="E6" s="239">
        <v>4261000000</v>
      </c>
      <c r="F6" s="239">
        <v>0</v>
      </c>
      <c r="G6" s="239">
        <v>356464389</v>
      </c>
      <c r="H6" s="239">
        <v>3904535611</v>
      </c>
      <c r="I6" s="239">
        <v>356464389</v>
      </c>
      <c r="J6" s="239">
        <v>356464389</v>
      </c>
      <c r="K6" s="240">
        <v>356464389</v>
      </c>
    </row>
    <row r="7" spans="1:11" ht="33.75" x14ac:dyDescent="0.25">
      <c r="A7" s="217"/>
      <c r="B7" s="236" t="s">
        <v>23</v>
      </c>
      <c r="C7" s="237" t="s">
        <v>18</v>
      </c>
      <c r="D7" s="238" t="s">
        <v>24</v>
      </c>
      <c r="E7" s="239">
        <v>1524000000</v>
      </c>
      <c r="F7" s="239">
        <v>0</v>
      </c>
      <c r="G7" s="239">
        <v>93748000</v>
      </c>
      <c r="H7" s="239">
        <v>1430252000</v>
      </c>
      <c r="I7" s="239">
        <v>93748000</v>
      </c>
      <c r="J7" s="239">
        <v>93539238</v>
      </c>
      <c r="K7" s="240">
        <v>93539238</v>
      </c>
    </row>
    <row r="8" spans="1:11" ht="22.5" x14ac:dyDescent="0.25">
      <c r="A8" s="217"/>
      <c r="B8" s="236" t="s">
        <v>25</v>
      </c>
      <c r="C8" s="237" t="s">
        <v>18</v>
      </c>
      <c r="D8" s="238" t="s">
        <v>26</v>
      </c>
      <c r="E8" s="239">
        <v>0</v>
      </c>
      <c r="F8" s="239">
        <v>0</v>
      </c>
      <c r="G8" s="239">
        <v>0</v>
      </c>
      <c r="H8" s="239">
        <v>0</v>
      </c>
      <c r="I8" s="239">
        <v>0</v>
      </c>
      <c r="J8" s="239">
        <v>0</v>
      </c>
      <c r="K8" s="240">
        <v>0</v>
      </c>
    </row>
    <row r="9" spans="1:11" ht="22.5" x14ac:dyDescent="0.25">
      <c r="A9" s="217"/>
      <c r="B9" s="236" t="s">
        <v>27</v>
      </c>
      <c r="C9" s="237" t="s">
        <v>18</v>
      </c>
      <c r="D9" s="238" t="s">
        <v>28</v>
      </c>
      <c r="E9" s="239">
        <v>4340000000</v>
      </c>
      <c r="F9" s="239">
        <v>0</v>
      </c>
      <c r="G9" s="239">
        <v>23838702.989999998</v>
      </c>
      <c r="H9" s="239">
        <v>4316161297.0100002</v>
      </c>
      <c r="I9" s="239">
        <v>466269195.16000003</v>
      </c>
      <c r="J9" s="239">
        <v>571415464</v>
      </c>
      <c r="K9" s="240">
        <v>571415464</v>
      </c>
    </row>
    <row r="10" spans="1:11" ht="33.75" x14ac:dyDescent="0.25">
      <c r="A10" s="217"/>
      <c r="B10" s="236" t="s">
        <v>29</v>
      </c>
      <c r="C10" s="237" t="s">
        <v>18</v>
      </c>
      <c r="D10" s="238" t="s">
        <v>30</v>
      </c>
      <c r="E10" s="239">
        <v>13311842203</v>
      </c>
      <c r="F10" s="239">
        <v>0</v>
      </c>
      <c r="G10" s="239">
        <v>1072239497</v>
      </c>
      <c r="H10" s="239">
        <v>12239602706</v>
      </c>
      <c r="I10" s="239">
        <v>1072239497</v>
      </c>
      <c r="J10" s="239">
        <v>1072153719</v>
      </c>
      <c r="K10" s="240">
        <v>1072153719</v>
      </c>
    </row>
    <row r="11" spans="1:11" ht="22.5" x14ac:dyDescent="0.25">
      <c r="A11" s="217"/>
      <c r="B11" s="236" t="s">
        <v>31</v>
      </c>
      <c r="C11" s="237" t="s">
        <v>18</v>
      </c>
      <c r="D11" s="238" t="s">
        <v>32</v>
      </c>
      <c r="E11" s="239">
        <v>2807110160</v>
      </c>
      <c r="F11" s="239">
        <v>0</v>
      </c>
      <c r="G11" s="239">
        <v>0</v>
      </c>
      <c r="H11" s="239">
        <v>2807110160</v>
      </c>
      <c r="I11" s="239">
        <v>25390354</v>
      </c>
      <c r="J11" s="239">
        <v>27846271</v>
      </c>
      <c r="K11" s="240">
        <v>27932059</v>
      </c>
    </row>
    <row r="12" spans="1:11" ht="33.75" x14ac:dyDescent="0.25">
      <c r="A12" s="217"/>
      <c r="B12" s="236" t="s">
        <v>33</v>
      </c>
      <c r="C12" s="237" t="s">
        <v>18</v>
      </c>
      <c r="D12" s="238" t="s">
        <v>34</v>
      </c>
      <c r="E12" s="239">
        <v>58000000</v>
      </c>
      <c r="F12" s="239">
        <v>0</v>
      </c>
      <c r="G12" s="239">
        <v>0</v>
      </c>
      <c r="H12" s="239">
        <v>58000000</v>
      </c>
      <c r="I12" s="239">
        <v>-3327216</v>
      </c>
      <c r="J12" s="239">
        <v>-5313125</v>
      </c>
      <c r="K12" s="240">
        <v>-5313125</v>
      </c>
    </row>
    <row r="13" spans="1:11" x14ac:dyDescent="0.25">
      <c r="A13" s="217"/>
      <c r="B13" s="236" t="s">
        <v>35</v>
      </c>
      <c r="C13" s="237" t="s">
        <v>18</v>
      </c>
      <c r="D13" s="238" t="s">
        <v>36</v>
      </c>
      <c r="E13" s="239">
        <v>94000000</v>
      </c>
      <c r="F13" s="239">
        <v>0</v>
      </c>
      <c r="G13" s="239">
        <v>0</v>
      </c>
      <c r="H13" s="239">
        <v>94000000</v>
      </c>
      <c r="I13" s="239">
        <v>0</v>
      </c>
      <c r="J13" s="239">
        <v>0</v>
      </c>
      <c r="K13" s="240">
        <v>0</v>
      </c>
    </row>
    <row r="14" spans="1:11" x14ac:dyDescent="0.25">
      <c r="A14" s="217"/>
      <c r="B14" s="236" t="s">
        <v>37</v>
      </c>
      <c r="C14" s="237" t="s">
        <v>18</v>
      </c>
      <c r="D14" s="238" t="s">
        <v>38</v>
      </c>
      <c r="E14" s="239">
        <v>20000000</v>
      </c>
      <c r="F14" s="239">
        <v>0</v>
      </c>
      <c r="G14" s="239">
        <v>0</v>
      </c>
      <c r="H14" s="239">
        <v>20000000</v>
      </c>
      <c r="I14" s="239">
        <v>0</v>
      </c>
      <c r="J14" s="239">
        <v>0</v>
      </c>
      <c r="K14" s="240">
        <v>0</v>
      </c>
    </row>
    <row r="15" spans="1:11" ht="22.5" x14ac:dyDescent="0.25">
      <c r="A15" s="217"/>
      <c r="B15" s="236" t="s">
        <v>39</v>
      </c>
      <c r="C15" s="237" t="s">
        <v>18</v>
      </c>
      <c r="D15" s="238" t="s">
        <v>40</v>
      </c>
      <c r="E15" s="239">
        <v>11000000</v>
      </c>
      <c r="F15" s="239">
        <v>0</v>
      </c>
      <c r="G15" s="239">
        <v>0</v>
      </c>
      <c r="H15" s="239">
        <v>11000000</v>
      </c>
      <c r="I15" s="239">
        <v>0</v>
      </c>
      <c r="J15" s="239">
        <v>0</v>
      </c>
      <c r="K15" s="240">
        <v>0</v>
      </c>
    </row>
    <row r="16" spans="1:11" ht="22.5" x14ac:dyDescent="0.25">
      <c r="A16" s="217"/>
      <c r="B16" s="236" t="s">
        <v>41</v>
      </c>
      <c r="C16" s="237" t="s">
        <v>42</v>
      </c>
      <c r="D16" s="238" t="s">
        <v>44</v>
      </c>
      <c r="E16" s="239">
        <v>975000000</v>
      </c>
      <c r="F16" s="239">
        <v>0</v>
      </c>
      <c r="G16" s="239">
        <v>0</v>
      </c>
      <c r="H16" s="239">
        <v>975000000</v>
      </c>
      <c r="I16" s="239">
        <v>0</v>
      </c>
      <c r="J16" s="239">
        <v>0</v>
      </c>
      <c r="K16" s="240">
        <v>0</v>
      </c>
    </row>
    <row r="17" spans="1:11" ht="23.25" thickBot="1" x14ac:dyDescent="0.3">
      <c r="A17" s="217"/>
      <c r="B17" s="236" t="s">
        <v>45</v>
      </c>
      <c r="C17" s="237" t="s">
        <v>18</v>
      </c>
      <c r="D17" s="238" t="s">
        <v>46</v>
      </c>
      <c r="E17" s="239">
        <v>2000000</v>
      </c>
      <c r="F17" s="239">
        <v>0</v>
      </c>
      <c r="G17" s="239">
        <v>0</v>
      </c>
      <c r="H17" s="239">
        <v>2000000</v>
      </c>
      <c r="I17" s="239">
        <v>0</v>
      </c>
      <c r="J17" s="239">
        <v>0</v>
      </c>
      <c r="K17" s="240">
        <v>0</v>
      </c>
    </row>
    <row r="18" spans="1:11" ht="15" customHeight="1" thickBot="1" x14ac:dyDescent="0.3">
      <c r="A18" s="217"/>
      <c r="B18" s="360" t="s">
        <v>113</v>
      </c>
      <c r="C18" s="344"/>
      <c r="D18" s="345"/>
      <c r="E18" s="241">
        <f>SUM(E5:E17)</f>
        <v>39593952363</v>
      </c>
      <c r="F18" s="241">
        <f t="shared" ref="F18:K18" si="0">SUM(F5:F17)</f>
        <v>0</v>
      </c>
      <c r="G18" s="241">
        <f t="shared" si="0"/>
        <v>2462844246.9899998</v>
      </c>
      <c r="H18" s="241">
        <f t="shared" si="0"/>
        <v>37131108116.010002</v>
      </c>
      <c r="I18" s="241">
        <f t="shared" si="0"/>
        <v>2927337877.1599998</v>
      </c>
      <c r="J18" s="241">
        <f t="shared" si="0"/>
        <v>3032659614</v>
      </c>
      <c r="K18" s="241">
        <f t="shared" si="0"/>
        <v>3032745402</v>
      </c>
    </row>
    <row r="19" spans="1:11" ht="56.25" x14ac:dyDescent="0.25">
      <c r="A19" s="217"/>
      <c r="B19" s="236" t="s">
        <v>47</v>
      </c>
      <c r="C19" s="237" t="s">
        <v>42</v>
      </c>
      <c r="D19" s="238" t="s">
        <v>49</v>
      </c>
      <c r="E19" s="239">
        <v>50000000000</v>
      </c>
      <c r="F19" s="239">
        <v>0</v>
      </c>
      <c r="G19" s="239">
        <v>165217500</v>
      </c>
      <c r="H19" s="239">
        <v>49834782500</v>
      </c>
      <c r="I19" s="239">
        <v>1749933017</v>
      </c>
      <c r="J19" s="239">
        <v>780242990</v>
      </c>
      <c r="K19" s="240">
        <v>780242990</v>
      </c>
    </row>
    <row r="20" spans="1:11" ht="45" x14ac:dyDescent="0.25">
      <c r="A20" s="217"/>
      <c r="B20" s="236" t="s">
        <v>50</v>
      </c>
      <c r="C20" s="237" t="s">
        <v>42</v>
      </c>
      <c r="D20" s="238" t="s">
        <v>51</v>
      </c>
      <c r="E20" s="239">
        <v>13000000000</v>
      </c>
      <c r="F20" s="239">
        <v>0</v>
      </c>
      <c r="G20" s="239">
        <v>-695952104</v>
      </c>
      <c r="H20" s="239">
        <v>13695952104</v>
      </c>
      <c r="I20" s="239">
        <v>7000000</v>
      </c>
      <c r="J20" s="239">
        <v>526601007</v>
      </c>
      <c r="K20" s="240">
        <v>526601007</v>
      </c>
    </row>
    <row r="21" spans="1:11" ht="22.5" x14ac:dyDescent="0.25">
      <c r="A21" s="217"/>
      <c r="B21" s="236" t="s">
        <v>52</v>
      </c>
      <c r="C21" s="237" t="s">
        <v>42</v>
      </c>
      <c r="D21" s="238" t="s">
        <v>53</v>
      </c>
      <c r="E21" s="239">
        <v>13000000000</v>
      </c>
      <c r="F21" s="239">
        <v>515000000</v>
      </c>
      <c r="G21" s="239">
        <v>904051000</v>
      </c>
      <c r="H21" s="239">
        <v>11580949000</v>
      </c>
      <c r="I21" s="239">
        <v>681601580</v>
      </c>
      <c r="J21" s="239">
        <v>406663222</v>
      </c>
      <c r="K21" s="240">
        <v>406663222</v>
      </c>
    </row>
    <row r="22" spans="1:11" ht="33.75" x14ac:dyDescent="0.25">
      <c r="A22" s="217"/>
      <c r="B22" s="236" t="s">
        <v>54</v>
      </c>
      <c r="C22" s="237" t="s">
        <v>42</v>
      </c>
      <c r="D22" s="238" t="s">
        <v>55</v>
      </c>
      <c r="E22" s="239">
        <v>15000000000</v>
      </c>
      <c r="F22" s="239">
        <v>91000000</v>
      </c>
      <c r="G22" s="239">
        <v>165560000</v>
      </c>
      <c r="H22" s="239">
        <v>14743440000</v>
      </c>
      <c r="I22" s="239">
        <v>342325910</v>
      </c>
      <c r="J22" s="239">
        <v>580198247</v>
      </c>
      <c r="K22" s="240">
        <v>580198247</v>
      </c>
    </row>
    <row r="23" spans="1:11" ht="45" x14ac:dyDescent="0.25">
      <c r="A23" s="217"/>
      <c r="B23" s="236" t="s">
        <v>56</v>
      </c>
      <c r="C23" s="237" t="s">
        <v>42</v>
      </c>
      <c r="D23" s="238" t="s">
        <v>57</v>
      </c>
      <c r="E23" s="239">
        <v>15000000000</v>
      </c>
      <c r="F23" s="239">
        <v>0</v>
      </c>
      <c r="G23" s="239">
        <v>-2214975650</v>
      </c>
      <c r="H23" s="239">
        <v>17214975650</v>
      </c>
      <c r="I23" s="239">
        <v>4070774132</v>
      </c>
      <c r="J23" s="239">
        <v>1820591979</v>
      </c>
      <c r="K23" s="240">
        <v>1820591979</v>
      </c>
    </row>
    <row r="24" spans="1:11" ht="45" x14ac:dyDescent="0.25">
      <c r="A24" s="217"/>
      <c r="B24" s="236" t="s">
        <v>58</v>
      </c>
      <c r="C24" s="237" t="s">
        <v>18</v>
      </c>
      <c r="D24" s="238" t="s">
        <v>59</v>
      </c>
      <c r="E24" s="239">
        <v>17750000000</v>
      </c>
      <c r="F24" s="239">
        <v>0</v>
      </c>
      <c r="G24" s="239">
        <v>363302828</v>
      </c>
      <c r="H24" s="239">
        <v>17386697172</v>
      </c>
      <c r="I24" s="239">
        <v>1823545156</v>
      </c>
      <c r="J24" s="239">
        <v>556758472</v>
      </c>
      <c r="K24" s="240">
        <v>556758472</v>
      </c>
    </row>
    <row r="25" spans="1:11" ht="45" x14ac:dyDescent="0.25">
      <c r="A25" s="217"/>
      <c r="B25" s="236" t="s">
        <v>58</v>
      </c>
      <c r="C25" s="237" t="s">
        <v>42</v>
      </c>
      <c r="D25" s="238" t="s">
        <v>59</v>
      </c>
      <c r="E25" s="239">
        <v>165081157797</v>
      </c>
      <c r="F25" s="239">
        <v>120655000000</v>
      </c>
      <c r="G25" s="239">
        <v>868182264</v>
      </c>
      <c r="H25" s="239">
        <v>43557975533</v>
      </c>
      <c r="I25" s="239">
        <v>180250000</v>
      </c>
      <c r="J25" s="239">
        <v>62496900</v>
      </c>
      <c r="K25" s="240">
        <v>62496900</v>
      </c>
    </row>
    <row r="26" spans="1:11" ht="33.75" x14ac:dyDescent="0.25">
      <c r="A26" s="217"/>
      <c r="B26" s="236" t="s">
        <v>60</v>
      </c>
      <c r="C26" s="237" t="s">
        <v>42</v>
      </c>
      <c r="D26" s="238" t="s">
        <v>61</v>
      </c>
      <c r="E26" s="239">
        <v>75290000000</v>
      </c>
      <c r="F26" s="239">
        <v>25000000000</v>
      </c>
      <c r="G26" s="239">
        <v>491003869</v>
      </c>
      <c r="H26" s="239">
        <v>49798996131</v>
      </c>
      <c r="I26" s="239">
        <v>33609489</v>
      </c>
      <c r="J26" s="239">
        <v>54793438</v>
      </c>
      <c r="K26" s="240">
        <v>54793438</v>
      </c>
    </row>
    <row r="27" spans="1:11" ht="45" x14ac:dyDescent="0.25">
      <c r="A27" s="217"/>
      <c r="B27" s="236" t="s">
        <v>62</v>
      </c>
      <c r="C27" s="237" t="s">
        <v>42</v>
      </c>
      <c r="D27" s="238" t="s">
        <v>63</v>
      </c>
      <c r="E27" s="239">
        <v>25000000000</v>
      </c>
      <c r="F27" s="239">
        <v>800000000</v>
      </c>
      <c r="G27" s="239">
        <v>1079390233</v>
      </c>
      <c r="H27" s="239">
        <v>23120609767</v>
      </c>
      <c r="I27" s="239">
        <v>409270859.5</v>
      </c>
      <c r="J27" s="239">
        <v>865444634.37</v>
      </c>
      <c r="K27" s="240">
        <v>975465760.37</v>
      </c>
    </row>
    <row r="28" spans="1:11" ht="56.25" x14ac:dyDescent="0.25">
      <c r="A28" s="217"/>
      <c r="B28" s="236" t="s">
        <v>64</v>
      </c>
      <c r="C28" s="237" t="s">
        <v>18</v>
      </c>
      <c r="D28" s="238" t="s">
        <v>65</v>
      </c>
      <c r="E28" s="239">
        <v>112170000000</v>
      </c>
      <c r="F28" s="239">
        <v>22939000000</v>
      </c>
      <c r="G28" s="239">
        <v>8747179724</v>
      </c>
      <c r="H28" s="239">
        <v>80483820276</v>
      </c>
      <c r="I28" s="239">
        <v>1301762054</v>
      </c>
      <c r="J28" s="239">
        <v>3134102323.2600002</v>
      </c>
      <c r="K28" s="240">
        <v>3134102323.2600002</v>
      </c>
    </row>
    <row r="29" spans="1:11" ht="56.25" x14ac:dyDescent="0.25">
      <c r="A29" s="217"/>
      <c r="B29" s="236" t="s">
        <v>64</v>
      </c>
      <c r="C29" s="237" t="s">
        <v>42</v>
      </c>
      <c r="D29" s="238" t="s">
        <v>65</v>
      </c>
      <c r="E29" s="239">
        <v>50000000000</v>
      </c>
      <c r="F29" s="239">
        <v>0</v>
      </c>
      <c r="G29" s="239">
        <v>1400000000</v>
      </c>
      <c r="H29" s="239">
        <v>48600000000</v>
      </c>
      <c r="I29" s="239">
        <v>831279441</v>
      </c>
      <c r="J29" s="239">
        <v>835668456</v>
      </c>
      <c r="K29" s="240">
        <v>835668456</v>
      </c>
    </row>
    <row r="30" spans="1:11" ht="33.75" x14ac:dyDescent="0.25">
      <c r="A30" s="217"/>
      <c r="B30" s="236" t="s">
        <v>66</v>
      </c>
      <c r="C30" s="237" t="s">
        <v>42</v>
      </c>
      <c r="D30" s="238" t="s">
        <v>67</v>
      </c>
      <c r="E30" s="239">
        <v>1100000000</v>
      </c>
      <c r="F30" s="239">
        <v>0</v>
      </c>
      <c r="G30" s="239">
        <v>0</v>
      </c>
      <c r="H30" s="239">
        <v>1100000000</v>
      </c>
      <c r="I30" s="239">
        <v>2285251</v>
      </c>
      <c r="J30" s="239">
        <v>73815882</v>
      </c>
      <c r="K30" s="240">
        <v>73815882</v>
      </c>
    </row>
    <row r="31" spans="1:11" ht="33.75" x14ac:dyDescent="0.25">
      <c r="A31" s="217"/>
      <c r="B31" s="236" t="s">
        <v>68</v>
      </c>
      <c r="C31" s="237" t="s">
        <v>42</v>
      </c>
      <c r="D31" s="238" t="s">
        <v>69</v>
      </c>
      <c r="E31" s="239">
        <v>1000000000</v>
      </c>
      <c r="F31" s="239">
        <v>0</v>
      </c>
      <c r="G31" s="239">
        <v>0</v>
      </c>
      <c r="H31" s="239">
        <v>1000000000</v>
      </c>
      <c r="I31" s="239">
        <v>0</v>
      </c>
      <c r="J31" s="239">
        <v>58145190</v>
      </c>
      <c r="K31" s="240">
        <v>58145190</v>
      </c>
    </row>
    <row r="32" spans="1:11" ht="56.25" x14ac:dyDescent="0.25">
      <c r="A32" s="217"/>
      <c r="B32" s="236" t="s">
        <v>70</v>
      </c>
      <c r="C32" s="237" t="s">
        <v>42</v>
      </c>
      <c r="D32" s="238" t="s">
        <v>71</v>
      </c>
      <c r="E32" s="239">
        <v>53000000000</v>
      </c>
      <c r="F32" s="239">
        <v>0</v>
      </c>
      <c r="G32" s="239">
        <v>4704161543</v>
      </c>
      <c r="H32" s="239">
        <v>48295838457</v>
      </c>
      <c r="I32" s="239">
        <v>16349638</v>
      </c>
      <c r="J32" s="239">
        <v>86804825</v>
      </c>
      <c r="K32" s="240">
        <v>86804825</v>
      </c>
    </row>
    <row r="33" spans="1:12" ht="33.75" x14ac:dyDescent="0.25">
      <c r="A33" s="217"/>
      <c r="B33" s="236" t="s">
        <v>72</v>
      </c>
      <c r="C33" s="237" t="s">
        <v>42</v>
      </c>
      <c r="D33" s="238" t="s">
        <v>73</v>
      </c>
      <c r="E33" s="239">
        <v>3750000000</v>
      </c>
      <c r="F33" s="239">
        <v>0</v>
      </c>
      <c r="G33" s="239">
        <v>-45416666</v>
      </c>
      <c r="H33" s="239">
        <v>3795416666</v>
      </c>
      <c r="I33" s="239">
        <v>13028988</v>
      </c>
      <c r="J33" s="239">
        <v>420507832</v>
      </c>
      <c r="K33" s="240">
        <v>420507832</v>
      </c>
    </row>
    <row r="34" spans="1:12" ht="22.5" x14ac:dyDescent="0.25">
      <c r="A34" s="217"/>
      <c r="B34" s="236" t="s">
        <v>74</v>
      </c>
      <c r="C34" s="237" t="s">
        <v>42</v>
      </c>
      <c r="D34" s="238" t="s">
        <v>75</v>
      </c>
      <c r="E34" s="239">
        <v>3000000000</v>
      </c>
      <c r="F34" s="239">
        <v>0</v>
      </c>
      <c r="G34" s="239">
        <v>-494386577</v>
      </c>
      <c r="H34" s="239">
        <v>3494386577</v>
      </c>
      <c r="I34" s="239">
        <v>0</v>
      </c>
      <c r="J34" s="239">
        <v>19510400</v>
      </c>
      <c r="K34" s="240">
        <v>19510400</v>
      </c>
    </row>
    <row r="35" spans="1:12" ht="33.75" x14ac:dyDescent="0.25">
      <c r="A35" s="217"/>
      <c r="B35" s="236" t="s">
        <v>76</v>
      </c>
      <c r="C35" s="237" t="s">
        <v>42</v>
      </c>
      <c r="D35" s="238" t="s">
        <v>77</v>
      </c>
      <c r="E35" s="239">
        <v>5000000000</v>
      </c>
      <c r="F35" s="239">
        <v>0</v>
      </c>
      <c r="G35" s="239">
        <v>-183706361</v>
      </c>
      <c r="H35" s="239">
        <v>5183706361</v>
      </c>
      <c r="I35" s="239">
        <v>272029611</v>
      </c>
      <c r="J35" s="239">
        <v>93964303.969999999</v>
      </c>
      <c r="K35" s="240">
        <v>93964303.969999999</v>
      </c>
    </row>
    <row r="36" spans="1:12" ht="56.25" x14ac:dyDescent="0.25">
      <c r="A36" s="217"/>
      <c r="B36" s="236" t="s">
        <v>78</v>
      </c>
      <c r="C36" s="237" t="s">
        <v>42</v>
      </c>
      <c r="D36" s="238" t="s">
        <v>79</v>
      </c>
      <c r="E36" s="239">
        <v>4000000000</v>
      </c>
      <c r="F36" s="239">
        <v>0</v>
      </c>
      <c r="G36" s="239">
        <v>462644285</v>
      </c>
      <c r="H36" s="239">
        <v>3537355715</v>
      </c>
      <c r="I36" s="239">
        <v>57688337</v>
      </c>
      <c r="J36" s="239">
        <v>291677397</v>
      </c>
      <c r="K36" s="240">
        <v>291677397</v>
      </c>
    </row>
    <row r="37" spans="1:12" ht="22.5" x14ac:dyDescent="0.25">
      <c r="A37" s="217"/>
      <c r="B37" s="236" t="s">
        <v>80</v>
      </c>
      <c r="C37" s="237" t="s">
        <v>42</v>
      </c>
      <c r="D37" s="238" t="s">
        <v>81</v>
      </c>
      <c r="E37" s="239">
        <v>8000000000</v>
      </c>
      <c r="F37" s="239">
        <v>0</v>
      </c>
      <c r="G37" s="239">
        <v>59655084</v>
      </c>
      <c r="H37" s="239">
        <v>7940344916</v>
      </c>
      <c r="I37" s="239">
        <v>141949157</v>
      </c>
      <c r="J37" s="239">
        <v>284620544.67000002</v>
      </c>
      <c r="K37" s="240">
        <v>284620544.67000002</v>
      </c>
    </row>
    <row r="38" spans="1:12" ht="23.25" thickBot="1" x14ac:dyDescent="0.3">
      <c r="A38" s="217"/>
      <c r="B38" s="236" t="s">
        <v>82</v>
      </c>
      <c r="C38" s="237" t="s">
        <v>42</v>
      </c>
      <c r="D38" s="238" t="s">
        <v>83</v>
      </c>
      <c r="E38" s="239">
        <v>7000000000</v>
      </c>
      <c r="F38" s="239">
        <v>0</v>
      </c>
      <c r="G38" s="239">
        <v>-6484000</v>
      </c>
      <c r="H38" s="239">
        <v>7006484000</v>
      </c>
      <c r="I38" s="239">
        <v>107899193</v>
      </c>
      <c r="J38" s="239">
        <v>280913499</v>
      </c>
      <c r="K38" s="240">
        <v>280913499</v>
      </c>
    </row>
    <row r="39" spans="1:12" ht="15.75" customHeight="1" thickBot="1" x14ac:dyDescent="0.3">
      <c r="A39" s="217"/>
      <c r="B39" s="361" t="s">
        <v>108</v>
      </c>
      <c r="C39" s="362"/>
      <c r="D39" s="363"/>
      <c r="E39" s="242">
        <f>SUM(E19:E38)</f>
        <v>637141157797</v>
      </c>
      <c r="F39" s="242">
        <f t="shared" ref="F39:K39" si="1">SUM(F19:F38)</f>
        <v>170000000000</v>
      </c>
      <c r="G39" s="242">
        <f t="shared" si="1"/>
        <v>15769426972</v>
      </c>
      <c r="H39" s="242">
        <f t="shared" si="1"/>
        <v>451371730825</v>
      </c>
      <c r="I39" s="242">
        <f t="shared" si="1"/>
        <v>12042581813.5</v>
      </c>
      <c r="J39" s="242">
        <f t="shared" si="1"/>
        <v>11233521542.27</v>
      </c>
      <c r="K39" s="242">
        <f t="shared" si="1"/>
        <v>11343542668.27</v>
      </c>
      <c r="L39" s="243">
        <v>14699754740.76</v>
      </c>
    </row>
    <row r="40" spans="1:12" ht="16.5" customHeight="1" thickTop="1" thickBot="1" x14ac:dyDescent="0.3">
      <c r="A40" s="244"/>
      <c r="B40" s="364" t="s">
        <v>109</v>
      </c>
      <c r="C40" s="365"/>
      <c r="D40" s="366"/>
      <c r="E40" s="245">
        <f>+E39+E18</f>
        <v>676735110160</v>
      </c>
      <c r="F40" s="245">
        <f t="shared" ref="F40:K40" si="2">+F39+F18</f>
        <v>170000000000</v>
      </c>
      <c r="G40" s="245">
        <f t="shared" si="2"/>
        <v>18232271218.989998</v>
      </c>
      <c r="H40" s="245">
        <f t="shared" si="2"/>
        <v>488502838941.01001</v>
      </c>
      <c r="I40" s="245">
        <f t="shared" si="2"/>
        <v>14969919690.66</v>
      </c>
      <c r="J40" s="245">
        <f t="shared" si="2"/>
        <v>14266181156.27</v>
      </c>
      <c r="K40" s="245">
        <f t="shared" si="2"/>
        <v>14376288070.27</v>
      </c>
      <c r="L40" s="246">
        <f>+L39+L18</f>
        <v>14699754740.76</v>
      </c>
    </row>
    <row r="41" spans="1:12" ht="33.950000000000003" customHeight="1" thickTop="1" x14ac:dyDescent="0.25">
      <c r="F41" s="234"/>
    </row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DD1B3-848B-46C8-BAD6-2C5352D9E223}">
  <dimension ref="A1:L42"/>
  <sheetViews>
    <sheetView workbookViewId="0"/>
  </sheetViews>
  <sheetFormatPr baseColWidth="10" defaultRowHeight="15" x14ac:dyDescent="0.25"/>
  <cols>
    <col min="1" max="1" width="13.42578125" style="171" customWidth="1"/>
    <col min="2" max="2" width="16.42578125" style="171" customWidth="1"/>
    <col min="3" max="3" width="8" style="171" customWidth="1"/>
    <col min="4" max="4" width="33.28515625" style="171" customWidth="1"/>
    <col min="5" max="12" width="18.85546875" style="171" customWidth="1"/>
    <col min="13" max="13" width="0" style="171" hidden="1" customWidth="1"/>
    <col min="14" max="14" width="6.42578125" style="171" customWidth="1"/>
    <col min="15" max="16384" width="11.42578125" style="171"/>
  </cols>
  <sheetData>
    <row r="1" spans="1:12" x14ac:dyDescent="0.25">
      <c r="A1" s="169"/>
      <c r="B1" s="169">
        <v>2020</v>
      </c>
      <c r="C1" s="170" t="s">
        <v>0</v>
      </c>
      <c r="D1" s="170" t="s">
        <v>0</v>
      </c>
      <c r="E1" s="170" t="s">
        <v>0</v>
      </c>
      <c r="F1" s="170" t="s">
        <v>0</v>
      </c>
      <c r="G1" s="170" t="s">
        <v>0</v>
      </c>
      <c r="H1" s="170" t="s">
        <v>0</v>
      </c>
      <c r="I1" s="170" t="s">
        <v>0</v>
      </c>
      <c r="J1" s="170" t="s">
        <v>0</v>
      </c>
      <c r="K1" s="170" t="s">
        <v>0</v>
      </c>
      <c r="L1" s="170" t="s">
        <v>0</v>
      </c>
    </row>
    <row r="2" spans="1:12" x14ac:dyDescent="0.25">
      <c r="A2" s="169"/>
      <c r="B2" s="169" t="s">
        <v>1</v>
      </c>
      <c r="C2" s="170" t="s">
        <v>0</v>
      </c>
      <c r="D2" s="170" t="s">
        <v>0</v>
      </c>
      <c r="E2" s="170" t="s">
        <v>0</v>
      </c>
      <c r="F2" s="170" t="s">
        <v>0</v>
      </c>
      <c r="G2" s="170" t="s">
        <v>0</v>
      </c>
      <c r="H2" s="170" t="s">
        <v>0</v>
      </c>
      <c r="I2" s="170" t="s">
        <v>0</v>
      </c>
      <c r="J2" s="170" t="s">
        <v>0</v>
      </c>
      <c r="K2" s="170" t="s">
        <v>0</v>
      </c>
      <c r="L2" s="170" t="s">
        <v>0</v>
      </c>
    </row>
    <row r="3" spans="1:12" ht="15.75" thickBot="1" x14ac:dyDescent="0.3">
      <c r="A3" s="169"/>
      <c r="B3" s="174" t="s">
        <v>110</v>
      </c>
      <c r="C3" s="170" t="s">
        <v>0</v>
      </c>
      <c r="D3" s="170" t="s">
        <v>0</v>
      </c>
      <c r="E3" s="170" t="s">
        <v>0</v>
      </c>
      <c r="F3" s="170" t="s">
        <v>0</v>
      </c>
      <c r="G3" s="170" t="s">
        <v>0</v>
      </c>
      <c r="H3" s="170" t="s">
        <v>0</v>
      </c>
      <c r="I3" s="170" t="s">
        <v>0</v>
      </c>
      <c r="J3" s="170" t="s">
        <v>0</v>
      </c>
      <c r="K3" s="170" t="s">
        <v>0</v>
      </c>
      <c r="L3" s="170" t="s">
        <v>0</v>
      </c>
    </row>
    <row r="4" spans="1:12" ht="16.5" thickTop="1" thickBot="1" x14ac:dyDescent="0.3">
      <c r="A4" s="172"/>
      <c r="B4" s="195" t="s">
        <v>3</v>
      </c>
      <c r="C4" s="196" t="s">
        <v>4</v>
      </c>
      <c r="D4" s="196" t="s">
        <v>6</v>
      </c>
      <c r="E4" s="196" t="s">
        <v>8</v>
      </c>
      <c r="F4" s="196" t="s">
        <v>9</v>
      </c>
      <c r="G4" s="196" t="s">
        <v>10</v>
      </c>
      <c r="H4" s="196" t="s">
        <v>11</v>
      </c>
      <c r="I4" s="196" t="s">
        <v>12</v>
      </c>
      <c r="J4" s="196" t="s">
        <v>13</v>
      </c>
      <c r="K4" s="196" t="s">
        <v>14</v>
      </c>
      <c r="L4" s="197" t="s">
        <v>15</v>
      </c>
    </row>
    <row r="5" spans="1:12" x14ac:dyDescent="0.25">
      <c r="A5" s="173"/>
      <c r="B5" s="185" t="s">
        <v>16</v>
      </c>
      <c r="C5" s="186" t="s">
        <v>18</v>
      </c>
      <c r="D5" s="187" t="s">
        <v>20</v>
      </c>
      <c r="E5" s="188">
        <v>12190000000</v>
      </c>
      <c r="F5" s="188">
        <v>0</v>
      </c>
      <c r="G5" s="188">
        <v>876928143</v>
      </c>
      <c r="H5" s="188">
        <v>11313071857</v>
      </c>
      <c r="I5" s="188">
        <v>876928143</v>
      </c>
      <c r="J5" s="188">
        <v>876928143</v>
      </c>
      <c r="K5" s="188">
        <v>876928143</v>
      </c>
      <c r="L5" s="189">
        <v>876928143</v>
      </c>
    </row>
    <row r="6" spans="1:12" ht="22.5" x14ac:dyDescent="0.25">
      <c r="A6" s="173"/>
      <c r="B6" s="175" t="s">
        <v>21</v>
      </c>
      <c r="C6" s="176" t="s">
        <v>18</v>
      </c>
      <c r="D6" s="177" t="s">
        <v>22</v>
      </c>
      <c r="E6" s="178">
        <v>4261000000</v>
      </c>
      <c r="F6" s="178">
        <v>0</v>
      </c>
      <c r="G6" s="178">
        <v>316210035</v>
      </c>
      <c r="H6" s="178">
        <v>3944789965</v>
      </c>
      <c r="I6" s="178">
        <v>316210035</v>
      </c>
      <c r="J6" s="178">
        <v>346776803</v>
      </c>
      <c r="K6" s="178">
        <v>346776803</v>
      </c>
      <c r="L6" s="179">
        <v>346776803</v>
      </c>
    </row>
    <row r="7" spans="1:12" ht="22.5" x14ac:dyDescent="0.25">
      <c r="A7" s="173"/>
      <c r="B7" s="175" t="s">
        <v>23</v>
      </c>
      <c r="C7" s="176" t="s">
        <v>18</v>
      </c>
      <c r="D7" s="177" t="s">
        <v>24</v>
      </c>
      <c r="E7" s="178">
        <v>1524000000</v>
      </c>
      <c r="F7" s="178">
        <v>0</v>
      </c>
      <c r="G7" s="178">
        <v>71502008</v>
      </c>
      <c r="H7" s="178">
        <v>1452497992</v>
      </c>
      <c r="I7" s="178">
        <v>71502008</v>
      </c>
      <c r="J7" s="178">
        <v>69878533</v>
      </c>
      <c r="K7" s="178">
        <v>69878533</v>
      </c>
      <c r="L7" s="179">
        <v>69878533</v>
      </c>
    </row>
    <row r="8" spans="1:12" ht="22.5" x14ac:dyDescent="0.25">
      <c r="A8" s="173"/>
      <c r="B8" s="175" t="s">
        <v>25</v>
      </c>
      <c r="C8" s="176" t="s">
        <v>18</v>
      </c>
      <c r="D8" s="177" t="s">
        <v>26</v>
      </c>
      <c r="E8" s="178">
        <v>0</v>
      </c>
      <c r="F8" s="178">
        <v>0</v>
      </c>
      <c r="G8" s="178">
        <v>0</v>
      </c>
      <c r="H8" s="178">
        <v>0</v>
      </c>
      <c r="I8" s="178">
        <v>0</v>
      </c>
      <c r="J8" s="178">
        <v>0</v>
      </c>
      <c r="K8" s="178">
        <v>0</v>
      </c>
      <c r="L8" s="179">
        <v>0</v>
      </c>
    </row>
    <row r="9" spans="1:12" x14ac:dyDescent="0.25">
      <c r="A9" s="173"/>
      <c r="B9" s="175" t="s">
        <v>27</v>
      </c>
      <c r="C9" s="176" t="s">
        <v>18</v>
      </c>
      <c r="D9" s="177" t="s">
        <v>28</v>
      </c>
      <c r="E9" s="178">
        <v>4340000000</v>
      </c>
      <c r="F9" s="178">
        <v>0</v>
      </c>
      <c r="G9" s="178">
        <v>33800000</v>
      </c>
      <c r="H9" s="178">
        <v>4306200000</v>
      </c>
      <c r="I9" s="178">
        <v>65674984.659999996</v>
      </c>
      <c r="J9" s="178">
        <v>216515024.66</v>
      </c>
      <c r="K9" s="178">
        <v>216515024.66</v>
      </c>
      <c r="L9" s="179">
        <v>216515024.66</v>
      </c>
    </row>
    <row r="10" spans="1:12" ht="22.5" x14ac:dyDescent="0.25">
      <c r="A10" s="173"/>
      <c r="B10" s="175" t="s">
        <v>29</v>
      </c>
      <c r="C10" s="176" t="s">
        <v>18</v>
      </c>
      <c r="D10" s="177" t="s">
        <v>30</v>
      </c>
      <c r="E10" s="178">
        <v>13311842203</v>
      </c>
      <c r="F10" s="178">
        <v>0</v>
      </c>
      <c r="G10" s="178">
        <v>1172153709</v>
      </c>
      <c r="H10" s="178">
        <v>12139688494</v>
      </c>
      <c r="I10" s="178">
        <v>1172153709</v>
      </c>
      <c r="J10" s="178">
        <v>1172153709</v>
      </c>
      <c r="K10" s="178">
        <v>1172153709</v>
      </c>
      <c r="L10" s="179">
        <v>1172153709</v>
      </c>
    </row>
    <row r="11" spans="1:12" x14ac:dyDescent="0.25">
      <c r="A11" s="173"/>
      <c r="B11" s="175" t="s">
        <v>31</v>
      </c>
      <c r="C11" s="176" t="s">
        <v>18</v>
      </c>
      <c r="D11" s="177" t="s">
        <v>32</v>
      </c>
      <c r="E11" s="178">
        <v>2807110160</v>
      </c>
      <c r="F11" s="178">
        <v>0</v>
      </c>
      <c r="G11" s="178">
        <v>0</v>
      </c>
      <c r="H11" s="178">
        <v>2807110160</v>
      </c>
      <c r="I11" s="178">
        <v>25390374</v>
      </c>
      <c r="J11" s="178">
        <v>27846291</v>
      </c>
      <c r="K11" s="178">
        <v>27760503</v>
      </c>
      <c r="L11" s="179">
        <v>27760503</v>
      </c>
    </row>
    <row r="12" spans="1:12" ht="33.75" x14ac:dyDescent="0.25">
      <c r="A12" s="173"/>
      <c r="B12" s="175" t="s">
        <v>33</v>
      </c>
      <c r="C12" s="176" t="s">
        <v>18</v>
      </c>
      <c r="D12" s="177" t="s">
        <v>34</v>
      </c>
      <c r="E12" s="178">
        <v>58000000</v>
      </c>
      <c r="F12" s="178">
        <v>0</v>
      </c>
      <c r="G12" s="178">
        <v>3067197</v>
      </c>
      <c r="H12" s="178">
        <v>54932803</v>
      </c>
      <c r="I12" s="178">
        <v>3067197</v>
      </c>
      <c r="J12" s="178">
        <v>6394413</v>
      </c>
      <c r="K12" s="178">
        <v>6394413</v>
      </c>
      <c r="L12" s="179">
        <v>6394413</v>
      </c>
    </row>
    <row r="13" spans="1:12" x14ac:dyDescent="0.25">
      <c r="A13" s="173"/>
      <c r="B13" s="175" t="s">
        <v>35</v>
      </c>
      <c r="C13" s="176" t="s">
        <v>18</v>
      </c>
      <c r="D13" s="177" t="s">
        <v>36</v>
      </c>
      <c r="E13" s="178">
        <v>94000000</v>
      </c>
      <c r="F13" s="178">
        <v>0</v>
      </c>
      <c r="G13" s="178">
        <v>0</v>
      </c>
      <c r="H13" s="178">
        <v>94000000</v>
      </c>
      <c r="I13" s="178">
        <v>0</v>
      </c>
      <c r="J13" s="178">
        <v>0</v>
      </c>
      <c r="K13" s="178">
        <v>0</v>
      </c>
      <c r="L13" s="179">
        <v>0</v>
      </c>
    </row>
    <row r="14" spans="1:12" x14ac:dyDescent="0.25">
      <c r="A14" s="173"/>
      <c r="B14" s="175" t="s">
        <v>37</v>
      </c>
      <c r="C14" s="176" t="s">
        <v>18</v>
      </c>
      <c r="D14" s="177" t="s">
        <v>38</v>
      </c>
      <c r="E14" s="178">
        <v>20000000</v>
      </c>
      <c r="F14" s="178">
        <v>0</v>
      </c>
      <c r="G14" s="178">
        <v>0</v>
      </c>
      <c r="H14" s="178">
        <v>20000000</v>
      </c>
      <c r="I14" s="178">
        <v>0</v>
      </c>
      <c r="J14" s="178">
        <v>0</v>
      </c>
      <c r="K14" s="178">
        <v>0</v>
      </c>
      <c r="L14" s="179">
        <v>0</v>
      </c>
    </row>
    <row r="15" spans="1:12" x14ac:dyDescent="0.25">
      <c r="A15" s="173"/>
      <c r="B15" s="175" t="s">
        <v>39</v>
      </c>
      <c r="C15" s="176" t="s">
        <v>18</v>
      </c>
      <c r="D15" s="177" t="s">
        <v>40</v>
      </c>
      <c r="E15" s="178">
        <v>11000000</v>
      </c>
      <c r="F15" s="178">
        <v>0</v>
      </c>
      <c r="G15" s="178">
        <v>0</v>
      </c>
      <c r="H15" s="178">
        <v>11000000</v>
      </c>
      <c r="I15" s="178">
        <v>0</v>
      </c>
      <c r="J15" s="178">
        <v>0</v>
      </c>
      <c r="K15" s="178">
        <v>0</v>
      </c>
      <c r="L15" s="179">
        <v>0</v>
      </c>
    </row>
    <row r="16" spans="1:12" x14ac:dyDescent="0.25">
      <c r="A16" s="173"/>
      <c r="B16" s="175" t="s">
        <v>41</v>
      </c>
      <c r="C16" s="176" t="s">
        <v>42</v>
      </c>
      <c r="D16" s="177" t="s">
        <v>44</v>
      </c>
      <c r="E16" s="178">
        <v>975000000</v>
      </c>
      <c r="F16" s="178">
        <v>0</v>
      </c>
      <c r="G16" s="178">
        <v>0</v>
      </c>
      <c r="H16" s="178">
        <v>975000000</v>
      </c>
      <c r="I16" s="178">
        <v>0</v>
      </c>
      <c r="J16" s="178">
        <v>0</v>
      </c>
      <c r="K16" s="178">
        <v>0</v>
      </c>
      <c r="L16" s="179">
        <v>0</v>
      </c>
    </row>
    <row r="17" spans="1:12" ht="23.25" thickBot="1" x14ac:dyDescent="0.3">
      <c r="A17" s="173"/>
      <c r="B17" s="198" t="s">
        <v>45</v>
      </c>
      <c r="C17" s="199" t="s">
        <v>18</v>
      </c>
      <c r="D17" s="200" t="s">
        <v>46</v>
      </c>
      <c r="E17" s="201">
        <v>2000000</v>
      </c>
      <c r="F17" s="201">
        <v>0</v>
      </c>
      <c r="G17" s="201">
        <v>0</v>
      </c>
      <c r="H17" s="201">
        <v>2000000</v>
      </c>
      <c r="I17" s="201">
        <v>0</v>
      </c>
      <c r="J17" s="201">
        <v>0</v>
      </c>
      <c r="K17" s="201">
        <v>0</v>
      </c>
      <c r="L17" s="202">
        <v>0</v>
      </c>
    </row>
    <row r="18" spans="1:12" ht="15.75" thickBot="1" x14ac:dyDescent="0.3">
      <c r="A18" s="173"/>
      <c r="B18" s="360" t="s">
        <v>107</v>
      </c>
      <c r="C18" s="344"/>
      <c r="D18" s="345"/>
      <c r="E18" s="203">
        <f>SUM(E5:E17)</f>
        <v>39593952363</v>
      </c>
      <c r="F18" s="203">
        <f t="shared" ref="F18:L18" si="0">SUM(F5:F17)</f>
        <v>0</v>
      </c>
      <c r="G18" s="203">
        <f t="shared" si="0"/>
        <v>2473661092</v>
      </c>
      <c r="H18" s="203">
        <f t="shared" si="0"/>
        <v>37120291271</v>
      </c>
      <c r="I18" s="203">
        <f t="shared" si="0"/>
        <v>2530926450.6599998</v>
      </c>
      <c r="J18" s="203">
        <f t="shared" si="0"/>
        <v>2716492916.6599998</v>
      </c>
      <c r="K18" s="203">
        <f t="shared" si="0"/>
        <v>2716407128.6599998</v>
      </c>
      <c r="L18" s="204">
        <f t="shared" si="0"/>
        <v>2716407128.6599998</v>
      </c>
    </row>
    <row r="19" spans="1:12" ht="56.25" x14ac:dyDescent="0.25">
      <c r="A19" s="173"/>
      <c r="B19" s="180" t="s">
        <v>47</v>
      </c>
      <c r="C19" s="181" t="s">
        <v>42</v>
      </c>
      <c r="D19" s="182" t="s">
        <v>49</v>
      </c>
      <c r="E19" s="183">
        <v>50000000000</v>
      </c>
      <c r="F19" s="183">
        <v>0</v>
      </c>
      <c r="G19" s="183">
        <v>-10306978999</v>
      </c>
      <c r="H19" s="183">
        <v>60306978999</v>
      </c>
      <c r="I19" s="183">
        <v>9725783654</v>
      </c>
      <c r="J19" s="183">
        <v>1329844629</v>
      </c>
      <c r="K19" s="183">
        <v>1329844629</v>
      </c>
      <c r="L19" s="184">
        <v>1329844629</v>
      </c>
    </row>
    <row r="20" spans="1:12" ht="33.75" x14ac:dyDescent="0.25">
      <c r="A20" s="173"/>
      <c r="B20" s="175" t="s">
        <v>50</v>
      </c>
      <c r="C20" s="176" t="s">
        <v>42</v>
      </c>
      <c r="D20" s="177" t="s">
        <v>51</v>
      </c>
      <c r="E20" s="178">
        <v>13000000000</v>
      </c>
      <c r="F20" s="178">
        <v>0</v>
      </c>
      <c r="G20" s="178">
        <v>-1015000000</v>
      </c>
      <c r="H20" s="178">
        <v>14015000000</v>
      </c>
      <c r="I20" s="178">
        <v>205609167</v>
      </c>
      <c r="J20" s="178">
        <v>717735475</v>
      </c>
      <c r="K20" s="178">
        <v>717735475</v>
      </c>
      <c r="L20" s="179">
        <v>717735475</v>
      </c>
    </row>
    <row r="21" spans="1:12" ht="22.5" x14ac:dyDescent="0.25">
      <c r="A21" s="173"/>
      <c r="B21" s="175" t="s">
        <v>52</v>
      </c>
      <c r="C21" s="176" t="s">
        <v>42</v>
      </c>
      <c r="D21" s="177" t="s">
        <v>53</v>
      </c>
      <c r="E21" s="178">
        <v>13000000000</v>
      </c>
      <c r="F21" s="178">
        <v>515000000</v>
      </c>
      <c r="G21" s="178">
        <v>-854528000</v>
      </c>
      <c r="H21" s="178">
        <v>13339528000</v>
      </c>
      <c r="I21" s="178">
        <v>0</v>
      </c>
      <c r="J21" s="178">
        <v>399486349</v>
      </c>
      <c r="K21" s="178">
        <v>399486349</v>
      </c>
      <c r="L21" s="179">
        <v>399486349</v>
      </c>
    </row>
    <row r="22" spans="1:12" ht="22.5" x14ac:dyDescent="0.25">
      <c r="A22" s="173"/>
      <c r="B22" s="175" t="s">
        <v>54</v>
      </c>
      <c r="C22" s="176" t="s">
        <v>42</v>
      </c>
      <c r="D22" s="177" t="s">
        <v>55</v>
      </c>
      <c r="E22" s="178">
        <v>15000000000</v>
      </c>
      <c r="F22" s="178">
        <v>91000000</v>
      </c>
      <c r="G22" s="178">
        <v>4583606289</v>
      </c>
      <c r="H22" s="178">
        <v>10325393711</v>
      </c>
      <c r="I22" s="178">
        <v>174451820</v>
      </c>
      <c r="J22" s="178">
        <v>268581638</v>
      </c>
      <c r="K22" s="178">
        <v>268581638</v>
      </c>
      <c r="L22" s="179">
        <v>268581638</v>
      </c>
    </row>
    <row r="23" spans="1:12" ht="33.75" x14ac:dyDescent="0.25">
      <c r="A23" s="173"/>
      <c r="B23" s="175" t="s">
        <v>56</v>
      </c>
      <c r="C23" s="176" t="s">
        <v>42</v>
      </c>
      <c r="D23" s="177" t="s">
        <v>57</v>
      </c>
      <c r="E23" s="178">
        <v>15000000000</v>
      </c>
      <c r="F23" s="178">
        <v>0</v>
      </c>
      <c r="G23" s="178">
        <v>315150600</v>
      </c>
      <c r="H23" s="178">
        <v>14684849400</v>
      </c>
      <c r="I23" s="178">
        <v>55291</v>
      </c>
      <c r="J23" s="178">
        <v>815093690</v>
      </c>
      <c r="K23" s="178">
        <v>815093690</v>
      </c>
      <c r="L23" s="179">
        <v>815093690</v>
      </c>
    </row>
    <row r="24" spans="1:12" ht="33.75" x14ac:dyDescent="0.25">
      <c r="A24" s="173"/>
      <c r="B24" s="175" t="s">
        <v>58</v>
      </c>
      <c r="C24" s="176" t="s">
        <v>18</v>
      </c>
      <c r="D24" s="177" t="s">
        <v>59</v>
      </c>
      <c r="E24" s="178">
        <v>17750000000</v>
      </c>
      <c r="F24" s="178">
        <v>0</v>
      </c>
      <c r="G24" s="178">
        <v>-190521233</v>
      </c>
      <c r="H24" s="178">
        <v>17940521233</v>
      </c>
      <c r="I24" s="178">
        <v>258531696</v>
      </c>
      <c r="J24" s="178">
        <v>499353585</v>
      </c>
      <c r="K24" s="178">
        <v>499353585</v>
      </c>
      <c r="L24" s="179">
        <v>499353585</v>
      </c>
    </row>
    <row r="25" spans="1:12" ht="33.75" x14ac:dyDescent="0.25">
      <c r="A25" s="173"/>
      <c r="B25" s="175" t="s">
        <v>58</v>
      </c>
      <c r="C25" s="176" t="s">
        <v>42</v>
      </c>
      <c r="D25" s="177" t="s">
        <v>59</v>
      </c>
      <c r="E25" s="178">
        <v>165081157797</v>
      </c>
      <c r="F25" s="178">
        <v>120655000000</v>
      </c>
      <c r="G25" s="178">
        <v>280400000</v>
      </c>
      <c r="H25" s="178">
        <v>44145757797</v>
      </c>
      <c r="I25" s="178">
        <v>144500384</v>
      </c>
      <c r="J25" s="178">
        <v>54531000</v>
      </c>
      <c r="K25" s="178">
        <v>54531000</v>
      </c>
      <c r="L25" s="179">
        <v>54531000</v>
      </c>
    </row>
    <row r="26" spans="1:12" ht="33.75" x14ac:dyDescent="0.25">
      <c r="A26" s="173"/>
      <c r="B26" s="175" t="s">
        <v>60</v>
      </c>
      <c r="C26" s="176" t="s">
        <v>42</v>
      </c>
      <c r="D26" s="177" t="s">
        <v>61</v>
      </c>
      <c r="E26" s="178">
        <v>75290000000</v>
      </c>
      <c r="F26" s="178">
        <v>25000000000</v>
      </c>
      <c r="G26" s="178">
        <v>-1580467820</v>
      </c>
      <c r="H26" s="178">
        <v>51870467820</v>
      </c>
      <c r="I26" s="178">
        <v>4770113</v>
      </c>
      <c r="J26" s="178">
        <v>31136000</v>
      </c>
      <c r="K26" s="178">
        <v>31136000</v>
      </c>
      <c r="L26" s="179">
        <v>31136000</v>
      </c>
    </row>
    <row r="27" spans="1:12" ht="45" x14ac:dyDescent="0.25">
      <c r="A27" s="173"/>
      <c r="B27" s="175" t="s">
        <v>62</v>
      </c>
      <c r="C27" s="176" t="s">
        <v>42</v>
      </c>
      <c r="D27" s="177" t="s">
        <v>63</v>
      </c>
      <c r="E27" s="178">
        <v>25000000000</v>
      </c>
      <c r="F27" s="178">
        <v>800000000</v>
      </c>
      <c r="G27" s="178">
        <v>-59083333.329999998</v>
      </c>
      <c r="H27" s="178">
        <v>24259083333.330002</v>
      </c>
      <c r="I27" s="178">
        <v>1383629672.05</v>
      </c>
      <c r="J27" s="178">
        <v>1241310817.1800001</v>
      </c>
      <c r="K27" s="178">
        <v>1131289691.1800001</v>
      </c>
      <c r="L27" s="179">
        <v>1131289691.1800001</v>
      </c>
    </row>
    <row r="28" spans="1:12" ht="45" x14ac:dyDescent="0.25">
      <c r="A28" s="173"/>
      <c r="B28" s="175" t="s">
        <v>64</v>
      </c>
      <c r="C28" s="176" t="s">
        <v>18</v>
      </c>
      <c r="D28" s="177" t="s">
        <v>65</v>
      </c>
      <c r="E28" s="178">
        <v>112170000000</v>
      </c>
      <c r="F28" s="178">
        <v>22939000000</v>
      </c>
      <c r="G28" s="178">
        <v>-5404988634.3299999</v>
      </c>
      <c r="H28" s="178">
        <v>94635988634.330002</v>
      </c>
      <c r="I28" s="178">
        <v>1858281023.51</v>
      </c>
      <c r="J28" s="178">
        <v>1188401724.25</v>
      </c>
      <c r="K28" s="178">
        <v>1188401724.25</v>
      </c>
      <c r="L28" s="179">
        <v>1188401724.25</v>
      </c>
    </row>
    <row r="29" spans="1:12" ht="45" x14ac:dyDescent="0.25">
      <c r="A29" s="173"/>
      <c r="B29" s="175" t="s">
        <v>64</v>
      </c>
      <c r="C29" s="176" t="s">
        <v>42</v>
      </c>
      <c r="D29" s="177" t="s">
        <v>65</v>
      </c>
      <c r="E29" s="178">
        <v>50000000000</v>
      </c>
      <c r="F29" s="178">
        <v>0</v>
      </c>
      <c r="G29" s="178">
        <v>-1000000000</v>
      </c>
      <c r="H29" s="178">
        <v>51000000000</v>
      </c>
      <c r="I29" s="178">
        <v>775977852</v>
      </c>
      <c r="J29" s="178">
        <v>775977852</v>
      </c>
      <c r="K29" s="178">
        <v>775977852</v>
      </c>
      <c r="L29" s="179">
        <v>775977852</v>
      </c>
    </row>
    <row r="30" spans="1:12" ht="33.75" x14ac:dyDescent="0.25">
      <c r="A30" s="173"/>
      <c r="B30" s="175" t="s">
        <v>66</v>
      </c>
      <c r="C30" s="176" t="s">
        <v>42</v>
      </c>
      <c r="D30" s="177" t="s">
        <v>67</v>
      </c>
      <c r="E30" s="178">
        <v>1100000000</v>
      </c>
      <c r="F30" s="178">
        <v>0</v>
      </c>
      <c r="G30" s="178">
        <v>-84530305</v>
      </c>
      <c r="H30" s="178">
        <v>1184530305</v>
      </c>
      <c r="I30" s="178">
        <v>0</v>
      </c>
      <c r="J30" s="178">
        <v>58193939</v>
      </c>
      <c r="K30" s="178">
        <v>58193939</v>
      </c>
      <c r="L30" s="179">
        <v>58193939</v>
      </c>
    </row>
    <row r="31" spans="1:12" ht="33.75" x14ac:dyDescent="0.25">
      <c r="A31" s="173"/>
      <c r="B31" s="175" t="s">
        <v>68</v>
      </c>
      <c r="C31" s="176" t="s">
        <v>42</v>
      </c>
      <c r="D31" s="177" t="s">
        <v>69</v>
      </c>
      <c r="E31" s="178">
        <v>1000000000</v>
      </c>
      <c r="F31" s="178">
        <v>0</v>
      </c>
      <c r="G31" s="178">
        <v>0</v>
      </c>
      <c r="H31" s="178">
        <v>1000000000</v>
      </c>
      <c r="I31" s="178">
        <v>0</v>
      </c>
      <c r="J31" s="178">
        <v>18500000</v>
      </c>
      <c r="K31" s="178">
        <v>18500000</v>
      </c>
      <c r="L31" s="179">
        <v>18500000</v>
      </c>
    </row>
    <row r="32" spans="1:12" ht="45" x14ac:dyDescent="0.25">
      <c r="A32" s="173"/>
      <c r="B32" s="175" t="s">
        <v>70</v>
      </c>
      <c r="C32" s="176" t="s">
        <v>42</v>
      </c>
      <c r="D32" s="177" t="s">
        <v>71</v>
      </c>
      <c r="E32" s="178">
        <v>53000000000</v>
      </c>
      <c r="F32" s="178">
        <v>0</v>
      </c>
      <c r="G32" s="178">
        <v>-6650000000</v>
      </c>
      <c r="H32" s="178">
        <v>59650000000</v>
      </c>
      <c r="I32" s="178">
        <v>0</v>
      </c>
      <c r="J32" s="178">
        <v>3394680311</v>
      </c>
      <c r="K32" s="178">
        <v>3394680311</v>
      </c>
      <c r="L32" s="179">
        <v>3394680311</v>
      </c>
    </row>
    <row r="33" spans="1:12" ht="22.5" x14ac:dyDescent="0.25">
      <c r="A33" s="173"/>
      <c r="B33" s="175" t="s">
        <v>72</v>
      </c>
      <c r="C33" s="176" t="s">
        <v>42</v>
      </c>
      <c r="D33" s="177" t="s">
        <v>73</v>
      </c>
      <c r="E33" s="178">
        <v>3750000000</v>
      </c>
      <c r="F33" s="178">
        <v>0</v>
      </c>
      <c r="G33" s="178">
        <v>-12166666</v>
      </c>
      <c r="H33" s="178">
        <v>3762166666</v>
      </c>
      <c r="I33" s="178">
        <v>70216668</v>
      </c>
      <c r="J33" s="178">
        <v>294546521</v>
      </c>
      <c r="K33" s="178">
        <v>294546521</v>
      </c>
      <c r="L33" s="179">
        <v>294546521</v>
      </c>
    </row>
    <row r="34" spans="1:12" ht="22.5" x14ac:dyDescent="0.25">
      <c r="A34" s="173"/>
      <c r="B34" s="175" t="s">
        <v>74</v>
      </c>
      <c r="C34" s="176" t="s">
        <v>42</v>
      </c>
      <c r="D34" s="177" t="s">
        <v>75</v>
      </c>
      <c r="E34" s="178">
        <v>3000000000</v>
      </c>
      <c r="F34" s="178">
        <v>0</v>
      </c>
      <c r="G34" s="178">
        <v>0</v>
      </c>
      <c r="H34" s="178">
        <v>3000000000</v>
      </c>
      <c r="I34" s="178">
        <v>0</v>
      </c>
      <c r="J34" s="178">
        <v>19510400</v>
      </c>
      <c r="K34" s="178">
        <v>19510400</v>
      </c>
      <c r="L34" s="179">
        <v>19510400</v>
      </c>
    </row>
    <row r="35" spans="1:12" ht="22.5" x14ac:dyDescent="0.25">
      <c r="A35" s="173"/>
      <c r="B35" s="175" t="s">
        <v>76</v>
      </c>
      <c r="C35" s="176" t="s">
        <v>42</v>
      </c>
      <c r="D35" s="177" t="s">
        <v>77</v>
      </c>
      <c r="E35" s="178">
        <v>5000000000</v>
      </c>
      <c r="F35" s="178">
        <v>0</v>
      </c>
      <c r="G35" s="178">
        <v>117039232</v>
      </c>
      <c r="H35" s="178">
        <v>4882960768</v>
      </c>
      <c r="I35" s="178">
        <v>103441383</v>
      </c>
      <c r="J35" s="178">
        <v>97749648</v>
      </c>
      <c r="K35" s="178">
        <v>97749648</v>
      </c>
      <c r="L35" s="179">
        <v>97749648</v>
      </c>
    </row>
    <row r="36" spans="1:12" ht="56.25" x14ac:dyDescent="0.25">
      <c r="A36" s="173"/>
      <c r="B36" s="175" t="s">
        <v>78</v>
      </c>
      <c r="C36" s="176" t="s">
        <v>42</v>
      </c>
      <c r="D36" s="177" t="s">
        <v>79</v>
      </c>
      <c r="E36" s="178">
        <v>4000000000</v>
      </c>
      <c r="F36" s="178">
        <v>0</v>
      </c>
      <c r="G36" s="178">
        <v>352707</v>
      </c>
      <c r="H36" s="178">
        <v>3999647293</v>
      </c>
      <c r="I36" s="178">
        <v>56089688</v>
      </c>
      <c r="J36" s="178">
        <v>151496301.66999999</v>
      </c>
      <c r="K36" s="178">
        <v>151496301.66999999</v>
      </c>
      <c r="L36" s="179">
        <v>151496301.66999999</v>
      </c>
    </row>
    <row r="37" spans="1:12" ht="22.5" x14ac:dyDescent="0.25">
      <c r="A37" s="173"/>
      <c r="B37" s="175" t="s">
        <v>80</v>
      </c>
      <c r="C37" s="176" t="s">
        <v>42</v>
      </c>
      <c r="D37" s="177" t="s">
        <v>81</v>
      </c>
      <c r="E37" s="178">
        <v>8000000000</v>
      </c>
      <c r="F37" s="178">
        <v>0</v>
      </c>
      <c r="G37" s="178">
        <v>141310905</v>
      </c>
      <c r="H37" s="178">
        <v>7858689095</v>
      </c>
      <c r="I37" s="178">
        <v>165255807</v>
      </c>
      <c r="J37" s="178">
        <v>472149462</v>
      </c>
      <c r="K37" s="178">
        <v>472149462</v>
      </c>
      <c r="L37" s="179">
        <v>472149462</v>
      </c>
    </row>
    <row r="38" spans="1:12" ht="23.25" thickBot="1" x14ac:dyDescent="0.3">
      <c r="A38" s="173"/>
      <c r="B38" s="190" t="s">
        <v>82</v>
      </c>
      <c r="C38" s="191" t="s">
        <v>42</v>
      </c>
      <c r="D38" s="192" t="s">
        <v>83</v>
      </c>
      <c r="E38" s="193">
        <v>7000000000</v>
      </c>
      <c r="F38" s="193">
        <v>0</v>
      </c>
      <c r="G38" s="193">
        <v>49750000</v>
      </c>
      <c r="H38" s="193">
        <v>6950250000</v>
      </c>
      <c r="I38" s="193">
        <v>321863391</v>
      </c>
      <c r="J38" s="193">
        <v>265089396</v>
      </c>
      <c r="K38" s="193">
        <v>265089396</v>
      </c>
      <c r="L38" s="194">
        <v>265089396</v>
      </c>
    </row>
    <row r="39" spans="1:12" ht="15.75" thickBot="1" x14ac:dyDescent="0.3">
      <c r="A39" s="173"/>
      <c r="B39" s="361" t="s">
        <v>108</v>
      </c>
      <c r="C39" s="362"/>
      <c r="D39" s="363"/>
      <c r="E39" s="209">
        <f>SUM(E19:E38)</f>
        <v>637141157797</v>
      </c>
      <c r="F39" s="209">
        <f t="shared" ref="F39:K39" si="1">SUM(F19:F38)</f>
        <v>170000000000</v>
      </c>
      <c r="G39" s="209">
        <f t="shared" si="1"/>
        <v>-21670655257.66</v>
      </c>
      <c r="H39" s="209">
        <f t="shared" si="1"/>
        <v>488811813054.66003</v>
      </c>
      <c r="I39" s="209">
        <f t="shared" si="1"/>
        <v>15248457609.559999</v>
      </c>
      <c r="J39" s="209">
        <f t="shared" si="1"/>
        <v>12093368738.1</v>
      </c>
      <c r="K39" s="209">
        <f t="shared" si="1"/>
        <v>11983347612.1</v>
      </c>
      <c r="L39" s="210">
        <v>14699754740.76</v>
      </c>
    </row>
    <row r="40" spans="1:12" ht="16.5" thickTop="1" thickBot="1" x14ac:dyDescent="0.3">
      <c r="A40" s="173"/>
      <c r="B40" s="364" t="s">
        <v>109</v>
      </c>
      <c r="C40" s="365"/>
      <c r="D40" s="366"/>
      <c r="E40" s="211">
        <f>+E39+E18</f>
        <v>676735110160</v>
      </c>
      <c r="F40" s="211">
        <f t="shared" ref="F40:K40" si="2">+F39+F18</f>
        <v>170000000000</v>
      </c>
      <c r="G40" s="211">
        <f t="shared" si="2"/>
        <v>-19196994165.66</v>
      </c>
      <c r="H40" s="211">
        <f t="shared" si="2"/>
        <v>525932104325.66003</v>
      </c>
      <c r="I40" s="211">
        <f t="shared" si="2"/>
        <v>17779384060.220001</v>
      </c>
      <c r="J40" s="211">
        <f t="shared" si="2"/>
        <v>14809861654.76</v>
      </c>
      <c r="K40" s="211">
        <f t="shared" si="2"/>
        <v>14699754740.76</v>
      </c>
      <c r="L40" s="212">
        <f>+L39+L18</f>
        <v>17416161869.419998</v>
      </c>
    </row>
    <row r="41" spans="1:12" ht="15.75" thickTop="1" x14ac:dyDescent="0.25"/>
    <row r="42" spans="1:12" x14ac:dyDescent="0.25">
      <c r="G42" s="208"/>
      <c r="H42" s="208"/>
      <c r="I42" s="208"/>
      <c r="J42" s="208"/>
      <c r="K42" s="208"/>
    </row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52DDA-685A-4ED7-B481-B3A0329D2B4B}">
  <dimension ref="A1:K42"/>
  <sheetViews>
    <sheetView workbookViewId="0"/>
  </sheetViews>
  <sheetFormatPr baseColWidth="10" defaultRowHeight="15" x14ac:dyDescent="0.25"/>
  <cols>
    <col min="1" max="1" width="13.42578125" style="104" customWidth="1"/>
    <col min="2" max="2" width="16.140625" style="104" customWidth="1"/>
    <col min="3" max="3" width="8" style="104" customWidth="1"/>
    <col min="4" max="4" width="27.5703125" style="104" customWidth="1"/>
    <col min="5" max="11" width="18.85546875" style="104" customWidth="1"/>
    <col min="12" max="12" width="0" style="104" hidden="1" customWidth="1"/>
    <col min="13" max="13" width="6.42578125" style="104" customWidth="1"/>
    <col min="14" max="16384" width="11.42578125" style="104"/>
  </cols>
  <sheetData>
    <row r="1" spans="1:11" x14ac:dyDescent="0.25">
      <c r="A1" s="102"/>
      <c r="B1" s="102">
        <v>2020</v>
      </c>
      <c r="C1" s="103" t="s">
        <v>0</v>
      </c>
      <c r="D1" s="103" t="s">
        <v>0</v>
      </c>
      <c r="E1" s="103" t="s">
        <v>0</v>
      </c>
      <c r="F1" s="103" t="s">
        <v>0</v>
      </c>
      <c r="G1" s="103" t="s">
        <v>0</v>
      </c>
      <c r="H1" s="103" t="s">
        <v>0</v>
      </c>
      <c r="I1" s="103" t="s">
        <v>0</v>
      </c>
      <c r="J1" s="103" t="s">
        <v>0</v>
      </c>
      <c r="K1" s="103" t="s">
        <v>0</v>
      </c>
    </row>
    <row r="2" spans="1:11" x14ac:dyDescent="0.25">
      <c r="A2" s="102"/>
      <c r="B2" s="102" t="s">
        <v>1</v>
      </c>
      <c r="C2" s="103" t="s">
        <v>0</v>
      </c>
      <c r="D2" s="103" t="s">
        <v>0</v>
      </c>
      <c r="E2" s="103" t="s">
        <v>0</v>
      </c>
      <c r="F2" s="103" t="s">
        <v>0</v>
      </c>
      <c r="G2" s="103" t="s">
        <v>0</v>
      </c>
      <c r="H2" s="103" t="s">
        <v>0</v>
      </c>
      <c r="I2" s="103" t="s">
        <v>0</v>
      </c>
      <c r="J2" s="103" t="s">
        <v>0</v>
      </c>
      <c r="K2" s="103" t="s">
        <v>0</v>
      </c>
    </row>
    <row r="3" spans="1:11" ht="15.75" thickBot="1" x14ac:dyDescent="0.3">
      <c r="A3" s="102"/>
      <c r="B3" s="107" t="s">
        <v>106</v>
      </c>
      <c r="C3" s="103" t="s">
        <v>0</v>
      </c>
      <c r="D3" s="103" t="s">
        <v>0</v>
      </c>
      <c r="E3" s="103" t="s">
        <v>0</v>
      </c>
      <c r="F3" s="103" t="s">
        <v>0</v>
      </c>
      <c r="G3" s="103" t="s">
        <v>0</v>
      </c>
      <c r="H3" s="103" t="s">
        <v>0</v>
      </c>
      <c r="I3" s="103" t="s">
        <v>0</v>
      </c>
      <c r="J3" s="103" t="s">
        <v>0</v>
      </c>
      <c r="K3" s="103" t="s">
        <v>0</v>
      </c>
    </row>
    <row r="4" spans="1:11" ht="16.5" thickTop="1" thickBot="1" x14ac:dyDescent="0.3">
      <c r="A4" s="105"/>
      <c r="B4" s="144" t="s">
        <v>3</v>
      </c>
      <c r="C4" s="145" t="s">
        <v>4</v>
      </c>
      <c r="D4" s="145" t="s">
        <v>6</v>
      </c>
      <c r="E4" s="145" t="s">
        <v>8</v>
      </c>
      <c r="F4" s="145" t="s">
        <v>9</v>
      </c>
      <c r="G4" s="145" t="s">
        <v>10</v>
      </c>
      <c r="H4" s="145" t="s">
        <v>11</v>
      </c>
      <c r="I4" s="145" t="s">
        <v>12</v>
      </c>
      <c r="J4" s="145" t="s">
        <v>13</v>
      </c>
      <c r="K4" s="146" t="s">
        <v>15</v>
      </c>
    </row>
    <row r="5" spans="1:11" x14ac:dyDescent="0.25">
      <c r="A5" s="106"/>
      <c r="B5" s="147" t="s">
        <v>16</v>
      </c>
      <c r="C5" s="115" t="s">
        <v>18</v>
      </c>
      <c r="D5" s="116" t="s">
        <v>20</v>
      </c>
      <c r="E5" s="148">
        <v>12190000000</v>
      </c>
      <c r="F5" s="148">
        <v>0</v>
      </c>
      <c r="G5" s="148">
        <v>880678450</v>
      </c>
      <c r="H5" s="148">
        <v>11309321550</v>
      </c>
      <c r="I5" s="148">
        <v>880678450</v>
      </c>
      <c r="J5" s="148">
        <v>881811274</v>
      </c>
      <c r="K5" s="149">
        <v>881811274</v>
      </c>
    </row>
    <row r="6" spans="1:11" ht="22.5" x14ac:dyDescent="0.25">
      <c r="A6" s="106"/>
      <c r="B6" s="140" t="s">
        <v>21</v>
      </c>
      <c r="C6" s="119" t="s">
        <v>18</v>
      </c>
      <c r="D6" s="112" t="s">
        <v>22</v>
      </c>
      <c r="E6" s="141">
        <v>4261000000</v>
      </c>
      <c r="F6" s="141">
        <v>0</v>
      </c>
      <c r="G6" s="141">
        <v>337312659</v>
      </c>
      <c r="H6" s="141">
        <v>3923687341</v>
      </c>
      <c r="I6" s="141">
        <v>337312659</v>
      </c>
      <c r="J6" s="141">
        <v>306745891</v>
      </c>
      <c r="K6" s="142">
        <v>306745891</v>
      </c>
    </row>
    <row r="7" spans="1:11" ht="33.75" x14ac:dyDescent="0.25">
      <c r="A7" s="106"/>
      <c r="B7" s="140" t="s">
        <v>23</v>
      </c>
      <c r="C7" s="119" t="s">
        <v>18</v>
      </c>
      <c r="D7" s="112" t="s">
        <v>24</v>
      </c>
      <c r="E7" s="141">
        <v>1524000000</v>
      </c>
      <c r="F7" s="141">
        <v>0</v>
      </c>
      <c r="G7" s="141">
        <v>89502967</v>
      </c>
      <c r="H7" s="141">
        <v>1434497033</v>
      </c>
      <c r="I7" s="141">
        <v>89502967</v>
      </c>
      <c r="J7" s="141">
        <v>89502967</v>
      </c>
      <c r="K7" s="142">
        <v>89502967</v>
      </c>
    </row>
    <row r="8" spans="1:11" ht="22.5" x14ac:dyDescent="0.25">
      <c r="A8" s="106"/>
      <c r="B8" s="140" t="s">
        <v>25</v>
      </c>
      <c r="C8" s="119" t="s">
        <v>18</v>
      </c>
      <c r="D8" s="112" t="s">
        <v>26</v>
      </c>
      <c r="E8" s="141">
        <v>0</v>
      </c>
      <c r="F8" s="141">
        <v>0</v>
      </c>
      <c r="G8" s="141">
        <v>0</v>
      </c>
      <c r="H8" s="141">
        <v>0</v>
      </c>
      <c r="I8" s="141">
        <v>0</v>
      </c>
      <c r="J8" s="141">
        <v>0</v>
      </c>
      <c r="K8" s="142">
        <v>0</v>
      </c>
    </row>
    <row r="9" spans="1:11" ht="22.5" x14ac:dyDescent="0.25">
      <c r="A9" s="106"/>
      <c r="B9" s="140" t="s">
        <v>27</v>
      </c>
      <c r="C9" s="119" t="s">
        <v>18</v>
      </c>
      <c r="D9" s="112" t="s">
        <v>28</v>
      </c>
      <c r="E9" s="141">
        <v>4340000000</v>
      </c>
      <c r="F9" s="141">
        <v>0</v>
      </c>
      <c r="G9" s="141">
        <v>1130170.48</v>
      </c>
      <c r="H9" s="141">
        <v>4338869829.5200005</v>
      </c>
      <c r="I9" s="141">
        <v>129360157.98</v>
      </c>
      <c r="J9" s="141">
        <v>218329198.94</v>
      </c>
      <c r="K9" s="142">
        <v>218329198.94</v>
      </c>
    </row>
    <row r="10" spans="1:11" ht="33.75" x14ac:dyDescent="0.25">
      <c r="A10" s="106"/>
      <c r="B10" s="140" t="s">
        <v>29</v>
      </c>
      <c r="C10" s="119" t="s">
        <v>18</v>
      </c>
      <c r="D10" s="112" t="s">
        <v>30</v>
      </c>
      <c r="E10" s="141">
        <v>13311842203</v>
      </c>
      <c r="F10" s="141">
        <v>0</v>
      </c>
      <c r="G10" s="141">
        <v>1472153709</v>
      </c>
      <c r="H10" s="141">
        <v>11839688494</v>
      </c>
      <c r="I10" s="141">
        <v>1472153709</v>
      </c>
      <c r="J10" s="141">
        <v>1472153709</v>
      </c>
      <c r="K10" s="142">
        <v>1472153709</v>
      </c>
    </row>
    <row r="11" spans="1:11" ht="22.5" x14ac:dyDescent="0.25">
      <c r="A11" s="106"/>
      <c r="B11" s="140" t="s">
        <v>31</v>
      </c>
      <c r="C11" s="119" t="s">
        <v>18</v>
      </c>
      <c r="D11" s="112" t="s">
        <v>32</v>
      </c>
      <c r="E11" s="141">
        <v>2807110160</v>
      </c>
      <c r="F11" s="141">
        <v>0</v>
      </c>
      <c r="G11" s="141">
        <v>0</v>
      </c>
      <c r="H11" s="141">
        <v>2807110160</v>
      </c>
      <c r="I11" s="141">
        <v>25390374</v>
      </c>
      <c r="J11" s="141">
        <v>27846291</v>
      </c>
      <c r="K11" s="142">
        <v>27846291</v>
      </c>
    </row>
    <row r="12" spans="1:11" ht="33.75" x14ac:dyDescent="0.25">
      <c r="A12" s="106"/>
      <c r="B12" s="140" t="s">
        <v>33</v>
      </c>
      <c r="C12" s="119" t="s">
        <v>18</v>
      </c>
      <c r="D12" s="112" t="s">
        <v>34</v>
      </c>
      <c r="E12" s="141">
        <v>58000000</v>
      </c>
      <c r="F12" s="141">
        <v>0</v>
      </c>
      <c r="G12" s="141">
        <v>-1174455</v>
      </c>
      <c r="H12" s="141">
        <v>59174455</v>
      </c>
      <c r="I12" s="141">
        <v>-1174455</v>
      </c>
      <c r="J12" s="141">
        <v>-4501671</v>
      </c>
      <c r="K12" s="142">
        <v>-4501671</v>
      </c>
    </row>
    <row r="13" spans="1:11" x14ac:dyDescent="0.25">
      <c r="A13" s="106"/>
      <c r="B13" s="140" t="s">
        <v>35</v>
      </c>
      <c r="C13" s="119" t="s">
        <v>18</v>
      </c>
      <c r="D13" s="112" t="s">
        <v>36</v>
      </c>
      <c r="E13" s="141">
        <v>94000000</v>
      </c>
      <c r="F13" s="141">
        <v>0</v>
      </c>
      <c r="G13" s="141">
        <v>0</v>
      </c>
      <c r="H13" s="141">
        <v>94000000</v>
      </c>
      <c r="I13" s="141">
        <v>0</v>
      </c>
      <c r="J13" s="141">
        <v>0</v>
      </c>
      <c r="K13" s="142">
        <v>0</v>
      </c>
    </row>
    <row r="14" spans="1:11" x14ac:dyDescent="0.25">
      <c r="A14" s="106"/>
      <c r="B14" s="140" t="s">
        <v>37</v>
      </c>
      <c r="C14" s="119" t="s">
        <v>18</v>
      </c>
      <c r="D14" s="112" t="s">
        <v>38</v>
      </c>
      <c r="E14" s="141">
        <v>20000000</v>
      </c>
      <c r="F14" s="141">
        <v>0</v>
      </c>
      <c r="G14" s="141">
        <v>0</v>
      </c>
      <c r="H14" s="141">
        <v>20000000</v>
      </c>
      <c r="I14" s="141">
        <v>0</v>
      </c>
      <c r="J14" s="141">
        <v>0</v>
      </c>
      <c r="K14" s="142">
        <v>0</v>
      </c>
    </row>
    <row r="15" spans="1:11" ht="22.5" x14ac:dyDescent="0.25">
      <c r="A15" s="106"/>
      <c r="B15" s="140" t="s">
        <v>39</v>
      </c>
      <c r="C15" s="119" t="s">
        <v>18</v>
      </c>
      <c r="D15" s="112" t="s">
        <v>40</v>
      </c>
      <c r="E15" s="141">
        <v>11000000</v>
      </c>
      <c r="F15" s="141">
        <v>0</v>
      </c>
      <c r="G15" s="141">
        <v>0</v>
      </c>
      <c r="H15" s="141">
        <v>11000000</v>
      </c>
      <c r="I15" s="141">
        <v>0</v>
      </c>
      <c r="J15" s="141">
        <v>0</v>
      </c>
      <c r="K15" s="142">
        <v>0</v>
      </c>
    </row>
    <row r="16" spans="1:11" ht="22.5" x14ac:dyDescent="0.25">
      <c r="A16" s="106"/>
      <c r="B16" s="140" t="s">
        <v>41</v>
      </c>
      <c r="C16" s="119" t="s">
        <v>42</v>
      </c>
      <c r="D16" s="112" t="s">
        <v>44</v>
      </c>
      <c r="E16" s="141">
        <v>975000000</v>
      </c>
      <c r="F16" s="141">
        <v>0</v>
      </c>
      <c r="G16" s="141">
        <v>0</v>
      </c>
      <c r="H16" s="141">
        <v>975000000</v>
      </c>
      <c r="I16" s="141">
        <v>0</v>
      </c>
      <c r="J16" s="141">
        <v>0</v>
      </c>
      <c r="K16" s="142">
        <v>0</v>
      </c>
    </row>
    <row r="17" spans="1:11" ht="23.25" thickBot="1" x14ac:dyDescent="0.3">
      <c r="A17" s="106"/>
      <c r="B17" s="153" t="s">
        <v>45</v>
      </c>
      <c r="C17" s="129" t="s">
        <v>18</v>
      </c>
      <c r="D17" s="130" t="s">
        <v>46</v>
      </c>
      <c r="E17" s="154">
        <v>2000000</v>
      </c>
      <c r="F17" s="154">
        <v>0</v>
      </c>
      <c r="G17" s="154">
        <v>0</v>
      </c>
      <c r="H17" s="154">
        <v>2000000</v>
      </c>
      <c r="I17" s="154">
        <v>0</v>
      </c>
      <c r="J17" s="154">
        <v>0</v>
      </c>
      <c r="K17" s="155">
        <v>0</v>
      </c>
    </row>
    <row r="18" spans="1:11" ht="15.75" thickBot="1" x14ac:dyDescent="0.3">
      <c r="A18" s="106"/>
      <c r="B18" s="360" t="s">
        <v>107</v>
      </c>
      <c r="C18" s="344"/>
      <c r="D18" s="345"/>
      <c r="E18" s="161">
        <f>SUM(E5:E17)</f>
        <v>39593952363</v>
      </c>
      <c r="F18" s="161">
        <f t="shared" ref="F18:J18" si="0">SUM(F5:F17)</f>
        <v>0</v>
      </c>
      <c r="G18" s="161">
        <f t="shared" si="0"/>
        <v>2779603500.48</v>
      </c>
      <c r="H18" s="161">
        <f t="shared" si="0"/>
        <v>36814348862.520004</v>
      </c>
      <c r="I18" s="161">
        <f t="shared" si="0"/>
        <v>2933223861.98</v>
      </c>
      <c r="J18" s="161">
        <f t="shared" si="0"/>
        <v>2991887659.9400001</v>
      </c>
      <c r="K18" s="162">
        <f>SUM(K5:K17)</f>
        <v>2991887659.9400001</v>
      </c>
    </row>
    <row r="19" spans="1:11" ht="56.25" x14ac:dyDescent="0.25">
      <c r="A19" s="106"/>
      <c r="B19" s="156" t="s">
        <v>47</v>
      </c>
      <c r="C19" s="157" t="s">
        <v>42</v>
      </c>
      <c r="D19" s="158" t="s">
        <v>49</v>
      </c>
      <c r="E19" s="159">
        <v>50000000000</v>
      </c>
      <c r="F19" s="159">
        <v>0</v>
      </c>
      <c r="G19" s="159">
        <v>64681416</v>
      </c>
      <c r="H19" s="159">
        <v>49935318584</v>
      </c>
      <c r="I19" s="159">
        <v>59537500</v>
      </c>
      <c r="J19" s="159">
        <v>161438659</v>
      </c>
      <c r="K19" s="160">
        <v>161438659</v>
      </c>
    </row>
    <row r="20" spans="1:11" ht="45" x14ac:dyDescent="0.25">
      <c r="A20" s="106"/>
      <c r="B20" s="140" t="s">
        <v>50</v>
      </c>
      <c r="C20" s="119" t="s">
        <v>42</v>
      </c>
      <c r="D20" s="112" t="s">
        <v>51</v>
      </c>
      <c r="E20" s="141">
        <v>13000000000</v>
      </c>
      <c r="F20" s="141">
        <v>0</v>
      </c>
      <c r="G20" s="141">
        <v>-37531666</v>
      </c>
      <c r="H20" s="141">
        <v>13037531666</v>
      </c>
      <c r="I20" s="141">
        <v>1334810641</v>
      </c>
      <c r="J20" s="141">
        <v>511797817</v>
      </c>
      <c r="K20" s="142">
        <v>511797817</v>
      </c>
    </row>
    <row r="21" spans="1:11" ht="22.5" x14ac:dyDescent="0.25">
      <c r="A21" s="106"/>
      <c r="B21" s="140" t="s">
        <v>52</v>
      </c>
      <c r="C21" s="119" t="s">
        <v>42</v>
      </c>
      <c r="D21" s="112" t="s">
        <v>53</v>
      </c>
      <c r="E21" s="141">
        <v>13000000000</v>
      </c>
      <c r="F21" s="141">
        <v>515000000</v>
      </c>
      <c r="G21" s="141">
        <v>-242886600</v>
      </c>
      <c r="H21" s="141">
        <v>12727886600</v>
      </c>
      <c r="I21" s="141">
        <v>419153621</v>
      </c>
      <c r="J21" s="141">
        <v>322451872</v>
      </c>
      <c r="K21" s="142">
        <v>322451872</v>
      </c>
    </row>
    <row r="22" spans="1:11" ht="33.75" x14ac:dyDescent="0.25">
      <c r="A22" s="106"/>
      <c r="B22" s="140" t="s">
        <v>54</v>
      </c>
      <c r="C22" s="119" t="s">
        <v>42</v>
      </c>
      <c r="D22" s="112" t="s">
        <v>55</v>
      </c>
      <c r="E22" s="141">
        <v>15000000000</v>
      </c>
      <c r="F22" s="141">
        <v>91000000</v>
      </c>
      <c r="G22" s="141">
        <v>26683333</v>
      </c>
      <c r="H22" s="141">
        <v>14882316667</v>
      </c>
      <c r="I22" s="141">
        <v>744164703</v>
      </c>
      <c r="J22" s="141">
        <v>341314410</v>
      </c>
      <c r="K22" s="142">
        <v>341314410</v>
      </c>
    </row>
    <row r="23" spans="1:11" ht="45" x14ac:dyDescent="0.25">
      <c r="A23" s="106"/>
      <c r="B23" s="140" t="s">
        <v>56</v>
      </c>
      <c r="C23" s="119" t="s">
        <v>42</v>
      </c>
      <c r="D23" s="112" t="s">
        <v>57</v>
      </c>
      <c r="E23" s="141">
        <v>15000000000</v>
      </c>
      <c r="F23" s="141">
        <v>0</v>
      </c>
      <c r="G23" s="141">
        <v>3425161400</v>
      </c>
      <c r="H23" s="141">
        <v>11574838600</v>
      </c>
      <c r="I23" s="141">
        <v>1006966476</v>
      </c>
      <c r="J23" s="141">
        <v>364166011</v>
      </c>
      <c r="K23" s="142">
        <v>364166011</v>
      </c>
    </row>
    <row r="24" spans="1:11" ht="45" x14ac:dyDescent="0.25">
      <c r="A24" s="106"/>
      <c r="B24" s="140" t="s">
        <v>58</v>
      </c>
      <c r="C24" s="119" t="s">
        <v>18</v>
      </c>
      <c r="D24" s="112" t="s">
        <v>59</v>
      </c>
      <c r="E24" s="141">
        <v>17750000000</v>
      </c>
      <c r="F24" s="141">
        <v>0</v>
      </c>
      <c r="G24" s="141">
        <v>60000000</v>
      </c>
      <c r="H24" s="141">
        <v>17690000000</v>
      </c>
      <c r="I24" s="141">
        <v>867792206</v>
      </c>
      <c r="J24" s="141">
        <v>535622468</v>
      </c>
      <c r="K24" s="142">
        <v>535622468</v>
      </c>
    </row>
    <row r="25" spans="1:11" ht="45" x14ac:dyDescent="0.25">
      <c r="A25" s="106"/>
      <c r="B25" s="140" t="s">
        <v>58</v>
      </c>
      <c r="C25" s="119" t="s">
        <v>42</v>
      </c>
      <c r="D25" s="112" t="s">
        <v>59</v>
      </c>
      <c r="E25" s="141">
        <v>165081157797</v>
      </c>
      <c r="F25" s="141">
        <v>120655000000</v>
      </c>
      <c r="G25" s="141">
        <v>199200000</v>
      </c>
      <c r="H25" s="141">
        <v>44226957797</v>
      </c>
      <c r="I25" s="141">
        <v>90000000</v>
      </c>
      <c r="J25" s="141">
        <v>19816133</v>
      </c>
      <c r="K25" s="142">
        <v>19816133</v>
      </c>
    </row>
    <row r="26" spans="1:11" ht="33.75" x14ac:dyDescent="0.25">
      <c r="A26" s="106"/>
      <c r="B26" s="140" t="s">
        <v>60</v>
      </c>
      <c r="C26" s="119" t="s">
        <v>42</v>
      </c>
      <c r="D26" s="112" t="s">
        <v>61</v>
      </c>
      <c r="E26" s="141">
        <v>75290000000</v>
      </c>
      <c r="F26" s="141">
        <v>25000000000</v>
      </c>
      <c r="G26" s="141">
        <v>-7500000</v>
      </c>
      <c r="H26" s="141">
        <v>50297500000</v>
      </c>
      <c r="I26" s="141">
        <v>45000000</v>
      </c>
      <c r="J26" s="141">
        <v>36686638</v>
      </c>
      <c r="K26" s="142">
        <v>36686638</v>
      </c>
    </row>
    <row r="27" spans="1:11" ht="45" x14ac:dyDescent="0.25">
      <c r="A27" s="106"/>
      <c r="B27" s="140" t="s">
        <v>62</v>
      </c>
      <c r="C27" s="119" t="s">
        <v>42</v>
      </c>
      <c r="D27" s="112" t="s">
        <v>63</v>
      </c>
      <c r="E27" s="141">
        <v>25000000000</v>
      </c>
      <c r="F27" s="141">
        <v>800000000</v>
      </c>
      <c r="G27" s="141">
        <v>-1054908403</v>
      </c>
      <c r="H27" s="141">
        <v>25254908403</v>
      </c>
      <c r="I27" s="141">
        <v>578102071</v>
      </c>
      <c r="J27" s="141">
        <v>466528089</v>
      </c>
      <c r="K27" s="142">
        <v>466528089</v>
      </c>
    </row>
    <row r="28" spans="1:11" ht="56.25" x14ac:dyDescent="0.25">
      <c r="A28" s="106"/>
      <c r="B28" s="140" t="s">
        <v>64</v>
      </c>
      <c r="C28" s="119" t="s">
        <v>18</v>
      </c>
      <c r="D28" s="112" t="s">
        <v>65</v>
      </c>
      <c r="E28" s="141">
        <v>112170000000</v>
      </c>
      <c r="F28" s="141">
        <v>22939000000</v>
      </c>
      <c r="G28" s="141">
        <v>18373074</v>
      </c>
      <c r="H28" s="141">
        <v>89212626926</v>
      </c>
      <c r="I28" s="141">
        <v>2477099735</v>
      </c>
      <c r="J28" s="141">
        <v>1769127330</v>
      </c>
      <c r="K28" s="142">
        <v>1769127330</v>
      </c>
    </row>
    <row r="29" spans="1:11" ht="56.25" x14ac:dyDescent="0.25">
      <c r="A29" s="106"/>
      <c r="B29" s="140" t="s">
        <v>64</v>
      </c>
      <c r="C29" s="119" t="s">
        <v>42</v>
      </c>
      <c r="D29" s="112" t="s">
        <v>65</v>
      </c>
      <c r="E29" s="141">
        <v>50000000000</v>
      </c>
      <c r="F29" s="141">
        <v>0</v>
      </c>
      <c r="G29" s="141">
        <v>-1800000000</v>
      </c>
      <c r="H29" s="141">
        <v>51800000000</v>
      </c>
      <c r="I29" s="141">
        <v>861124743</v>
      </c>
      <c r="J29" s="141">
        <v>2671219467.5</v>
      </c>
      <c r="K29" s="142">
        <v>2671219467.5</v>
      </c>
    </row>
    <row r="30" spans="1:11" ht="33.75" x14ac:dyDescent="0.25">
      <c r="A30" s="106"/>
      <c r="B30" s="140" t="s">
        <v>66</v>
      </c>
      <c r="C30" s="119" t="s">
        <v>42</v>
      </c>
      <c r="D30" s="112" t="s">
        <v>67</v>
      </c>
      <c r="E30" s="141">
        <v>1100000000</v>
      </c>
      <c r="F30" s="141">
        <v>0</v>
      </c>
      <c r="G30" s="141">
        <v>93530305</v>
      </c>
      <c r="H30" s="141">
        <v>1006469695</v>
      </c>
      <c r="I30" s="141">
        <v>87030305</v>
      </c>
      <c r="J30" s="141">
        <v>51693939</v>
      </c>
      <c r="K30" s="142">
        <v>51693939</v>
      </c>
    </row>
    <row r="31" spans="1:11" ht="33.75" x14ac:dyDescent="0.25">
      <c r="A31" s="106"/>
      <c r="B31" s="140" t="s">
        <v>68</v>
      </c>
      <c r="C31" s="119" t="s">
        <v>42</v>
      </c>
      <c r="D31" s="112" t="s">
        <v>69</v>
      </c>
      <c r="E31" s="141">
        <v>1000000000</v>
      </c>
      <c r="F31" s="141">
        <v>0</v>
      </c>
      <c r="G31" s="141">
        <v>0</v>
      </c>
      <c r="H31" s="141">
        <v>1000000000</v>
      </c>
      <c r="I31" s="141">
        <v>0</v>
      </c>
      <c r="J31" s="141">
        <v>18500000</v>
      </c>
      <c r="K31" s="142">
        <v>18500000</v>
      </c>
    </row>
    <row r="32" spans="1:11" ht="56.25" x14ac:dyDescent="0.25">
      <c r="A32" s="106"/>
      <c r="B32" s="140" t="s">
        <v>70</v>
      </c>
      <c r="C32" s="119" t="s">
        <v>42</v>
      </c>
      <c r="D32" s="112" t="s">
        <v>71</v>
      </c>
      <c r="E32" s="141">
        <v>53000000000</v>
      </c>
      <c r="F32" s="141">
        <v>0</v>
      </c>
      <c r="G32" s="141">
        <v>165663655</v>
      </c>
      <c r="H32" s="141">
        <v>52834336345</v>
      </c>
      <c r="I32" s="141">
        <v>132063655</v>
      </c>
      <c r="J32" s="141">
        <v>2009494400</v>
      </c>
      <c r="K32" s="142">
        <v>2009494400</v>
      </c>
    </row>
    <row r="33" spans="1:11" ht="33.75" x14ac:dyDescent="0.25">
      <c r="A33" s="106"/>
      <c r="B33" s="140" t="s">
        <v>72</v>
      </c>
      <c r="C33" s="119" t="s">
        <v>42</v>
      </c>
      <c r="D33" s="112" t="s">
        <v>73</v>
      </c>
      <c r="E33" s="141">
        <v>3750000000</v>
      </c>
      <c r="F33" s="141">
        <v>0</v>
      </c>
      <c r="G33" s="141">
        <v>-19116667</v>
      </c>
      <c r="H33" s="141">
        <v>3769116667</v>
      </c>
      <c r="I33" s="141">
        <v>99671383</v>
      </c>
      <c r="J33" s="141">
        <v>284185437</v>
      </c>
      <c r="K33" s="142">
        <v>284185437</v>
      </c>
    </row>
    <row r="34" spans="1:11" ht="22.5" x14ac:dyDescent="0.25">
      <c r="A34" s="106"/>
      <c r="B34" s="140" t="s">
        <v>74</v>
      </c>
      <c r="C34" s="119" t="s">
        <v>42</v>
      </c>
      <c r="D34" s="112" t="s">
        <v>75</v>
      </c>
      <c r="E34" s="141">
        <v>3000000000</v>
      </c>
      <c r="F34" s="141">
        <v>0</v>
      </c>
      <c r="G34" s="141">
        <v>-18813150</v>
      </c>
      <c r="H34" s="141">
        <v>3018813150</v>
      </c>
      <c r="I34" s="141">
        <v>-18813150</v>
      </c>
      <c r="J34" s="141">
        <v>19510400</v>
      </c>
      <c r="K34" s="142">
        <v>19510400</v>
      </c>
    </row>
    <row r="35" spans="1:11" ht="33.75" x14ac:dyDescent="0.25">
      <c r="A35" s="106"/>
      <c r="B35" s="140" t="s">
        <v>76</v>
      </c>
      <c r="C35" s="119" t="s">
        <v>42</v>
      </c>
      <c r="D35" s="112" t="s">
        <v>77</v>
      </c>
      <c r="E35" s="141">
        <v>5000000000</v>
      </c>
      <c r="F35" s="141">
        <v>0</v>
      </c>
      <c r="G35" s="141">
        <v>251425597</v>
      </c>
      <c r="H35" s="141">
        <v>4748574403</v>
      </c>
      <c r="I35" s="141">
        <v>3551775</v>
      </c>
      <c r="J35" s="141">
        <v>194598824.94</v>
      </c>
      <c r="K35" s="142">
        <v>194598824.94</v>
      </c>
    </row>
    <row r="36" spans="1:11" ht="56.25" x14ac:dyDescent="0.25">
      <c r="A36" s="106"/>
      <c r="B36" s="140" t="s">
        <v>78</v>
      </c>
      <c r="C36" s="119" t="s">
        <v>42</v>
      </c>
      <c r="D36" s="112" t="s">
        <v>79</v>
      </c>
      <c r="E36" s="141">
        <v>4000000000</v>
      </c>
      <c r="F36" s="141">
        <v>0</v>
      </c>
      <c r="G36" s="141">
        <v>1212000000</v>
      </c>
      <c r="H36" s="141">
        <v>2788000000</v>
      </c>
      <c r="I36" s="141">
        <v>119481845</v>
      </c>
      <c r="J36" s="141">
        <v>131224701.67</v>
      </c>
      <c r="K36" s="142">
        <v>131224701.67</v>
      </c>
    </row>
    <row r="37" spans="1:11" ht="22.5" x14ac:dyDescent="0.25">
      <c r="A37" s="106"/>
      <c r="B37" s="140" t="s">
        <v>80</v>
      </c>
      <c r="C37" s="119" t="s">
        <v>42</v>
      </c>
      <c r="D37" s="112" t="s">
        <v>81</v>
      </c>
      <c r="E37" s="141">
        <v>8000000000</v>
      </c>
      <c r="F37" s="141">
        <v>0</v>
      </c>
      <c r="G37" s="141">
        <v>54000000</v>
      </c>
      <c r="H37" s="141">
        <v>7946000000</v>
      </c>
      <c r="I37" s="141">
        <v>53845547</v>
      </c>
      <c r="J37" s="141">
        <v>249565726</v>
      </c>
      <c r="K37" s="142">
        <v>249565726</v>
      </c>
    </row>
    <row r="38" spans="1:11" ht="23.25" thickBot="1" x14ac:dyDescent="0.3">
      <c r="A38" s="106"/>
      <c r="B38" s="150" t="s">
        <v>82</v>
      </c>
      <c r="C38" s="121" t="s">
        <v>42</v>
      </c>
      <c r="D38" s="114" t="s">
        <v>83</v>
      </c>
      <c r="E38" s="151">
        <v>7000000000</v>
      </c>
      <c r="F38" s="151">
        <v>0</v>
      </c>
      <c r="G38" s="151">
        <v>201608450</v>
      </c>
      <c r="H38" s="151">
        <v>6798391550</v>
      </c>
      <c r="I38" s="151">
        <v>79250000</v>
      </c>
      <c r="J38" s="151">
        <v>336634781</v>
      </c>
      <c r="K38" s="152">
        <v>336634781</v>
      </c>
    </row>
    <row r="39" spans="1:11" ht="15.75" thickBot="1" x14ac:dyDescent="0.3">
      <c r="A39" s="106"/>
      <c r="B39" s="367" t="s">
        <v>108</v>
      </c>
      <c r="C39" s="368"/>
      <c r="D39" s="369"/>
      <c r="E39" s="163">
        <f>SUM(E19:E38)</f>
        <v>637141157797</v>
      </c>
      <c r="F39" s="163">
        <f t="shared" ref="F39:K39" si="1">SUM(F19:F38)</f>
        <v>170000000000</v>
      </c>
      <c r="G39" s="163">
        <f t="shared" si="1"/>
        <v>2591570744</v>
      </c>
      <c r="H39" s="163">
        <f t="shared" si="1"/>
        <v>464549587053</v>
      </c>
      <c r="I39" s="163">
        <f t="shared" si="1"/>
        <v>9039833056</v>
      </c>
      <c r="J39" s="163">
        <f t="shared" si="1"/>
        <v>10495577104.110001</v>
      </c>
      <c r="K39" s="163">
        <f t="shared" si="1"/>
        <v>10495577104.110001</v>
      </c>
    </row>
    <row r="40" spans="1:11" ht="16.5" thickTop="1" thickBot="1" x14ac:dyDescent="0.3">
      <c r="A40" s="143"/>
      <c r="B40" s="364" t="s">
        <v>109</v>
      </c>
      <c r="C40" s="365"/>
      <c r="D40" s="366"/>
      <c r="E40" s="166">
        <f>+E39+E18</f>
        <v>676735110160</v>
      </c>
      <c r="F40" s="166">
        <f t="shared" ref="F40:J40" si="2">+F39+F18</f>
        <v>170000000000</v>
      </c>
      <c r="G40" s="166">
        <f t="shared" si="2"/>
        <v>5371174244.4799995</v>
      </c>
      <c r="H40" s="166">
        <f t="shared" si="2"/>
        <v>501363935915.52002</v>
      </c>
      <c r="I40" s="166">
        <f t="shared" si="2"/>
        <v>11973056917.98</v>
      </c>
      <c r="J40" s="166">
        <f t="shared" si="2"/>
        <v>13487464764.050001</v>
      </c>
      <c r="K40" s="166">
        <f>+K39+K18</f>
        <v>13487464764.050001</v>
      </c>
    </row>
    <row r="41" spans="1:11" ht="33.950000000000003" customHeight="1" thickTop="1" x14ac:dyDescent="0.25">
      <c r="F41" s="167"/>
    </row>
    <row r="42" spans="1:11" x14ac:dyDescent="0.25">
      <c r="F42" s="168"/>
    </row>
  </sheetData>
  <mergeCells count="3">
    <mergeCell ref="B18:D18"/>
    <mergeCell ref="B39:D39"/>
    <mergeCell ref="B40:D4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1"/>
  <sheetViews>
    <sheetView workbookViewId="0"/>
  </sheetViews>
  <sheetFormatPr baseColWidth="10" defaultRowHeight="15" x14ac:dyDescent="0.25"/>
  <cols>
    <col min="1" max="1" width="13.42578125" style="104" customWidth="1"/>
    <col min="2" max="2" width="21.5703125" style="104" customWidth="1"/>
    <col min="3" max="3" width="8" style="104" customWidth="1"/>
    <col min="4" max="4" width="27.5703125" style="104" customWidth="1"/>
    <col min="5" max="11" width="18.85546875" style="104" customWidth="1"/>
    <col min="12" max="12" width="0" style="104" hidden="1" customWidth="1"/>
    <col min="13" max="13" width="6.42578125" style="104" customWidth="1"/>
    <col min="14" max="16384" width="11.42578125" style="104"/>
  </cols>
  <sheetData>
    <row r="1" spans="1:11" x14ac:dyDescent="0.25">
      <c r="A1" s="102"/>
      <c r="B1" s="102">
        <v>2020</v>
      </c>
      <c r="C1" s="103" t="s">
        <v>0</v>
      </c>
      <c r="D1" s="103" t="s">
        <v>0</v>
      </c>
      <c r="E1" s="103" t="s">
        <v>0</v>
      </c>
      <c r="F1" s="103" t="s">
        <v>0</v>
      </c>
      <c r="G1" s="103" t="s">
        <v>0</v>
      </c>
      <c r="H1" s="103" t="s">
        <v>0</v>
      </c>
      <c r="I1" s="103" t="s">
        <v>0</v>
      </c>
      <c r="J1" s="103" t="s">
        <v>0</v>
      </c>
      <c r="K1" s="103" t="s">
        <v>0</v>
      </c>
    </row>
    <row r="2" spans="1:11" x14ac:dyDescent="0.25">
      <c r="A2" s="102"/>
      <c r="B2" s="102" t="s">
        <v>1</v>
      </c>
      <c r="C2" s="103" t="s">
        <v>0</v>
      </c>
      <c r="D2" s="103" t="s">
        <v>0</v>
      </c>
      <c r="E2" s="103" t="s">
        <v>0</v>
      </c>
      <c r="F2" s="103" t="s">
        <v>0</v>
      </c>
      <c r="G2" s="103" t="s">
        <v>0</v>
      </c>
      <c r="H2" s="103" t="s">
        <v>0</v>
      </c>
      <c r="I2" s="103" t="s">
        <v>0</v>
      </c>
      <c r="J2" s="103" t="s">
        <v>0</v>
      </c>
      <c r="K2" s="103" t="s">
        <v>0</v>
      </c>
    </row>
    <row r="3" spans="1:11" ht="15.75" thickBot="1" x14ac:dyDescent="0.3">
      <c r="A3" s="102"/>
      <c r="B3" s="107" t="s">
        <v>102</v>
      </c>
      <c r="C3" s="103" t="s">
        <v>0</v>
      </c>
      <c r="D3" s="103" t="s">
        <v>0</v>
      </c>
      <c r="E3" s="103" t="s">
        <v>0</v>
      </c>
      <c r="F3" s="103" t="s">
        <v>0</v>
      </c>
      <c r="G3" s="103" t="s">
        <v>0</v>
      </c>
      <c r="H3" s="103" t="s">
        <v>0</v>
      </c>
      <c r="I3" s="103" t="s">
        <v>0</v>
      </c>
      <c r="J3" s="103" t="s">
        <v>0</v>
      </c>
      <c r="K3" s="103" t="s">
        <v>0</v>
      </c>
    </row>
    <row r="4" spans="1:11" ht="15.75" thickBot="1" x14ac:dyDescent="0.3">
      <c r="A4" s="105"/>
      <c r="B4" s="122" t="s">
        <v>3</v>
      </c>
      <c r="C4" s="123" t="s">
        <v>4</v>
      </c>
      <c r="D4" s="123" t="s">
        <v>6</v>
      </c>
      <c r="E4" s="123" t="s">
        <v>8</v>
      </c>
      <c r="F4" s="139" t="s">
        <v>9</v>
      </c>
      <c r="G4" s="123" t="s">
        <v>10</v>
      </c>
      <c r="H4" s="123" t="s">
        <v>11</v>
      </c>
      <c r="I4" s="123" t="s">
        <v>12</v>
      </c>
      <c r="J4" s="123" t="s">
        <v>13</v>
      </c>
      <c r="K4" s="124" t="s">
        <v>15</v>
      </c>
    </row>
    <row r="5" spans="1:11" x14ac:dyDescent="0.25">
      <c r="A5" s="106"/>
      <c r="B5" s="110" t="s">
        <v>16</v>
      </c>
      <c r="C5" s="115" t="s">
        <v>18</v>
      </c>
      <c r="D5" s="116" t="s">
        <v>20</v>
      </c>
      <c r="E5" s="117">
        <v>12190000000</v>
      </c>
      <c r="F5" s="137">
        <v>0</v>
      </c>
      <c r="G5" s="117">
        <v>1274416067</v>
      </c>
      <c r="H5" s="117">
        <v>10915583933</v>
      </c>
      <c r="I5" s="117">
        <v>1274416067</v>
      </c>
      <c r="J5" s="117">
        <v>1276610459</v>
      </c>
      <c r="K5" s="118">
        <v>1276610459</v>
      </c>
    </row>
    <row r="6" spans="1:11" ht="22.5" x14ac:dyDescent="0.25">
      <c r="A6" s="106"/>
      <c r="B6" s="111" t="s">
        <v>21</v>
      </c>
      <c r="C6" s="119" t="s">
        <v>18</v>
      </c>
      <c r="D6" s="112" t="s">
        <v>22</v>
      </c>
      <c r="E6" s="108">
        <v>4261000000</v>
      </c>
      <c r="F6" s="108">
        <v>0</v>
      </c>
      <c r="G6" s="108">
        <v>455193967</v>
      </c>
      <c r="H6" s="108">
        <v>3805806033</v>
      </c>
      <c r="I6" s="108">
        <v>455193967</v>
      </c>
      <c r="J6" s="108">
        <v>455193967</v>
      </c>
      <c r="K6" s="120">
        <v>455193967</v>
      </c>
    </row>
    <row r="7" spans="1:11" ht="33.75" x14ac:dyDescent="0.25">
      <c r="A7" s="106"/>
      <c r="B7" s="111" t="s">
        <v>23</v>
      </c>
      <c r="C7" s="119" t="s">
        <v>18</v>
      </c>
      <c r="D7" s="112" t="s">
        <v>24</v>
      </c>
      <c r="E7" s="108">
        <v>1524000000</v>
      </c>
      <c r="F7" s="108">
        <v>0</v>
      </c>
      <c r="G7" s="108">
        <v>248182606</v>
      </c>
      <c r="H7" s="108">
        <v>1275817394</v>
      </c>
      <c r="I7" s="108">
        <v>248391368</v>
      </c>
      <c r="J7" s="108">
        <v>249863597</v>
      </c>
      <c r="K7" s="120">
        <v>249863597</v>
      </c>
    </row>
    <row r="8" spans="1:11" ht="22.5" x14ac:dyDescent="0.25">
      <c r="A8" s="106"/>
      <c r="B8" s="111" t="s">
        <v>25</v>
      </c>
      <c r="C8" s="119" t="s">
        <v>18</v>
      </c>
      <c r="D8" s="112" t="s">
        <v>26</v>
      </c>
      <c r="E8" s="108">
        <v>0</v>
      </c>
      <c r="F8" s="108">
        <v>0</v>
      </c>
      <c r="G8" s="108">
        <v>0</v>
      </c>
      <c r="H8" s="108">
        <v>0</v>
      </c>
      <c r="I8" s="108">
        <v>0</v>
      </c>
      <c r="J8" s="108">
        <v>0</v>
      </c>
      <c r="K8" s="120">
        <v>0</v>
      </c>
    </row>
    <row r="9" spans="1:11" ht="22.5" x14ac:dyDescent="0.25">
      <c r="A9" s="106"/>
      <c r="B9" s="111" t="s">
        <v>27</v>
      </c>
      <c r="C9" s="119" t="s">
        <v>18</v>
      </c>
      <c r="D9" s="112" t="s">
        <v>28</v>
      </c>
      <c r="E9" s="108">
        <v>4340000000</v>
      </c>
      <c r="F9" s="108">
        <v>0</v>
      </c>
      <c r="G9" s="108">
        <v>192136789.19999999</v>
      </c>
      <c r="H9" s="108">
        <v>4147863210.8000002</v>
      </c>
      <c r="I9" s="108">
        <v>82086257.519999996</v>
      </c>
      <c r="J9" s="108">
        <v>218356241</v>
      </c>
      <c r="K9" s="120">
        <v>218356241</v>
      </c>
    </row>
    <row r="10" spans="1:11" ht="33.75" x14ac:dyDescent="0.25">
      <c r="A10" s="106"/>
      <c r="B10" s="111" t="s">
        <v>29</v>
      </c>
      <c r="C10" s="119" t="s">
        <v>18</v>
      </c>
      <c r="D10" s="112" t="s">
        <v>30</v>
      </c>
      <c r="E10" s="108">
        <v>13311842203</v>
      </c>
      <c r="F10" s="108">
        <v>0</v>
      </c>
      <c r="G10" s="108">
        <v>1944307418</v>
      </c>
      <c r="H10" s="108">
        <v>11367534785</v>
      </c>
      <c r="I10" s="108">
        <v>1944307418</v>
      </c>
      <c r="J10" s="108">
        <v>1944307418</v>
      </c>
      <c r="K10" s="120">
        <v>1944307418</v>
      </c>
    </row>
    <row r="11" spans="1:11" ht="22.5" x14ac:dyDescent="0.25">
      <c r="A11" s="106"/>
      <c r="B11" s="111" t="s">
        <v>31</v>
      </c>
      <c r="C11" s="119" t="s">
        <v>18</v>
      </c>
      <c r="D11" s="112" t="s">
        <v>32</v>
      </c>
      <c r="E11" s="108">
        <v>2807110160</v>
      </c>
      <c r="F11" s="108">
        <v>0</v>
      </c>
      <c r="G11" s="108">
        <v>0</v>
      </c>
      <c r="H11" s="108">
        <v>2807110160</v>
      </c>
      <c r="I11" s="108">
        <v>50780748</v>
      </c>
      <c r="J11" s="108">
        <v>55692582</v>
      </c>
      <c r="K11" s="120">
        <v>55692582</v>
      </c>
    </row>
    <row r="12" spans="1:11" ht="33.75" x14ac:dyDescent="0.25">
      <c r="A12" s="106"/>
      <c r="B12" s="111" t="s">
        <v>33</v>
      </c>
      <c r="C12" s="119" t="s">
        <v>18</v>
      </c>
      <c r="D12" s="112" t="s">
        <v>34</v>
      </c>
      <c r="E12" s="108">
        <v>58000000</v>
      </c>
      <c r="F12" s="108">
        <v>0</v>
      </c>
      <c r="G12" s="108">
        <v>0</v>
      </c>
      <c r="H12" s="108">
        <v>58000000</v>
      </c>
      <c r="I12" s="108">
        <v>0</v>
      </c>
      <c r="J12" s="108">
        <v>0</v>
      </c>
      <c r="K12" s="120">
        <v>0</v>
      </c>
    </row>
    <row r="13" spans="1:11" x14ac:dyDescent="0.25">
      <c r="A13" s="106"/>
      <c r="B13" s="111" t="s">
        <v>35</v>
      </c>
      <c r="C13" s="119" t="s">
        <v>18</v>
      </c>
      <c r="D13" s="112" t="s">
        <v>36</v>
      </c>
      <c r="E13" s="108">
        <v>94000000</v>
      </c>
      <c r="F13" s="108">
        <v>0</v>
      </c>
      <c r="G13" s="108">
        <v>0</v>
      </c>
      <c r="H13" s="108">
        <v>94000000</v>
      </c>
      <c r="I13" s="108">
        <v>0</v>
      </c>
      <c r="J13" s="108">
        <v>0</v>
      </c>
      <c r="K13" s="120">
        <v>0</v>
      </c>
    </row>
    <row r="14" spans="1:11" x14ac:dyDescent="0.25">
      <c r="A14" s="106"/>
      <c r="B14" s="111" t="s">
        <v>37</v>
      </c>
      <c r="C14" s="119" t="s">
        <v>18</v>
      </c>
      <c r="D14" s="112" t="s">
        <v>38</v>
      </c>
      <c r="E14" s="108">
        <v>20000000</v>
      </c>
      <c r="F14" s="108">
        <v>0</v>
      </c>
      <c r="G14" s="108">
        <v>0</v>
      </c>
      <c r="H14" s="108">
        <v>20000000</v>
      </c>
      <c r="I14" s="108">
        <v>0</v>
      </c>
      <c r="J14" s="108">
        <v>0</v>
      </c>
      <c r="K14" s="120">
        <v>0</v>
      </c>
    </row>
    <row r="15" spans="1:11" ht="22.5" x14ac:dyDescent="0.25">
      <c r="A15" s="106"/>
      <c r="B15" s="111" t="s">
        <v>39</v>
      </c>
      <c r="C15" s="119" t="s">
        <v>18</v>
      </c>
      <c r="D15" s="112" t="s">
        <v>40</v>
      </c>
      <c r="E15" s="108">
        <v>11000000</v>
      </c>
      <c r="F15" s="108">
        <v>0</v>
      </c>
      <c r="G15" s="108">
        <v>0</v>
      </c>
      <c r="H15" s="108">
        <v>11000000</v>
      </c>
      <c r="I15" s="108">
        <v>0</v>
      </c>
      <c r="J15" s="108">
        <v>0</v>
      </c>
      <c r="K15" s="120">
        <v>0</v>
      </c>
    </row>
    <row r="16" spans="1:11" ht="22.5" x14ac:dyDescent="0.25">
      <c r="A16" s="106"/>
      <c r="B16" s="111" t="s">
        <v>41</v>
      </c>
      <c r="C16" s="119" t="s">
        <v>42</v>
      </c>
      <c r="D16" s="112" t="s">
        <v>44</v>
      </c>
      <c r="E16" s="108">
        <v>975000000</v>
      </c>
      <c r="F16" s="108">
        <v>0</v>
      </c>
      <c r="G16" s="108">
        <v>0</v>
      </c>
      <c r="H16" s="108">
        <v>975000000</v>
      </c>
      <c r="I16" s="108">
        <v>0</v>
      </c>
      <c r="J16" s="108">
        <v>0</v>
      </c>
      <c r="K16" s="120">
        <v>0</v>
      </c>
    </row>
    <row r="17" spans="1:11" ht="23.25" thickBot="1" x14ac:dyDescent="0.3">
      <c r="A17" s="106"/>
      <c r="B17" s="113" t="s">
        <v>45</v>
      </c>
      <c r="C17" s="121" t="s">
        <v>18</v>
      </c>
      <c r="D17" s="114" t="s">
        <v>46</v>
      </c>
      <c r="E17" s="125">
        <v>2000000</v>
      </c>
      <c r="F17" s="131">
        <v>0</v>
      </c>
      <c r="G17" s="125">
        <v>0</v>
      </c>
      <c r="H17" s="125">
        <v>2000000</v>
      </c>
      <c r="I17" s="125">
        <v>0</v>
      </c>
      <c r="J17" s="125">
        <v>0</v>
      </c>
      <c r="K17" s="126">
        <v>0</v>
      </c>
    </row>
    <row r="18" spans="1:11" ht="15.75" thickBot="1" x14ac:dyDescent="0.3">
      <c r="A18" s="106"/>
      <c r="B18" s="343" t="s">
        <v>103</v>
      </c>
      <c r="C18" s="344"/>
      <c r="D18" s="345"/>
      <c r="E18" s="127">
        <f>SUM(E5:E17)</f>
        <v>39593952363</v>
      </c>
      <c r="F18" s="133">
        <f t="shared" ref="F18" si="0">SUM(F5:F17)</f>
        <v>0</v>
      </c>
      <c r="G18" s="127">
        <f t="shared" ref="G18:K18" si="1">SUM(G5:G17)</f>
        <v>4114236847.1999998</v>
      </c>
      <c r="H18" s="127">
        <f t="shared" si="1"/>
        <v>35479715515.800003</v>
      </c>
      <c r="I18" s="127">
        <f t="shared" si="1"/>
        <v>4055175825.52</v>
      </c>
      <c r="J18" s="127">
        <f t="shared" si="1"/>
        <v>4200024264</v>
      </c>
      <c r="K18" s="127">
        <f t="shared" si="1"/>
        <v>4200024264</v>
      </c>
    </row>
    <row r="19" spans="1:11" ht="56.25" x14ac:dyDescent="0.25">
      <c r="A19" s="106"/>
      <c r="B19" s="110" t="s">
        <v>47</v>
      </c>
      <c r="C19" s="115" t="s">
        <v>42</v>
      </c>
      <c r="D19" s="116" t="s">
        <v>49</v>
      </c>
      <c r="E19" s="117">
        <v>50000000000</v>
      </c>
      <c r="F19" s="137">
        <v>0</v>
      </c>
      <c r="G19" s="117">
        <v>-235485766</v>
      </c>
      <c r="H19" s="117">
        <v>50235485766</v>
      </c>
      <c r="I19" s="117">
        <v>260000000</v>
      </c>
      <c r="J19" s="117">
        <v>4954046826</v>
      </c>
      <c r="K19" s="118">
        <v>4954046826</v>
      </c>
    </row>
    <row r="20" spans="1:11" ht="45" x14ac:dyDescent="0.25">
      <c r="A20" s="106"/>
      <c r="B20" s="111" t="s">
        <v>50</v>
      </c>
      <c r="C20" s="119" t="s">
        <v>42</v>
      </c>
      <c r="D20" s="112" t="s">
        <v>51</v>
      </c>
      <c r="E20" s="78">
        <v>13000000000</v>
      </c>
      <c r="F20" s="108">
        <v>0</v>
      </c>
      <c r="G20" s="108">
        <v>-200000000</v>
      </c>
      <c r="H20" s="108">
        <v>13200000000</v>
      </c>
      <c r="I20" s="108">
        <v>1340996912</v>
      </c>
      <c r="J20" s="108">
        <v>2195802175</v>
      </c>
      <c r="K20" s="120">
        <v>2195802175</v>
      </c>
    </row>
    <row r="21" spans="1:11" ht="22.5" x14ac:dyDescent="0.25">
      <c r="A21" s="106"/>
      <c r="B21" s="111" t="s">
        <v>52</v>
      </c>
      <c r="C21" s="119" t="s">
        <v>42</v>
      </c>
      <c r="D21" s="112" t="s">
        <v>53</v>
      </c>
      <c r="E21" s="78">
        <v>13000000000</v>
      </c>
      <c r="F21" s="108">
        <v>515000000</v>
      </c>
      <c r="G21" s="108">
        <v>-151774000</v>
      </c>
      <c r="H21" s="108">
        <v>12636774000</v>
      </c>
      <c r="I21" s="108">
        <v>1187441619</v>
      </c>
      <c r="J21" s="108">
        <v>1756639822</v>
      </c>
      <c r="K21" s="120">
        <v>1756639822</v>
      </c>
    </row>
    <row r="22" spans="1:11" ht="33.75" x14ac:dyDescent="0.25">
      <c r="A22" s="106"/>
      <c r="B22" s="111" t="s">
        <v>54</v>
      </c>
      <c r="C22" s="119" t="s">
        <v>42</v>
      </c>
      <c r="D22" s="112" t="s">
        <v>55</v>
      </c>
      <c r="E22" s="78">
        <v>15000000000</v>
      </c>
      <c r="F22" s="108">
        <v>91000000</v>
      </c>
      <c r="G22" s="108">
        <v>-206400000</v>
      </c>
      <c r="H22" s="108">
        <v>15115400000</v>
      </c>
      <c r="I22" s="108">
        <v>418427730</v>
      </c>
      <c r="J22" s="108">
        <v>672498486</v>
      </c>
      <c r="K22" s="120">
        <v>672498486</v>
      </c>
    </row>
    <row r="23" spans="1:11" ht="45" x14ac:dyDescent="0.25">
      <c r="A23" s="106"/>
      <c r="B23" s="111" t="s">
        <v>56</v>
      </c>
      <c r="C23" s="119" t="s">
        <v>42</v>
      </c>
      <c r="D23" s="112" t="s">
        <v>57</v>
      </c>
      <c r="E23" s="78">
        <v>15000000000</v>
      </c>
      <c r="F23" s="108">
        <v>0</v>
      </c>
      <c r="G23" s="108">
        <v>-147791531</v>
      </c>
      <c r="H23" s="108">
        <v>15147791531</v>
      </c>
      <c r="I23" s="108">
        <v>1622178127</v>
      </c>
      <c r="J23" s="108">
        <v>1954804766</v>
      </c>
      <c r="K23" s="120">
        <v>1954804766</v>
      </c>
    </row>
    <row r="24" spans="1:11" ht="45" x14ac:dyDescent="0.25">
      <c r="A24" s="106"/>
      <c r="B24" s="111" t="s">
        <v>58</v>
      </c>
      <c r="C24" s="119" t="s">
        <v>18</v>
      </c>
      <c r="D24" s="112" t="s">
        <v>59</v>
      </c>
      <c r="E24" s="78">
        <v>17750000000</v>
      </c>
      <c r="F24" s="108">
        <v>0</v>
      </c>
      <c r="G24" s="108">
        <v>356848584</v>
      </c>
      <c r="H24" s="108">
        <v>17393151416</v>
      </c>
      <c r="I24" s="108">
        <v>1408315381</v>
      </c>
      <c r="J24" s="108">
        <v>598691927.24000001</v>
      </c>
      <c r="K24" s="120">
        <v>598691927.24000001</v>
      </c>
    </row>
    <row r="25" spans="1:11" ht="45" x14ac:dyDescent="0.25">
      <c r="A25" s="106"/>
      <c r="B25" s="111" t="s">
        <v>58</v>
      </c>
      <c r="C25" s="119" t="s">
        <v>42</v>
      </c>
      <c r="D25" s="112" t="s">
        <v>59</v>
      </c>
      <c r="E25" s="78">
        <v>165081157797</v>
      </c>
      <c r="F25" s="108">
        <v>120655000000</v>
      </c>
      <c r="G25" s="108">
        <v>1137941914</v>
      </c>
      <c r="H25" s="108">
        <v>43288215883</v>
      </c>
      <c r="I25" s="108">
        <v>288460000</v>
      </c>
      <c r="J25" s="108">
        <v>0</v>
      </c>
      <c r="K25" s="120">
        <v>0</v>
      </c>
    </row>
    <row r="26" spans="1:11" ht="33.75" x14ac:dyDescent="0.25">
      <c r="A26" s="106"/>
      <c r="B26" s="111" t="s">
        <v>60</v>
      </c>
      <c r="C26" s="119" t="s">
        <v>42</v>
      </c>
      <c r="D26" s="112" t="s">
        <v>61</v>
      </c>
      <c r="E26" s="78">
        <v>75290000000</v>
      </c>
      <c r="F26" s="108">
        <v>25000000000</v>
      </c>
      <c r="G26" s="108">
        <v>3599005599</v>
      </c>
      <c r="H26" s="108">
        <v>46690994401</v>
      </c>
      <c r="I26" s="108">
        <v>29900000</v>
      </c>
      <c r="J26" s="108">
        <v>36463000</v>
      </c>
      <c r="K26" s="120">
        <v>36463000</v>
      </c>
    </row>
    <row r="27" spans="1:11" ht="45" x14ac:dyDescent="0.25">
      <c r="A27" s="106"/>
      <c r="B27" s="111" t="s">
        <v>62</v>
      </c>
      <c r="C27" s="119" t="s">
        <v>42</v>
      </c>
      <c r="D27" s="112" t="s">
        <v>63</v>
      </c>
      <c r="E27" s="78">
        <v>25000000000</v>
      </c>
      <c r="F27" s="108">
        <v>800000000</v>
      </c>
      <c r="G27" s="108">
        <v>-42528000</v>
      </c>
      <c r="H27" s="108">
        <v>24242528000</v>
      </c>
      <c r="I27" s="108">
        <v>2048579572.5</v>
      </c>
      <c r="J27" s="108">
        <v>2254070480.5</v>
      </c>
      <c r="K27" s="120">
        <v>2254070480.5</v>
      </c>
    </row>
    <row r="28" spans="1:11" ht="56.25" x14ac:dyDescent="0.25">
      <c r="A28" s="106"/>
      <c r="B28" s="111" t="s">
        <v>64</v>
      </c>
      <c r="C28" s="119" t="s">
        <v>18</v>
      </c>
      <c r="D28" s="112" t="s">
        <v>65</v>
      </c>
      <c r="E28" s="78">
        <v>112170000000</v>
      </c>
      <c r="F28" s="108">
        <v>22939000000</v>
      </c>
      <c r="G28" s="108">
        <v>713602012</v>
      </c>
      <c r="H28" s="108">
        <v>88517397988</v>
      </c>
      <c r="I28" s="108">
        <v>14743206117</v>
      </c>
      <c r="J28" s="108">
        <v>6132217014</v>
      </c>
      <c r="K28" s="120">
        <v>6146005928</v>
      </c>
    </row>
    <row r="29" spans="1:11" ht="56.25" x14ac:dyDescent="0.25">
      <c r="A29" s="106"/>
      <c r="B29" s="111" t="s">
        <v>64</v>
      </c>
      <c r="C29" s="119" t="s">
        <v>42</v>
      </c>
      <c r="D29" s="112" t="s">
        <v>65</v>
      </c>
      <c r="E29" s="108">
        <v>50000000000</v>
      </c>
      <c r="F29" s="108">
        <v>0</v>
      </c>
      <c r="G29" s="108">
        <v>0</v>
      </c>
      <c r="H29" s="108">
        <v>50000000000</v>
      </c>
      <c r="I29" s="108">
        <v>785194783.5</v>
      </c>
      <c r="J29" s="108">
        <v>783878079</v>
      </c>
      <c r="K29" s="120">
        <v>788267094</v>
      </c>
    </row>
    <row r="30" spans="1:11" ht="33.75" x14ac:dyDescent="0.25">
      <c r="A30" s="106"/>
      <c r="B30" s="111" t="s">
        <v>66</v>
      </c>
      <c r="C30" s="119" t="s">
        <v>42</v>
      </c>
      <c r="D30" s="112" t="s">
        <v>67</v>
      </c>
      <c r="E30" s="108">
        <v>1100000000</v>
      </c>
      <c r="F30" s="108">
        <v>0</v>
      </c>
      <c r="G30" s="108">
        <v>0</v>
      </c>
      <c r="H30" s="108">
        <v>1100000000</v>
      </c>
      <c r="I30" s="108">
        <v>0</v>
      </c>
      <c r="J30" s="108">
        <v>52358852</v>
      </c>
      <c r="K30" s="120">
        <v>52358852</v>
      </c>
    </row>
    <row r="31" spans="1:11" ht="33.75" x14ac:dyDescent="0.25">
      <c r="A31" s="106"/>
      <c r="B31" s="111" t="s">
        <v>68</v>
      </c>
      <c r="C31" s="119" t="s">
        <v>42</v>
      </c>
      <c r="D31" s="112" t="s">
        <v>69</v>
      </c>
      <c r="E31" s="108">
        <v>1000000000</v>
      </c>
      <c r="F31" s="108">
        <v>0</v>
      </c>
      <c r="G31" s="108">
        <v>-100000000</v>
      </c>
      <c r="H31" s="108">
        <v>1100000000</v>
      </c>
      <c r="I31" s="108">
        <v>0</v>
      </c>
      <c r="J31" s="108">
        <v>18500000</v>
      </c>
      <c r="K31" s="120">
        <v>18500000</v>
      </c>
    </row>
    <row r="32" spans="1:11" ht="56.25" x14ac:dyDescent="0.25">
      <c r="A32" s="106"/>
      <c r="B32" s="111" t="s">
        <v>70</v>
      </c>
      <c r="C32" s="119" t="s">
        <v>42</v>
      </c>
      <c r="D32" s="112" t="s">
        <v>71</v>
      </c>
      <c r="E32" s="108">
        <v>53000000000</v>
      </c>
      <c r="F32" s="108">
        <v>0</v>
      </c>
      <c r="G32" s="108">
        <v>-63149556</v>
      </c>
      <c r="H32" s="108">
        <v>53063149556</v>
      </c>
      <c r="I32" s="108">
        <v>16056388688</v>
      </c>
      <c r="J32" s="108">
        <v>2439614451</v>
      </c>
      <c r="K32" s="120">
        <v>2439614451</v>
      </c>
    </row>
    <row r="33" spans="1:11" ht="33.75" x14ac:dyDescent="0.25">
      <c r="A33" s="106"/>
      <c r="B33" s="111" t="s">
        <v>72</v>
      </c>
      <c r="C33" s="119" t="s">
        <v>42</v>
      </c>
      <c r="D33" s="112" t="s">
        <v>73</v>
      </c>
      <c r="E33" s="108">
        <v>3750000000</v>
      </c>
      <c r="F33" s="108">
        <v>0</v>
      </c>
      <c r="G33" s="108">
        <v>123600000</v>
      </c>
      <c r="H33" s="108">
        <v>3626400000</v>
      </c>
      <c r="I33" s="108">
        <v>294274700</v>
      </c>
      <c r="J33" s="108">
        <v>272995688.11000001</v>
      </c>
      <c r="K33" s="120">
        <v>272995688.11000001</v>
      </c>
    </row>
    <row r="34" spans="1:11" ht="22.5" x14ac:dyDescent="0.25">
      <c r="A34" s="106"/>
      <c r="B34" s="111" t="s">
        <v>74</v>
      </c>
      <c r="C34" s="119" t="s">
        <v>42</v>
      </c>
      <c r="D34" s="112" t="s">
        <v>75</v>
      </c>
      <c r="E34" s="108">
        <v>3000000000</v>
      </c>
      <c r="F34" s="108">
        <v>0</v>
      </c>
      <c r="G34" s="108">
        <v>-5670000</v>
      </c>
      <c r="H34" s="108">
        <v>3005670000</v>
      </c>
      <c r="I34" s="108">
        <v>1902981323</v>
      </c>
      <c r="J34" s="108">
        <v>952187911</v>
      </c>
      <c r="K34" s="120">
        <v>952187911</v>
      </c>
    </row>
    <row r="35" spans="1:11" ht="33.75" x14ac:dyDescent="0.25">
      <c r="A35" s="106"/>
      <c r="B35" s="111" t="s">
        <v>76</v>
      </c>
      <c r="C35" s="119" t="s">
        <v>42</v>
      </c>
      <c r="D35" s="112" t="s">
        <v>77</v>
      </c>
      <c r="E35" s="108">
        <v>5000000000</v>
      </c>
      <c r="F35" s="108">
        <v>0</v>
      </c>
      <c r="G35" s="108">
        <v>5782478</v>
      </c>
      <c r="H35" s="108">
        <v>4994217522</v>
      </c>
      <c r="I35" s="108">
        <v>103179218</v>
      </c>
      <c r="J35" s="108">
        <v>74525399</v>
      </c>
      <c r="K35" s="120">
        <v>74525399</v>
      </c>
    </row>
    <row r="36" spans="1:11" ht="56.25" x14ac:dyDescent="0.25">
      <c r="A36" s="106"/>
      <c r="B36" s="111" t="s">
        <v>78</v>
      </c>
      <c r="C36" s="119" t="s">
        <v>42</v>
      </c>
      <c r="D36" s="112" t="s">
        <v>79</v>
      </c>
      <c r="E36" s="108">
        <v>4000000000</v>
      </c>
      <c r="F36" s="108">
        <v>0</v>
      </c>
      <c r="G36" s="108">
        <v>27077813</v>
      </c>
      <c r="H36" s="108">
        <v>3972922187</v>
      </c>
      <c r="I36" s="108">
        <v>285111929</v>
      </c>
      <c r="J36" s="108">
        <v>127430806.67</v>
      </c>
      <c r="K36" s="120">
        <v>127430806.67</v>
      </c>
    </row>
    <row r="37" spans="1:11" ht="22.5" x14ac:dyDescent="0.25">
      <c r="A37" s="106"/>
      <c r="B37" s="111" t="s">
        <v>80</v>
      </c>
      <c r="C37" s="119" t="s">
        <v>42</v>
      </c>
      <c r="D37" s="112" t="s">
        <v>81</v>
      </c>
      <c r="E37" s="108">
        <v>8000000000</v>
      </c>
      <c r="F37" s="108">
        <v>0</v>
      </c>
      <c r="G37" s="108">
        <v>46855864</v>
      </c>
      <c r="H37" s="108">
        <v>7953144136</v>
      </c>
      <c r="I37" s="108">
        <v>288020597.88999999</v>
      </c>
      <c r="J37" s="108">
        <v>309154700</v>
      </c>
      <c r="K37" s="120">
        <v>309154700</v>
      </c>
    </row>
    <row r="38" spans="1:11" ht="23.25" thickBot="1" x14ac:dyDescent="0.3">
      <c r="A38" s="106"/>
      <c r="B38" s="128" t="s">
        <v>82</v>
      </c>
      <c r="C38" s="129" t="s">
        <v>42</v>
      </c>
      <c r="D38" s="130" t="s">
        <v>83</v>
      </c>
      <c r="E38" s="131">
        <v>7000000000</v>
      </c>
      <c r="F38" s="108">
        <v>0</v>
      </c>
      <c r="G38" s="131">
        <v>-241000000</v>
      </c>
      <c r="H38" s="131">
        <v>7241000000</v>
      </c>
      <c r="I38" s="131">
        <v>455000000</v>
      </c>
      <c r="J38" s="131">
        <v>265792683</v>
      </c>
      <c r="K38" s="132">
        <v>265792683</v>
      </c>
    </row>
    <row r="39" spans="1:11" ht="15.75" thickBot="1" x14ac:dyDescent="0.3">
      <c r="A39" s="106"/>
      <c r="B39" s="343" t="s">
        <v>104</v>
      </c>
      <c r="C39" s="344"/>
      <c r="D39" s="345"/>
      <c r="E39" s="133">
        <f>SUM(E19:E38)</f>
        <v>637141157797</v>
      </c>
      <c r="F39" s="133">
        <f>SUM(F19:F38)</f>
        <v>170000000000</v>
      </c>
      <c r="G39" s="133">
        <f t="shared" ref="G39:J39" si="2">SUM(G19:G38)</f>
        <v>4616915411</v>
      </c>
      <c r="H39" s="133">
        <f t="shared" si="2"/>
        <v>462524242386</v>
      </c>
      <c r="I39" s="133">
        <f t="shared" si="2"/>
        <v>43517656697.889999</v>
      </c>
      <c r="J39" s="133">
        <f t="shared" si="2"/>
        <v>25851673066.519997</v>
      </c>
      <c r="K39" s="134">
        <f>SUM(K19:K38)</f>
        <v>25869850995.519997</v>
      </c>
    </row>
    <row r="40" spans="1:11" ht="15.75" thickBot="1" x14ac:dyDescent="0.3">
      <c r="A40" s="106"/>
      <c r="B40" s="370" t="s">
        <v>105</v>
      </c>
      <c r="C40" s="371"/>
      <c r="D40" s="372"/>
      <c r="E40" s="135">
        <f>+E39+E18</f>
        <v>676735110160</v>
      </c>
      <c r="F40" s="135">
        <v>170000000000</v>
      </c>
      <c r="G40" s="135">
        <f t="shared" ref="G40:J40" si="3">+G39+G18</f>
        <v>8731152258.2000008</v>
      </c>
      <c r="H40" s="135">
        <f t="shared" si="3"/>
        <v>498003957901.79999</v>
      </c>
      <c r="I40" s="135">
        <f t="shared" si="3"/>
        <v>47572832523.409996</v>
      </c>
      <c r="J40" s="135">
        <f t="shared" si="3"/>
        <v>30051697330.519997</v>
      </c>
      <c r="K40" s="136">
        <f>+K39+K18</f>
        <v>30069875259.519997</v>
      </c>
    </row>
    <row r="41" spans="1:11" ht="33.950000000000003" customHeight="1" x14ac:dyDescent="0.25">
      <c r="F41" s="138" t="s">
        <v>0</v>
      </c>
    </row>
  </sheetData>
  <mergeCells count="3">
    <mergeCell ref="B18:D18"/>
    <mergeCell ref="B40:D40"/>
    <mergeCell ref="B39:D3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1"/>
  <sheetViews>
    <sheetView workbookViewId="0"/>
  </sheetViews>
  <sheetFormatPr baseColWidth="10" defaultRowHeight="15" x14ac:dyDescent="0.25"/>
  <cols>
    <col min="1" max="1" width="13.42578125" style="72" customWidth="1"/>
    <col min="2" max="2" width="16.140625" style="72" customWidth="1"/>
    <col min="3" max="3" width="34.28515625" style="72" customWidth="1"/>
    <col min="4" max="11" width="16.5703125" style="72" customWidth="1"/>
    <col min="12" max="12" width="0" style="72" hidden="1" customWidth="1"/>
    <col min="13" max="13" width="6.42578125" style="72" customWidth="1"/>
    <col min="14" max="16384" width="11.42578125" style="72"/>
  </cols>
  <sheetData>
    <row r="1" spans="1:11" x14ac:dyDescent="0.25">
      <c r="A1" s="70"/>
      <c r="B1" s="70">
        <v>2020</v>
      </c>
      <c r="C1" s="71" t="s">
        <v>0</v>
      </c>
      <c r="D1" s="71" t="s">
        <v>0</v>
      </c>
      <c r="E1" s="71" t="s">
        <v>0</v>
      </c>
      <c r="F1" s="71" t="s">
        <v>0</v>
      </c>
      <c r="G1" s="71" t="s">
        <v>0</v>
      </c>
      <c r="H1" s="71" t="s">
        <v>0</v>
      </c>
      <c r="I1" s="71" t="s">
        <v>0</v>
      </c>
      <c r="J1" s="71" t="s">
        <v>0</v>
      </c>
      <c r="K1" s="71" t="s">
        <v>0</v>
      </c>
    </row>
    <row r="2" spans="1:11" x14ac:dyDescent="0.25">
      <c r="A2" s="70"/>
      <c r="B2" s="70" t="s">
        <v>1</v>
      </c>
      <c r="C2" s="71" t="s">
        <v>0</v>
      </c>
      <c r="D2" s="71" t="s">
        <v>0</v>
      </c>
      <c r="E2" s="71" t="s">
        <v>0</v>
      </c>
      <c r="F2" s="71" t="s">
        <v>0</v>
      </c>
      <c r="G2" s="71" t="s">
        <v>0</v>
      </c>
      <c r="H2" s="71" t="s">
        <v>0</v>
      </c>
      <c r="I2" s="71" t="s">
        <v>0</v>
      </c>
      <c r="J2" s="71" t="s">
        <v>0</v>
      </c>
      <c r="K2" s="71" t="s">
        <v>0</v>
      </c>
    </row>
    <row r="3" spans="1:11" ht="15.75" thickBot="1" x14ac:dyDescent="0.3">
      <c r="A3" s="70"/>
      <c r="B3" s="75" t="s">
        <v>101</v>
      </c>
      <c r="C3" s="71" t="s">
        <v>0</v>
      </c>
      <c r="D3" s="71" t="s">
        <v>0</v>
      </c>
      <c r="E3" s="71" t="s">
        <v>0</v>
      </c>
      <c r="F3" s="71" t="s">
        <v>0</v>
      </c>
      <c r="G3" s="71" t="s">
        <v>0</v>
      </c>
      <c r="H3" s="71" t="s">
        <v>0</v>
      </c>
      <c r="I3" s="71" t="s">
        <v>0</v>
      </c>
      <c r="J3" s="71" t="s">
        <v>0</v>
      </c>
      <c r="K3" s="71" t="s">
        <v>0</v>
      </c>
    </row>
    <row r="4" spans="1:11" ht="16.5" thickTop="1" thickBot="1" x14ac:dyDescent="0.3">
      <c r="A4" s="73"/>
      <c r="B4" s="80" t="s">
        <v>3</v>
      </c>
      <c r="C4" s="81" t="s">
        <v>6</v>
      </c>
      <c r="D4" s="81" t="s">
        <v>8</v>
      </c>
      <c r="E4" s="81" t="s">
        <v>9</v>
      </c>
      <c r="F4" s="81" t="s">
        <v>10</v>
      </c>
      <c r="G4" s="81" t="s">
        <v>11</v>
      </c>
      <c r="H4" s="81" t="s">
        <v>12</v>
      </c>
      <c r="I4" s="81" t="s">
        <v>13</v>
      </c>
      <c r="J4" s="81" t="s">
        <v>14</v>
      </c>
      <c r="K4" s="82" t="s">
        <v>15</v>
      </c>
    </row>
    <row r="5" spans="1:11" x14ac:dyDescent="0.25">
      <c r="A5" s="74"/>
      <c r="B5" s="83" t="s">
        <v>16</v>
      </c>
      <c r="C5" s="84" t="s">
        <v>20</v>
      </c>
      <c r="D5" s="85">
        <v>12190000000</v>
      </c>
      <c r="E5" s="85">
        <v>0</v>
      </c>
      <c r="F5" s="85">
        <v>914998667</v>
      </c>
      <c r="G5" s="85">
        <v>11275001333</v>
      </c>
      <c r="H5" s="85">
        <v>914998667</v>
      </c>
      <c r="I5" s="85">
        <v>912920837</v>
      </c>
      <c r="J5" s="85">
        <v>912920837</v>
      </c>
      <c r="K5" s="86">
        <v>912920837</v>
      </c>
    </row>
    <row r="6" spans="1:11" ht="22.5" x14ac:dyDescent="0.25">
      <c r="A6" s="74"/>
      <c r="B6" s="76" t="s">
        <v>21</v>
      </c>
      <c r="C6" s="77" t="s">
        <v>22</v>
      </c>
      <c r="D6" s="78">
        <v>4261000000</v>
      </c>
      <c r="E6" s="78">
        <v>0</v>
      </c>
      <c r="F6" s="78">
        <v>361478774</v>
      </c>
      <c r="G6" s="78">
        <v>3899521226</v>
      </c>
      <c r="H6" s="78">
        <v>361478774</v>
      </c>
      <c r="I6" s="78">
        <v>361478774</v>
      </c>
      <c r="J6" s="78">
        <v>361478774</v>
      </c>
      <c r="K6" s="79">
        <v>361478774</v>
      </c>
    </row>
    <row r="7" spans="1:11" ht="22.5" x14ac:dyDescent="0.25">
      <c r="A7" s="74"/>
      <c r="B7" s="76" t="s">
        <v>23</v>
      </c>
      <c r="C7" s="77" t="s">
        <v>24</v>
      </c>
      <c r="D7" s="78">
        <v>1524000000</v>
      </c>
      <c r="E7" s="78">
        <v>0</v>
      </c>
      <c r="F7" s="78">
        <v>97221188</v>
      </c>
      <c r="G7" s="78">
        <v>1426778812</v>
      </c>
      <c r="H7" s="78">
        <v>97012426</v>
      </c>
      <c r="I7" s="78">
        <v>95331435</v>
      </c>
      <c r="J7" s="78">
        <v>95331435</v>
      </c>
      <c r="K7" s="79">
        <v>95331435</v>
      </c>
    </row>
    <row r="8" spans="1:11" ht="22.5" x14ac:dyDescent="0.25">
      <c r="A8" s="74"/>
      <c r="B8" s="76" t="s">
        <v>25</v>
      </c>
      <c r="C8" s="77" t="s">
        <v>26</v>
      </c>
      <c r="D8" s="78">
        <v>11000000</v>
      </c>
      <c r="E8" s="78">
        <v>0</v>
      </c>
      <c r="F8" s="78">
        <v>0</v>
      </c>
      <c r="G8" s="78">
        <v>11000000</v>
      </c>
      <c r="H8" s="78">
        <v>0</v>
      </c>
      <c r="I8" s="78">
        <v>0</v>
      </c>
      <c r="J8" s="78">
        <v>0</v>
      </c>
      <c r="K8" s="79">
        <v>0</v>
      </c>
    </row>
    <row r="9" spans="1:11" x14ac:dyDescent="0.25">
      <c r="A9" s="74"/>
      <c r="B9" s="76" t="s">
        <v>27</v>
      </c>
      <c r="C9" s="77" t="s">
        <v>28</v>
      </c>
      <c r="D9" s="78">
        <v>4329000000</v>
      </c>
      <c r="E9" s="78">
        <v>0</v>
      </c>
      <c r="F9" s="78">
        <v>63410950</v>
      </c>
      <c r="G9" s="78">
        <v>4265589050</v>
      </c>
      <c r="H9" s="78">
        <v>14914155.43</v>
      </c>
      <c r="I9" s="78">
        <v>328992571.43000001</v>
      </c>
      <c r="J9" s="78">
        <v>328992571.43000001</v>
      </c>
      <c r="K9" s="79">
        <v>328992571.43000001</v>
      </c>
    </row>
    <row r="10" spans="1:11" ht="22.5" x14ac:dyDescent="0.25">
      <c r="A10" s="74"/>
      <c r="B10" s="76" t="s">
        <v>29</v>
      </c>
      <c r="C10" s="77" t="s">
        <v>30</v>
      </c>
      <c r="D10" s="78">
        <v>13311842203</v>
      </c>
      <c r="E10" s="78">
        <v>0</v>
      </c>
      <c r="F10" s="78">
        <v>1472153709</v>
      </c>
      <c r="G10" s="78">
        <v>11839688494</v>
      </c>
      <c r="H10" s="78">
        <v>1472153709</v>
      </c>
      <c r="I10" s="78">
        <v>1472153709</v>
      </c>
      <c r="J10" s="78">
        <v>1472153709</v>
      </c>
      <c r="K10" s="79">
        <v>1472153709</v>
      </c>
    </row>
    <row r="11" spans="1:11" x14ac:dyDescent="0.25">
      <c r="A11" s="74"/>
      <c r="B11" s="76" t="s">
        <v>31</v>
      </c>
      <c r="C11" s="77" t="s">
        <v>32</v>
      </c>
      <c r="D11" s="78">
        <v>2807110160</v>
      </c>
      <c r="E11" s="78">
        <v>0</v>
      </c>
      <c r="F11" s="78">
        <v>0</v>
      </c>
      <c r="G11" s="78">
        <v>2807110160</v>
      </c>
      <c r="H11" s="78">
        <v>25390374</v>
      </c>
      <c r="I11" s="78">
        <v>27846291</v>
      </c>
      <c r="J11" s="78">
        <v>27846291</v>
      </c>
      <c r="K11" s="79">
        <v>27846291</v>
      </c>
    </row>
    <row r="12" spans="1:11" ht="33.75" x14ac:dyDescent="0.25">
      <c r="A12" s="74"/>
      <c r="B12" s="76" t="s">
        <v>33</v>
      </c>
      <c r="C12" s="77" t="s">
        <v>34</v>
      </c>
      <c r="D12" s="78">
        <v>58000000</v>
      </c>
      <c r="E12" s="78">
        <v>0</v>
      </c>
      <c r="F12" s="78">
        <v>7309531</v>
      </c>
      <c r="G12" s="78">
        <v>50690469</v>
      </c>
      <c r="H12" s="78">
        <v>7309531</v>
      </c>
      <c r="I12" s="78">
        <v>7309531</v>
      </c>
      <c r="J12" s="78">
        <v>7309531</v>
      </c>
      <c r="K12" s="79">
        <v>7309531</v>
      </c>
    </row>
    <row r="13" spans="1:11" x14ac:dyDescent="0.25">
      <c r="A13" s="74"/>
      <c r="B13" s="76" t="s">
        <v>35</v>
      </c>
      <c r="C13" s="77" t="s">
        <v>36</v>
      </c>
      <c r="D13" s="78">
        <v>94000000</v>
      </c>
      <c r="E13" s="78">
        <v>0</v>
      </c>
      <c r="F13" s="78">
        <v>0</v>
      </c>
      <c r="G13" s="78">
        <v>94000000</v>
      </c>
      <c r="H13" s="78">
        <v>0</v>
      </c>
      <c r="I13" s="78">
        <v>0</v>
      </c>
      <c r="J13" s="78">
        <v>0</v>
      </c>
      <c r="K13" s="79">
        <v>0</v>
      </c>
    </row>
    <row r="14" spans="1:11" x14ac:dyDescent="0.25">
      <c r="A14" s="74"/>
      <c r="B14" s="76" t="s">
        <v>37</v>
      </c>
      <c r="C14" s="77" t="s">
        <v>38</v>
      </c>
      <c r="D14" s="78">
        <v>20000000</v>
      </c>
      <c r="E14" s="78">
        <v>0</v>
      </c>
      <c r="F14" s="78">
        <v>0</v>
      </c>
      <c r="G14" s="78">
        <v>20000000</v>
      </c>
      <c r="H14" s="78">
        <v>0</v>
      </c>
      <c r="I14" s="78">
        <v>0</v>
      </c>
      <c r="J14" s="78">
        <v>0</v>
      </c>
      <c r="K14" s="79">
        <v>0</v>
      </c>
    </row>
    <row r="15" spans="1:11" x14ac:dyDescent="0.25">
      <c r="A15" s="74"/>
      <c r="B15" s="76" t="s">
        <v>39</v>
      </c>
      <c r="C15" s="77" t="s">
        <v>40</v>
      </c>
      <c r="D15" s="78">
        <v>11000000</v>
      </c>
      <c r="E15" s="78">
        <v>0</v>
      </c>
      <c r="F15" s="78">
        <v>0</v>
      </c>
      <c r="G15" s="78">
        <v>11000000</v>
      </c>
      <c r="H15" s="78">
        <v>0</v>
      </c>
      <c r="I15" s="78">
        <v>0</v>
      </c>
      <c r="J15" s="78">
        <v>0</v>
      </c>
      <c r="K15" s="79">
        <v>0</v>
      </c>
    </row>
    <row r="16" spans="1:11" x14ac:dyDescent="0.25">
      <c r="A16" s="74"/>
      <c r="B16" s="76" t="s">
        <v>41</v>
      </c>
      <c r="C16" s="77" t="s">
        <v>44</v>
      </c>
      <c r="D16" s="78">
        <v>975000000</v>
      </c>
      <c r="E16" s="78">
        <v>0</v>
      </c>
      <c r="F16" s="78">
        <v>0</v>
      </c>
      <c r="G16" s="78">
        <v>975000000</v>
      </c>
      <c r="H16" s="78">
        <v>0</v>
      </c>
      <c r="I16" s="78">
        <v>0</v>
      </c>
      <c r="J16" s="78">
        <v>0</v>
      </c>
      <c r="K16" s="79">
        <v>0</v>
      </c>
    </row>
    <row r="17" spans="1:11" ht="23.25" thickBot="1" x14ac:dyDescent="0.3">
      <c r="A17" s="74"/>
      <c r="B17" s="87" t="s">
        <v>45</v>
      </c>
      <c r="C17" s="88" t="s">
        <v>46</v>
      </c>
      <c r="D17" s="89">
        <v>2000000</v>
      </c>
      <c r="E17" s="89">
        <v>0</v>
      </c>
      <c r="F17" s="89">
        <v>0</v>
      </c>
      <c r="G17" s="89">
        <v>2000000</v>
      </c>
      <c r="H17" s="89">
        <v>0</v>
      </c>
      <c r="I17" s="89">
        <v>0</v>
      </c>
      <c r="J17" s="89">
        <v>0</v>
      </c>
      <c r="K17" s="90">
        <v>0</v>
      </c>
    </row>
    <row r="18" spans="1:11" ht="15.75" thickBot="1" x14ac:dyDescent="0.3">
      <c r="A18" s="74"/>
      <c r="B18" s="91"/>
      <c r="C18" s="92"/>
      <c r="D18" s="93">
        <f>SUM(D5:D17)</f>
        <v>39593952363</v>
      </c>
      <c r="E18" s="93">
        <f t="shared" ref="E18:K18" si="0">SUM(E5:E17)</f>
        <v>0</v>
      </c>
      <c r="F18" s="93">
        <f t="shared" si="0"/>
        <v>2916572819</v>
      </c>
      <c r="G18" s="93">
        <f t="shared" si="0"/>
        <v>36677379544</v>
      </c>
      <c r="H18" s="93">
        <f t="shared" si="0"/>
        <v>2893257636.4300003</v>
      </c>
      <c r="I18" s="93">
        <f t="shared" si="0"/>
        <v>3206033148.4300003</v>
      </c>
      <c r="J18" s="93">
        <f t="shared" si="0"/>
        <v>3206033148.4300003</v>
      </c>
      <c r="K18" s="93">
        <f t="shared" si="0"/>
        <v>3206033148.4300003</v>
      </c>
    </row>
    <row r="19" spans="1:11" ht="56.25" x14ac:dyDescent="0.25">
      <c r="A19" s="74"/>
      <c r="B19" s="83" t="s">
        <v>47</v>
      </c>
      <c r="C19" s="84" t="s">
        <v>49</v>
      </c>
      <c r="D19" s="85">
        <v>50000000000</v>
      </c>
      <c r="E19" s="85">
        <v>0</v>
      </c>
      <c r="F19" s="85">
        <v>16341650940</v>
      </c>
      <c r="G19" s="85">
        <v>33658349060</v>
      </c>
      <c r="H19" s="85">
        <v>12221812316</v>
      </c>
      <c r="I19" s="85">
        <v>7348048342</v>
      </c>
      <c r="J19" s="85">
        <v>7348048342</v>
      </c>
      <c r="K19" s="86">
        <v>7348048342</v>
      </c>
    </row>
    <row r="20" spans="1:11" ht="33.75" x14ac:dyDescent="0.25">
      <c r="A20" s="74"/>
      <c r="B20" s="76" t="s">
        <v>50</v>
      </c>
      <c r="C20" s="77" t="s">
        <v>51</v>
      </c>
      <c r="D20" s="78">
        <v>13000000000</v>
      </c>
      <c r="E20" s="78">
        <v>0</v>
      </c>
      <c r="F20" s="78">
        <v>622982124</v>
      </c>
      <c r="G20" s="78">
        <v>12377017876</v>
      </c>
      <c r="H20" s="78">
        <v>3278149060</v>
      </c>
      <c r="I20" s="78">
        <v>1257344864</v>
      </c>
      <c r="J20" s="78">
        <v>1257344864</v>
      </c>
      <c r="K20" s="79">
        <v>1257344864</v>
      </c>
    </row>
    <row r="21" spans="1:11" ht="22.5" x14ac:dyDescent="0.25">
      <c r="A21" s="74"/>
      <c r="B21" s="76" t="s">
        <v>52</v>
      </c>
      <c r="C21" s="77" t="s">
        <v>53</v>
      </c>
      <c r="D21" s="78">
        <v>13000000000</v>
      </c>
      <c r="E21" s="78">
        <v>515000000</v>
      </c>
      <c r="F21" s="78">
        <v>-230745449</v>
      </c>
      <c r="G21" s="78">
        <v>12715745449</v>
      </c>
      <c r="H21" s="78">
        <v>4371313731</v>
      </c>
      <c r="I21" s="78">
        <v>821531673</v>
      </c>
      <c r="J21" s="78">
        <v>821531673</v>
      </c>
      <c r="K21" s="79">
        <v>821531673</v>
      </c>
    </row>
    <row r="22" spans="1:11" ht="22.5" x14ac:dyDescent="0.25">
      <c r="A22" s="74"/>
      <c r="B22" s="76" t="s">
        <v>54</v>
      </c>
      <c r="C22" s="77" t="s">
        <v>55</v>
      </c>
      <c r="D22" s="78">
        <v>15000000000</v>
      </c>
      <c r="E22" s="78">
        <v>91000000</v>
      </c>
      <c r="F22" s="78">
        <v>-4279269060</v>
      </c>
      <c r="G22" s="78">
        <v>19188269060</v>
      </c>
      <c r="H22" s="78">
        <v>1450401605</v>
      </c>
      <c r="I22" s="78">
        <v>452306049</v>
      </c>
      <c r="J22" s="78">
        <v>452306049</v>
      </c>
      <c r="K22" s="79">
        <v>452306049</v>
      </c>
    </row>
    <row r="23" spans="1:11" ht="33.75" x14ac:dyDescent="0.25">
      <c r="A23" s="74"/>
      <c r="B23" s="76" t="s">
        <v>56</v>
      </c>
      <c r="C23" s="77" t="s">
        <v>57</v>
      </c>
      <c r="D23" s="78">
        <v>15000000000</v>
      </c>
      <c r="E23" s="78">
        <v>0</v>
      </c>
      <c r="F23" s="78">
        <v>143713300</v>
      </c>
      <c r="G23" s="78">
        <v>14856286700</v>
      </c>
      <c r="H23" s="78">
        <v>3751841001</v>
      </c>
      <c r="I23" s="78">
        <v>639439910</v>
      </c>
      <c r="J23" s="78">
        <v>639439910</v>
      </c>
      <c r="K23" s="79">
        <v>639439910</v>
      </c>
    </row>
    <row r="24" spans="1:11" ht="33.75" x14ac:dyDescent="0.25">
      <c r="A24" s="74"/>
      <c r="B24" s="76" t="s">
        <v>58</v>
      </c>
      <c r="C24" s="77" t="s">
        <v>59</v>
      </c>
      <c r="D24" s="78">
        <v>17750000000</v>
      </c>
      <c r="E24" s="78">
        <v>0</v>
      </c>
      <c r="F24" s="78">
        <v>924648621</v>
      </c>
      <c r="G24" s="78">
        <v>16825351379</v>
      </c>
      <c r="H24" s="78">
        <v>405058000</v>
      </c>
      <c r="I24" s="78">
        <v>452092853.26999998</v>
      </c>
      <c r="J24" s="78">
        <v>452092853.26999998</v>
      </c>
      <c r="K24" s="79">
        <v>452092853.26999998</v>
      </c>
    </row>
    <row r="25" spans="1:11" ht="33.75" x14ac:dyDescent="0.25">
      <c r="A25" s="74"/>
      <c r="B25" s="76" t="s">
        <v>58</v>
      </c>
      <c r="C25" s="77" t="s">
        <v>59</v>
      </c>
      <c r="D25" s="78">
        <v>165081157797</v>
      </c>
      <c r="E25" s="78">
        <v>120655000000</v>
      </c>
      <c r="F25" s="78">
        <v>1768007186</v>
      </c>
      <c r="G25" s="78">
        <v>42658150611</v>
      </c>
      <c r="H25" s="78">
        <v>0</v>
      </c>
      <c r="I25" s="78">
        <v>0</v>
      </c>
      <c r="J25" s="78">
        <v>0</v>
      </c>
      <c r="K25" s="79">
        <v>0</v>
      </c>
    </row>
    <row r="26" spans="1:11" ht="22.5" x14ac:dyDescent="0.25">
      <c r="A26" s="74"/>
      <c r="B26" s="76" t="s">
        <v>60</v>
      </c>
      <c r="C26" s="77" t="s">
        <v>61</v>
      </c>
      <c r="D26" s="78">
        <v>75290000000</v>
      </c>
      <c r="E26" s="78">
        <v>25000000000</v>
      </c>
      <c r="F26" s="78">
        <v>9200000</v>
      </c>
      <c r="G26" s="78">
        <v>50280800000</v>
      </c>
      <c r="H26" s="78">
        <v>0</v>
      </c>
      <c r="I26" s="78">
        <v>36674885</v>
      </c>
      <c r="J26" s="78">
        <v>36674885</v>
      </c>
      <c r="K26" s="79">
        <v>36674885</v>
      </c>
    </row>
    <row r="27" spans="1:11" ht="45" x14ac:dyDescent="0.25">
      <c r="A27" s="74"/>
      <c r="B27" s="76" t="s">
        <v>62</v>
      </c>
      <c r="C27" s="77" t="s">
        <v>63</v>
      </c>
      <c r="D27" s="78">
        <v>25000000000</v>
      </c>
      <c r="E27" s="78">
        <v>800000000</v>
      </c>
      <c r="F27" s="78">
        <v>-96784236</v>
      </c>
      <c r="G27" s="78">
        <v>24296784236</v>
      </c>
      <c r="H27" s="78">
        <v>545867548.5</v>
      </c>
      <c r="I27" s="78">
        <v>637147472.5</v>
      </c>
      <c r="J27" s="78">
        <v>643292093.5</v>
      </c>
      <c r="K27" s="79">
        <v>643292093.5</v>
      </c>
    </row>
    <row r="28" spans="1:11" ht="45" x14ac:dyDescent="0.25">
      <c r="A28" s="74"/>
      <c r="B28" s="76" t="s">
        <v>64</v>
      </c>
      <c r="C28" s="77" t="s">
        <v>65</v>
      </c>
      <c r="D28" s="78">
        <v>112170000000</v>
      </c>
      <c r="E28" s="78">
        <v>22939000000</v>
      </c>
      <c r="F28" s="78">
        <v>-1299144433</v>
      </c>
      <c r="G28" s="78">
        <v>90530144433</v>
      </c>
      <c r="H28" s="78">
        <v>5406704004</v>
      </c>
      <c r="I28" s="78">
        <v>3398742967.4000001</v>
      </c>
      <c r="J28" s="78">
        <v>3386321227.4000001</v>
      </c>
      <c r="K28" s="79">
        <v>3386321227.4000001</v>
      </c>
    </row>
    <row r="29" spans="1:11" ht="45" x14ac:dyDescent="0.25">
      <c r="A29" s="74"/>
      <c r="B29" s="76" t="s">
        <v>64</v>
      </c>
      <c r="C29" s="77" t="s">
        <v>65</v>
      </c>
      <c r="D29" s="78">
        <v>50000000000</v>
      </c>
      <c r="E29" s="78">
        <v>0</v>
      </c>
      <c r="F29" s="78">
        <v>0</v>
      </c>
      <c r="G29" s="78">
        <v>50000000000</v>
      </c>
      <c r="H29" s="78">
        <v>834351751.5</v>
      </c>
      <c r="I29" s="78">
        <v>3160497545.5</v>
      </c>
      <c r="J29" s="78">
        <v>3162253151.5</v>
      </c>
      <c r="K29" s="79">
        <v>3162253151.5</v>
      </c>
    </row>
    <row r="30" spans="1:11" ht="33.75" x14ac:dyDescent="0.25">
      <c r="A30" s="74"/>
      <c r="B30" s="76" t="s">
        <v>66</v>
      </c>
      <c r="C30" s="77" t="s">
        <v>67</v>
      </c>
      <c r="D30" s="78">
        <v>1100000000</v>
      </c>
      <c r="E30" s="78">
        <v>0</v>
      </c>
      <c r="F30" s="78">
        <v>0</v>
      </c>
      <c r="G30" s="78">
        <v>1100000000</v>
      </c>
      <c r="H30" s="78">
        <v>0</v>
      </c>
      <c r="I30" s="78">
        <v>54560575</v>
      </c>
      <c r="J30" s="78">
        <v>54560575</v>
      </c>
      <c r="K30" s="79">
        <v>54560575</v>
      </c>
    </row>
    <row r="31" spans="1:11" ht="33.75" x14ac:dyDescent="0.25">
      <c r="A31" s="74"/>
      <c r="B31" s="76" t="s">
        <v>68</v>
      </c>
      <c r="C31" s="77" t="s">
        <v>69</v>
      </c>
      <c r="D31" s="78">
        <v>1000000000</v>
      </c>
      <c r="E31" s="78">
        <v>0</v>
      </c>
      <c r="F31" s="78">
        <v>0</v>
      </c>
      <c r="G31" s="78">
        <v>1000000000</v>
      </c>
      <c r="H31" s="78">
        <v>0</v>
      </c>
      <c r="I31" s="78">
        <v>18497873</v>
      </c>
      <c r="J31" s="78">
        <v>18497873</v>
      </c>
      <c r="K31" s="79">
        <v>18497873</v>
      </c>
    </row>
    <row r="32" spans="1:11" ht="45" x14ac:dyDescent="0.25">
      <c r="A32" s="74"/>
      <c r="B32" s="76" t="s">
        <v>70</v>
      </c>
      <c r="C32" s="77" t="s">
        <v>71</v>
      </c>
      <c r="D32" s="78">
        <v>53000000000</v>
      </c>
      <c r="E32" s="78">
        <v>0</v>
      </c>
      <c r="F32" s="78">
        <v>-10266278739</v>
      </c>
      <c r="G32" s="78">
        <v>63266278739</v>
      </c>
      <c r="H32" s="78">
        <v>134580527</v>
      </c>
      <c r="I32" s="78">
        <v>38182134</v>
      </c>
      <c r="J32" s="78">
        <v>38182134</v>
      </c>
      <c r="K32" s="79">
        <v>38182134</v>
      </c>
    </row>
    <row r="33" spans="1:11" ht="22.5" x14ac:dyDescent="0.25">
      <c r="A33" s="74"/>
      <c r="B33" s="76" t="s">
        <v>72</v>
      </c>
      <c r="C33" s="77" t="s">
        <v>73</v>
      </c>
      <c r="D33" s="78">
        <v>3750000000</v>
      </c>
      <c r="E33" s="78">
        <v>0</v>
      </c>
      <c r="F33" s="78">
        <v>65460000</v>
      </c>
      <c r="G33" s="78">
        <v>3684540000</v>
      </c>
      <c r="H33" s="78">
        <v>96660000</v>
      </c>
      <c r="I33" s="78">
        <v>249883396.88999999</v>
      </c>
      <c r="J33" s="78">
        <v>249883396.88999999</v>
      </c>
      <c r="K33" s="79">
        <v>249883396.88999999</v>
      </c>
    </row>
    <row r="34" spans="1:11" ht="22.5" x14ac:dyDescent="0.25">
      <c r="A34" s="74"/>
      <c r="B34" s="76" t="s">
        <v>74</v>
      </c>
      <c r="C34" s="77" t="s">
        <v>75</v>
      </c>
      <c r="D34" s="78">
        <v>3000000000</v>
      </c>
      <c r="E34" s="78">
        <v>0</v>
      </c>
      <c r="F34" s="78">
        <v>25589400</v>
      </c>
      <c r="G34" s="78">
        <v>2974410600</v>
      </c>
      <c r="H34" s="78">
        <v>25589400</v>
      </c>
      <c r="I34" s="78">
        <v>45099800</v>
      </c>
      <c r="J34" s="78">
        <v>45099800</v>
      </c>
      <c r="K34" s="79">
        <v>45099800</v>
      </c>
    </row>
    <row r="35" spans="1:11" ht="22.5" x14ac:dyDescent="0.25">
      <c r="A35" s="74"/>
      <c r="B35" s="76" t="s">
        <v>76</v>
      </c>
      <c r="C35" s="77" t="s">
        <v>77</v>
      </c>
      <c r="D35" s="78">
        <v>5000000000</v>
      </c>
      <c r="E35" s="78">
        <v>0</v>
      </c>
      <c r="F35" s="78">
        <v>-92174612</v>
      </c>
      <c r="G35" s="78">
        <v>5092174612</v>
      </c>
      <c r="H35" s="78">
        <v>5000023</v>
      </c>
      <c r="I35" s="78">
        <v>80708052</v>
      </c>
      <c r="J35" s="78">
        <v>80708052</v>
      </c>
      <c r="K35" s="79">
        <v>80708052</v>
      </c>
    </row>
    <row r="36" spans="1:11" ht="45" x14ac:dyDescent="0.25">
      <c r="A36" s="74"/>
      <c r="B36" s="76" t="s">
        <v>78</v>
      </c>
      <c r="C36" s="77" t="s">
        <v>79</v>
      </c>
      <c r="D36" s="78">
        <v>4000000000</v>
      </c>
      <c r="E36" s="78">
        <v>0</v>
      </c>
      <c r="F36" s="78">
        <v>244142192</v>
      </c>
      <c r="G36" s="78">
        <v>3755857808</v>
      </c>
      <c r="H36" s="78">
        <v>140513740</v>
      </c>
      <c r="I36" s="78">
        <v>94408326.670000002</v>
      </c>
      <c r="J36" s="78">
        <v>94408326.670000002</v>
      </c>
      <c r="K36" s="79">
        <v>94408326.670000002</v>
      </c>
    </row>
    <row r="37" spans="1:11" ht="22.5" x14ac:dyDescent="0.25">
      <c r="A37" s="74"/>
      <c r="B37" s="76" t="s">
        <v>80</v>
      </c>
      <c r="C37" s="77" t="s">
        <v>81</v>
      </c>
      <c r="D37" s="78">
        <v>8000000000</v>
      </c>
      <c r="E37" s="78">
        <v>0</v>
      </c>
      <c r="F37" s="78">
        <v>18594000</v>
      </c>
      <c r="G37" s="78">
        <v>7981406000</v>
      </c>
      <c r="H37" s="78">
        <v>191406407</v>
      </c>
      <c r="I37" s="78">
        <v>106910401</v>
      </c>
      <c r="J37" s="78">
        <v>106910401</v>
      </c>
      <c r="K37" s="79">
        <v>106910401</v>
      </c>
    </row>
    <row r="38" spans="1:11" ht="23.25" thickBot="1" x14ac:dyDescent="0.3">
      <c r="A38" s="74"/>
      <c r="B38" s="87" t="s">
        <v>82</v>
      </c>
      <c r="C38" s="88" t="s">
        <v>83</v>
      </c>
      <c r="D38" s="89">
        <v>7000000000</v>
      </c>
      <c r="E38" s="89">
        <v>0</v>
      </c>
      <c r="F38" s="89">
        <v>-897798477</v>
      </c>
      <c r="G38" s="89">
        <v>7897798477</v>
      </c>
      <c r="H38" s="89">
        <v>170435203</v>
      </c>
      <c r="I38" s="89">
        <v>246186288</v>
      </c>
      <c r="J38" s="89">
        <v>246186288</v>
      </c>
      <c r="K38" s="90">
        <v>246186288</v>
      </c>
    </row>
    <row r="39" spans="1:11" ht="15.75" thickBot="1" x14ac:dyDescent="0.3">
      <c r="A39" s="74"/>
      <c r="B39" s="94" t="s">
        <v>0</v>
      </c>
      <c r="C39" s="95" t="s">
        <v>0</v>
      </c>
      <c r="D39" s="96">
        <f>SUM(D19:D38)</f>
        <v>637141157797</v>
      </c>
      <c r="E39" s="96">
        <f t="shared" ref="E39:J39" si="1">SUM(E19:E38)</f>
        <v>170000000000</v>
      </c>
      <c r="F39" s="96">
        <f t="shared" si="1"/>
        <v>3001792757</v>
      </c>
      <c r="G39" s="96">
        <f t="shared" si="1"/>
        <v>464139365040</v>
      </c>
      <c r="H39" s="96">
        <f t="shared" si="1"/>
        <v>33029684317</v>
      </c>
      <c r="I39" s="96">
        <f t="shared" si="1"/>
        <v>19138263408.229996</v>
      </c>
      <c r="J39" s="96">
        <f t="shared" si="1"/>
        <v>19133741895.229996</v>
      </c>
      <c r="K39" s="97">
        <f>SUM(K19:K38)</f>
        <v>19133741895.229996</v>
      </c>
    </row>
    <row r="40" spans="1:11" ht="15.75" thickBot="1" x14ac:dyDescent="0.3">
      <c r="A40" s="74"/>
      <c r="B40" s="98" t="s">
        <v>0</v>
      </c>
      <c r="C40" s="99" t="s">
        <v>0</v>
      </c>
      <c r="D40" s="100">
        <f>+D39+D18</f>
        <v>676735110160</v>
      </c>
      <c r="E40" s="100">
        <f t="shared" ref="E40:J40" si="2">+E39+E18</f>
        <v>170000000000</v>
      </c>
      <c r="F40" s="100">
        <f t="shared" si="2"/>
        <v>5918365576</v>
      </c>
      <c r="G40" s="100">
        <f t="shared" si="2"/>
        <v>500816744584</v>
      </c>
      <c r="H40" s="100">
        <f t="shared" si="2"/>
        <v>35922941953.43</v>
      </c>
      <c r="I40" s="100">
        <f t="shared" si="2"/>
        <v>22344296556.659996</v>
      </c>
      <c r="J40" s="100">
        <f t="shared" si="2"/>
        <v>22339775043.659996</v>
      </c>
      <c r="K40" s="101">
        <f>+K39+K18</f>
        <v>22339775043.659996</v>
      </c>
    </row>
    <row r="41" spans="1:11" ht="15.75" thickTop="1" x14ac:dyDescent="0.25"/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1"/>
  <sheetViews>
    <sheetView workbookViewId="0"/>
  </sheetViews>
  <sheetFormatPr baseColWidth="10" defaultRowHeight="15" x14ac:dyDescent="0.25"/>
  <cols>
    <col min="1" max="1" width="6.5703125" style="41" customWidth="1"/>
    <col min="2" max="2" width="13.28515625" style="41" customWidth="1"/>
    <col min="3" max="3" width="5.42578125" style="41" customWidth="1"/>
    <col min="4" max="4" width="27.5703125" style="41" customWidth="1"/>
    <col min="5" max="12" width="18.85546875" style="41" customWidth="1"/>
    <col min="13" max="13" width="0" style="41" hidden="1" customWidth="1"/>
    <col min="14" max="14" width="6.42578125" style="41" customWidth="1"/>
    <col min="15" max="16384" width="11.42578125" style="41"/>
  </cols>
  <sheetData>
    <row r="1" spans="1:12" x14ac:dyDescent="0.25">
      <c r="A1" s="39"/>
      <c r="B1" s="39">
        <v>2020</v>
      </c>
      <c r="C1" s="40" t="s">
        <v>0</v>
      </c>
      <c r="D1" s="40" t="s">
        <v>0</v>
      </c>
      <c r="E1" s="40" t="s">
        <v>0</v>
      </c>
      <c r="F1" s="40" t="s">
        <v>0</v>
      </c>
      <c r="G1" s="40" t="s">
        <v>0</v>
      </c>
      <c r="H1" s="40" t="s">
        <v>0</v>
      </c>
      <c r="I1" s="40" t="s">
        <v>0</v>
      </c>
      <c r="J1" s="40" t="s">
        <v>0</v>
      </c>
      <c r="K1" s="40" t="s">
        <v>0</v>
      </c>
      <c r="L1" s="40" t="s">
        <v>0</v>
      </c>
    </row>
    <row r="2" spans="1:12" x14ac:dyDescent="0.25">
      <c r="A2" s="39"/>
      <c r="B2" s="39" t="s">
        <v>1</v>
      </c>
      <c r="C2" s="40" t="s">
        <v>0</v>
      </c>
      <c r="D2" s="40" t="s">
        <v>0</v>
      </c>
      <c r="E2" s="40" t="s">
        <v>0</v>
      </c>
      <c r="F2" s="40" t="s">
        <v>0</v>
      </c>
      <c r="G2" s="40" t="s">
        <v>0</v>
      </c>
      <c r="H2" s="40" t="s">
        <v>0</v>
      </c>
      <c r="I2" s="40" t="s">
        <v>0</v>
      </c>
      <c r="J2" s="40" t="s">
        <v>0</v>
      </c>
      <c r="K2" s="40" t="s">
        <v>0</v>
      </c>
      <c r="L2" s="40" t="s">
        <v>0</v>
      </c>
    </row>
    <row r="3" spans="1:12" ht="15.75" thickBot="1" x14ac:dyDescent="0.3">
      <c r="A3" s="39"/>
      <c r="B3" s="45" t="s">
        <v>98</v>
      </c>
      <c r="C3" s="40" t="s">
        <v>0</v>
      </c>
      <c r="D3" s="40" t="s">
        <v>0</v>
      </c>
      <c r="E3" s="40" t="s">
        <v>0</v>
      </c>
      <c r="F3" s="40" t="s">
        <v>0</v>
      </c>
      <c r="G3" s="40" t="s">
        <v>0</v>
      </c>
      <c r="H3" s="40" t="s">
        <v>0</v>
      </c>
      <c r="I3" s="40" t="s">
        <v>0</v>
      </c>
      <c r="J3" s="40" t="s">
        <v>0</v>
      </c>
      <c r="K3" s="40" t="s">
        <v>0</v>
      </c>
      <c r="L3" s="40" t="s">
        <v>0</v>
      </c>
    </row>
    <row r="4" spans="1:12" ht="15.75" thickTop="1" x14ac:dyDescent="0.25">
      <c r="A4" s="43"/>
      <c r="B4" s="50" t="s">
        <v>3</v>
      </c>
      <c r="C4" s="51" t="s">
        <v>4</v>
      </c>
      <c r="D4" s="51" t="s">
        <v>6</v>
      </c>
      <c r="E4" s="51" t="s">
        <v>8</v>
      </c>
      <c r="F4" s="51" t="s">
        <v>9</v>
      </c>
      <c r="G4" s="51" t="s">
        <v>10</v>
      </c>
      <c r="H4" s="51" t="s">
        <v>11</v>
      </c>
      <c r="I4" s="51" t="s">
        <v>12</v>
      </c>
      <c r="J4" s="51" t="s">
        <v>13</v>
      </c>
      <c r="K4" s="51" t="s">
        <v>14</v>
      </c>
      <c r="L4" s="52" t="s">
        <v>15</v>
      </c>
    </row>
    <row r="5" spans="1:12" x14ac:dyDescent="0.25">
      <c r="A5" s="44"/>
      <c r="B5" s="53" t="s">
        <v>16</v>
      </c>
      <c r="C5" s="54" t="s">
        <v>18</v>
      </c>
      <c r="D5" s="55" t="s">
        <v>20</v>
      </c>
      <c r="E5" s="56">
        <v>12190000000</v>
      </c>
      <c r="F5" s="56">
        <v>0</v>
      </c>
      <c r="G5" s="56">
        <v>833146834</v>
      </c>
      <c r="H5" s="56">
        <v>11356853166</v>
      </c>
      <c r="I5" s="56">
        <v>833146834</v>
      </c>
      <c r="J5" s="56">
        <v>841070131</v>
      </c>
      <c r="K5" s="56">
        <v>841070131</v>
      </c>
      <c r="L5" s="57">
        <v>841070131</v>
      </c>
    </row>
    <row r="6" spans="1:12" ht="22.5" x14ac:dyDescent="0.25">
      <c r="A6" s="44"/>
      <c r="B6" s="53" t="s">
        <v>21</v>
      </c>
      <c r="C6" s="54" t="s">
        <v>18</v>
      </c>
      <c r="D6" s="55" t="s">
        <v>22</v>
      </c>
      <c r="E6" s="56">
        <v>4261000000</v>
      </c>
      <c r="F6" s="56">
        <v>0</v>
      </c>
      <c r="G6" s="56">
        <v>336542121</v>
      </c>
      <c r="H6" s="56">
        <v>3924457879</v>
      </c>
      <c r="I6" s="56">
        <v>336542121</v>
      </c>
      <c r="J6" s="56">
        <v>336542121</v>
      </c>
      <c r="K6" s="56">
        <v>336542121</v>
      </c>
      <c r="L6" s="57">
        <v>336542121</v>
      </c>
    </row>
    <row r="7" spans="1:12" ht="33.75" x14ac:dyDescent="0.25">
      <c r="A7" s="44"/>
      <c r="B7" s="53" t="s">
        <v>23</v>
      </c>
      <c r="C7" s="54" t="s">
        <v>18</v>
      </c>
      <c r="D7" s="55" t="s">
        <v>24</v>
      </c>
      <c r="E7" s="56">
        <v>1524000000</v>
      </c>
      <c r="F7" s="56">
        <v>0</v>
      </c>
      <c r="G7" s="56">
        <v>73970418</v>
      </c>
      <c r="H7" s="56">
        <v>1450029582</v>
      </c>
      <c r="I7" s="56">
        <v>73970418</v>
      </c>
      <c r="J7" s="56">
        <v>73970418</v>
      </c>
      <c r="K7" s="56">
        <v>73970418</v>
      </c>
      <c r="L7" s="57">
        <v>73970418</v>
      </c>
    </row>
    <row r="8" spans="1:12" ht="22.5" x14ac:dyDescent="0.25">
      <c r="A8" s="44"/>
      <c r="B8" s="53" t="s">
        <v>25</v>
      </c>
      <c r="C8" s="54" t="s">
        <v>18</v>
      </c>
      <c r="D8" s="55" t="s">
        <v>26</v>
      </c>
      <c r="E8" s="56">
        <v>11000000</v>
      </c>
      <c r="F8" s="56">
        <v>0</v>
      </c>
      <c r="G8" s="56">
        <v>0</v>
      </c>
      <c r="H8" s="56">
        <v>11000000</v>
      </c>
      <c r="I8" s="56">
        <v>0</v>
      </c>
      <c r="J8" s="56">
        <v>0</v>
      </c>
      <c r="K8" s="56">
        <v>0</v>
      </c>
      <c r="L8" s="57">
        <v>0</v>
      </c>
    </row>
    <row r="9" spans="1:12" ht="22.5" x14ac:dyDescent="0.25">
      <c r="A9" s="44"/>
      <c r="B9" s="53" t="s">
        <v>27</v>
      </c>
      <c r="C9" s="54" t="s">
        <v>18</v>
      </c>
      <c r="D9" s="55" t="s">
        <v>28</v>
      </c>
      <c r="E9" s="56">
        <v>4329000000</v>
      </c>
      <c r="F9" s="56">
        <v>0</v>
      </c>
      <c r="G9" s="56">
        <v>52000000</v>
      </c>
      <c r="H9" s="56">
        <v>4277000000</v>
      </c>
      <c r="I9" s="56">
        <v>411255004.94</v>
      </c>
      <c r="J9" s="56">
        <v>369734856.29000002</v>
      </c>
      <c r="K9" s="56">
        <v>369734856.29000002</v>
      </c>
      <c r="L9" s="57">
        <v>369734856.29000002</v>
      </c>
    </row>
    <row r="10" spans="1:12" ht="33.75" x14ac:dyDescent="0.25">
      <c r="A10" s="44"/>
      <c r="B10" s="53" t="s">
        <v>29</v>
      </c>
      <c r="C10" s="54" t="s">
        <v>18</v>
      </c>
      <c r="D10" s="55" t="s">
        <v>30</v>
      </c>
      <c r="E10" s="56">
        <v>13311842203</v>
      </c>
      <c r="F10" s="56">
        <v>0</v>
      </c>
      <c r="G10" s="56">
        <v>1472153709</v>
      </c>
      <c r="H10" s="56">
        <v>11839688494</v>
      </c>
      <c r="I10" s="56">
        <v>1472153709</v>
      </c>
      <c r="J10" s="56">
        <v>1472153709</v>
      </c>
      <c r="K10" s="56">
        <v>1472153709</v>
      </c>
      <c r="L10" s="57">
        <v>1472153709</v>
      </c>
    </row>
    <row r="11" spans="1:12" ht="22.5" x14ac:dyDescent="0.25">
      <c r="A11" s="44"/>
      <c r="B11" s="53" t="s">
        <v>31</v>
      </c>
      <c r="C11" s="54" t="s">
        <v>18</v>
      </c>
      <c r="D11" s="55" t="s">
        <v>32</v>
      </c>
      <c r="E11" s="56">
        <v>2807110160</v>
      </c>
      <c r="F11" s="56">
        <v>0</v>
      </c>
      <c r="G11" s="56">
        <v>0</v>
      </c>
      <c r="H11" s="56">
        <v>2807110160</v>
      </c>
      <c r="I11" s="56">
        <v>25390374</v>
      </c>
      <c r="J11" s="56">
        <v>27846291</v>
      </c>
      <c r="K11" s="56">
        <v>27846291</v>
      </c>
      <c r="L11" s="57">
        <v>27846291</v>
      </c>
    </row>
    <row r="12" spans="1:12" ht="33.75" x14ac:dyDescent="0.25">
      <c r="A12" s="44"/>
      <c r="B12" s="53" t="s">
        <v>33</v>
      </c>
      <c r="C12" s="54" t="s">
        <v>18</v>
      </c>
      <c r="D12" s="55" t="s">
        <v>34</v>
      </c>
      <c r="E12" s="56">
        <v>58000000</v>
      </c>
      <c r="F12" s="56">
        <v>0</v>
      </c>
      <c r="G12" s="56">
        <v>1976702</v>
      </c>
      <c r="H12" s="56">
        <v>56023298</v>
      </c>
      <c r="I12" s="56">
        <v>1976702</v>
      </c>
      <c r="J12" s="56">
        <v>1976702</v>
      </c>
      <c r="K12" s="56">
        <v>1976702</v>
      </c>
      <c r="L12" s="57">
        <v>1976702</v>
      </c>
    </row>
    <row r="13" spans="1:12" x14ac:dyDescent="0.25">
      <c r="A13" s="44"/>
      <c r="B13" s="53" t="s">
        <v>35</v>
      </c>
      <c r="C13" s="54" t="s">
        <v>18</v>
      </c>
      <c r="D13" s="55" t="s">
        <v>36</v>
      </c>
      <c r="E13" s="56">
        <v>94000000</v>
      </c>
      <c r="F13" s="56">
        <v>0</v>
      </c>
      <c r="G13" s="56">
        <v>0</v>
      </c>
      <c r="H13" s="56">
        <v>94000000</v>
      </c>
      <c r="I13" s="56">
        <v>0</v>
      </c>
      <c r="J13" s="56">
        <v>0</v>
      </c>
      <c r="K13" s="56">
        <v>0</v>
      </c>
      <c r="L13" s="57">
        <v>0</v>
      </c>
    </row>
    <row r="14" spans="1:12" x14ac:dyDescent="0.25">
      <c r="A14" s="44"/>
      <c r="B14" s="53" t="s">
        <v>37</v>
      </c>
      <c r="C14" s="54" t="s">
        <v>18</v>
      </c>
      <c r="D14" s="55" t="s">
        <v>38</v>
      </c>
      <c r="E14" s="56">
        <v>20000000</v>
      </c>
      <c r="F14" s="56">
        <v>0</v>
      </c>
      <c r="G14" s="56">
        <v>0</v>
      </c>
      <c r="H14" s="56">
        <v>20000000</v>
      </c>
      <c r="I14" s="56">
        <v>0</v>
      </c>
      <c r="J14" s="56">
        <v>0</v>
      </c>
      <c r="K14" s="56">
        <v>0</v>
      </c>
      <c r="L14" s="57">
        <v>0</v>
      </c>
    </row>
    <row r="15" spans="1:12" ht="22.5" x14ac:dyDescent="0.25">
      <c r="A15" s="44"/>
      <c r="B15" s="53" t="s">
        <v>39</v>
      </c>
      <c r="C15" s="54" t="s">
        <v>18</v>
      </c>
      <c r="D15" s="55" t="s">
        <v>40</v>
      </c>
      <c r="E15" s="56">
        <v>11000000</v>
      </c>
      <c r="F15" s="56">
        <v>0</v>
      </c>
      <c r="G15" s="56">
        <v>0</v>
      </c>
      <c r="H15" s="56">
        <v>11000000</v>
      </c>
      <c r="I15" s="56">
        <v>0</v>
      </c>
      <c r="J15" s="56">
        <v>0</v>
      </c>
      <c r="K15" s="56">
        <v>0</v>
      </c>
      <c r="L15" s="57">
        <v>0</v>
      </c>
    </row>
    <row r="16" spans="1:12" ht="22.5" x14ac:dyDescent="0.25">
      <c r="A16" s="44"/>
      <c r="B16" s="53" t="s">
        <v>41</v>
      </c>
      <c r="C16" s="54" t="s">
        <v>42</v>
      </c>
      <c r="D16" s="55" t="s">
        <v>44</v>
      </c>
      <c r="E16" s="56">
        <v>975000000</v>
      </c>
      <c r="F16" s="56">
        <v>0</v>
      </c>
      <c r="G16" s="56">
        <v>0</v>
      </c>
      <c r="H16" s="56">
        <v>975000000</v>
      </c>
      <c r="I16" s="56">
        <v>0</v>
      </c>
      <c r="J16" s="56">
        <v>0</v>
      </c>
      <c r="K16" s="56">
        <v>0</v>
      </c>
      <c r="L16" s="57">
        <v>0</v>
      </c>
    </row>
    <row r="17" spans="1:12" ht="22.5" x14ac:dyDescent="0.25">
      <c r="A17" s="44"/>
      <c r="B17" s="53" t="s">
        <v>45</v>
      </c>
      <c r="C17" s="54" t="s">
        <v>18</v>
      </c>
      <c r="D17" s="55" t="s">
        <v>46</v>
      </c>
      <c r="E17" s="56">
        <v>2000000</v>
      </c>
      <c r="F17" s="56">
        <v>0</v>
      </c>
      <c r="G17" s="56">
        <v>0</v>
      </c>
      <c r="H17" s="56">
        <v>2000000</v>
      </c>
      <c r="I17" s="56">
        <v>0</v>
      </c>
      <c r="J17" s="56">
        <v>0</v>
      </c>
      <c r="K17" s="56">
        <v>0</v>
      </c>
      <c r="L17" s="57">
        <v>0</v>
      </c>
    </row>
    <row r="18" spans="1:12" x14ac:dyDescent="0.25">
      <c r="A18" s="44"/>
      <c r="B18" s="64"/>
      <c r="C18" s="65"/>
      <c r="D18" s="66"/>
      <c r="E18" s="67">
        <f>SUM(E5:E17)</f>
        <v>39593952363</v>
      </c>
      <c r="F18" s="67">
        <f t="shared" ref="F18:L18" si="0">SUM(F5:F17)</f>
        <v>0</v>
      </c>
      <c r="G18" s="67">
        <f t="shared" si="0"/>
        <v>2769789784</v>
      </c>
      <c r="H18" s="67">
        <f t="shared" si="0"/>
        <v>36824162579</v>
      </c>
      <c r="I18" s="67">
        <f t="shared" si="0"/>
        <v>3154435162.9400001</v>
      </c>
      <c r="J18" s="67">
        <f t="shared" si="0"/>
        <v>3123294228.29</v>
      </c>
      <c r="K18" s="67">
        <f t="shared" si="0"/>
        <v>3123294228.29</v>
      </c>
      <c r="L18" s="67">
        <f t="shared" si="0"/>
        <v>3123294228.29</v>
      </c>
    </row>
    <row r="19" spans="1:12" ht="56.25" x14ac:dyDescent="0.25">
      <c r="A19" s="44"/>
      <c r="B19" s="53" t="s">
        <v>47</v>
      </c>
      <c r="C19" s="54" t="s">
        <v>42</v>
      </c>
      <c r="D19" s="55" t="s">
        <v>49</v>
      </c>
      <c r="E19" s="56">
        <v>50000000000</v>
      </c>
      <c r="F19" s="56">
        <v>0</v>
      </c>
      <c r="G19" s="56">
        <v>222980000</v>
      </c>
      <c r="H19" s="56">
        <v>49777020000</v>
      </c>
      <c r="I19" s="56">
        <v>158580103</v>
      </c>
      <c r="J19" s="56">
        <v>112020217</v>
      </c>
      <c r="K19" s="56">
        <v>112020217</v>
      </c>
      <c r="L19" s="57">
        <v>112020217</v>
      </c>
    </row>
    <row r="20" spans="1:12" ht="45" x14ac:dyDescent="0.25">
      <c r="A20" s="44"/>
      <c r="B20" s="53" t="s">
        <v>50</v>
      </c>
      <c r="C20" s="54" t="s">
        <v>42</v>
      </c>
      <c r="D20" s="55" t="s">
        <v>51</v>
      </c>
      <c r="E20" s="56">
        <v>13000000000</v>
      </c>
      <c r="F20" s="56">
        <v>0</v>
      </c>
      <c r="G20" s="56">
        <v>-206213726</v>
      </c>
      <c r="H20" s="56">
        <v>13206213726</v>
      </c>
      <c r="I20" s="56">
        <v>1501136350</v>
      </c>
      <c r="J20" s="56">
        <v>122884238</v>
      </c>
      <c r="K20" s="56">
        <v>122884238</v>
      </c>
      <c r="L20" s="57">
        <v>122884238</v>
      </c>
    </row>
    <row r="21" spans="1:12" ht="22.5" x14ac:dyDescent="0.25">
      <c r="A21" s="44"/>
      <c r="B21" s="53" t="s">
        <v>52</v>
      </c>
      <c r="C21" s="54" t="s">
        <v>42</v>
      </c>
      <c r="D21" s="55" t="s">
        <v>53</v>
      </c>
      <c r="E21" s="56">
        <v>13000000000</v>
      </c>
      <c r="F21" s="56">
        <v>515000000</v>
      </c>
      <c r="G21" s="56">
        <v>-930932000</v>
      </c>
      <c r="H21" s="56">
        <v>13415932000</v>
      </c>
      <c r="I21" s="56">
        <v>56700000</v>
      </c>
      <c r="J21" s="56">
        <v>45659018</v>
      </c>
      <c r="K21" s="56">
        <v>45659018</v>
      </c>
      <c r="L21" s="57">
        <v>45659018</v>
      </c>
    </row>
    <row r="22" spans="1:12" ht="33.75" x14ac:dyDescent="0.25">
      <c r="A22" s="44"/>
      <c r="B22" s="53" t="s">
        <v>54</v>
      </c>
      <c r="C22" s="54" t="s">
        <v>42</v>
      </c>
      <c r="D22" s="55" t="s">
        <v>55</v>
      </c>
      <c r="E22" s="56">
        <v>15000000000</v>
      </c>
      <c r="F22" s="56">
        <v>91000000</v>
      </c>
      <c r="G22" s="56">
        <v>8254730000</v>
      </c>
      <c r="H22" s="56">
        <v>6654270000</v>
      </c>
      <c r="I22" s="56">
        <v>603431595</v>
      </c>
      <c r="J22" s="56">
        <v>70133300</v>
      </c>
      <c r="K22" s="56">
        <v>70133300</v>
      </c>
      <c r="L22" s="57">
        <v>70133300</v>
      </c>
    </row>
    <row r="23" spans="1:12" ht="45" x14ac:dyDescent="0.25">
      <c r="A23" s="44"/>
      <c r="B23" s="53" t="s">
        <v>56</v>
      </c>
      <c r="C23" s="54" t="s">
        <v>42</v>
      </c>
      <c r="D23" s="55" t="s">
        <v>57</v>
      </c>
      <c r="E23" s="56">
        <v>15000000000</v>
      </c>
      <c r="F23" s="56">
        <v>0</v>
      </c>
      <c r="G23" s="56">
        <v>1104318000</v>
      </c>
      <c r="H23" s="56">
        <v>13895682000</v>
      </c>
      <c r="I23" s="56">
        <v>505029617</v>
      </c>
      <c r="J23" s="56">
        <v>65639333</v>
      </c>
      <c r="K23" s="56">
        <v>65639333</v>
      </c>
      <c r="L23" s="57">
        <v>65639333</v>
      </c>
    </row>
    <row r="24" spans="1:12" ht="45" x14ac:dyDescent="0.25">
      <c r="A24" s="44"/>
      <c r="B24" s="53" t="s">
        <v>58</v>
      </c>
      <c r="C24" s="54" t="s">
        <v>18</v>
      </c>
      <c r="D24" s="55" t="s">
        <v>59</v>
      </c>
      <c r="E24" s="56">
        <v>17750000000</v>
      </c>
      <c r="F24" s="56">
        <v>0</v>
      </c>
      <c r="G24" s="56">
        <v>6893052134.5100002</v>
      </c>
      <c r="H24" s="56">
        <v>10856947865.49</v>
      </c>
      <c r="I24" s="56">
        <v>188313692</v>
      </c>
      <c r="J24" s="56">
        <v>510651943</v>
      </c>
      <c r="K24" s="56">
        <v>510651943</v>
      </c>
      <c r="L24" s="57">
        <v>510651943</v>
      </c>
    </row>
    <row r="25" spans="1:12" ht="45" x14ac:dyDescent="0.25">
      <c r="A25" s="44"/>
      <c r="B25" s="53" t="s">
        <v>58</v>
      </c>
      <c r="C25" s="54" t="s">
        <v>42</v>
      </c>
      <c r="D25" s="55" t="s">
        <v>59</v>
      </c>
      <c r="E25" s="56">
        <v>165081157797</v>
      </c>
      <c r="F25" s="56">
        <v>120655000000</v>
      </c>
      <c r="G25" s="56">
        <v>6100000000</v>
      </c>
      <c r="H25" s="56">
        <v>38326157797</v>
      </c>
      <c r="I25" s="56">
        <v>0</v>
      </c>
      <c r="J25" s="56">
        <v>0</v>
      </c>
      <c r="K25" s="56">
        <v>0</v>
      </c>
      <c r="L25" s="57">
        <v>0</v>
      </c>
    </row>
    <row r="26" spans="1:12" ht="33.75" x14ac:dyDescent="0.25">
      <c r="A26" s="44"/>
      <c r="B26" s="53" t="s">
        <v>60</v>
      </c>
      <c r="C26" s="54" t="s">
        <v>42</v>
      </c>
      <c r="D26" s="55" t="s">
        <v>61</v>
      </c>
      <c r="E26" s="56">
        <v>75290000000</v>
      </c>
      <c r="F26" s="56">
        <v>25000000000</v>
      </c>
      <c r="G26" s="56">
        <v>444766067</v>
      </c>
      <c r="H26" s="56">
        <v>49845233933</v>
      </c>
      <c r="I26" s="56">
        <v>0</v>
      </c>
      <c r="J26" s="56">
        <v>36463000</v>
      </c>
      <c r="K26" s="56">
        <v>36463000</v>
      </c>
      <c r="L26" s="57">
        <v>36463000</v>
      </c>
    </row>
    <row r="27" spans="1:12" ht="45" x14ac:dyDescent="0.25">
      <c r="A27" s="44"/>
      <c r="B27" s="53" t="s">
        <v>62</v>
      </c>
      <c r="C27" s="54" t="s">
        <v>42</v>
      </c>
      <c r="D27" s="55" t="s">
        <v>63</v>
      </c>
      <c r="E27" s="56">
        <v>25000000000</v>
      </c>
      <c r="F27" s="56">
        <v>800000000</v>
      </c>
      <c r="G27" s="56">
        <v>-417075100.99000001</v>
      </c>
      <c r="H27" s="56">
        <v>24617075100.990002</v>
      </c>
      <c r="I27" s="56">
        <v>535702661.5</v>
      </c>
      <c r="J27" s="56">
        <v>1194537346.5</v>
      </c>
      <c r="K27" s="56">
        <v>1188392725.5</v>
      </c>
      <c r="L27" s="57">
        <v>1188392725.5</v>
      </c>
    </row>
    <row r="28" spans="1:12" ht="56.25" x14ac:dyDescent="0.25">
      <c r="A28" s="44"/>
      <c r="B28" s="53" t="s">
        <v>64</v>
      </c>
      <c r="C28" s="54" t="s">
        <v>18</v>
      </c>
      <c r="D28" s="55" t="s">
        <v>65</v>
      </c>
      <c r="E28" s="56">
        <v>112170000000</v>
      </c>
      <c r="F28" s="56">
        <v>22939000000</v>
      </c>
      <c r="G28" s="56">
        <v>5074605333.0100002</v>
      </c>
      <c r="H28" s="56">
        <v>84156394666.990005</v>
      </c>
      <c r="I28" s="56">
        <v>364629018</v>
      </c>
      <c r="J28" s="56">
        <v>707346980</v>
      </c>
      <c r="K28" s="56">
        <v>708714154</v>
      </c>
      <c r="L28" s="57">
        <v>708714154</v>
      </c>
    </row>
    <row r="29" spans="1:12" ht="56.25" x14ac:dyDescent="0.25">
      <c r="A29" s="44"/>
      <c r="B29" s="53" t="s">
        <v>64</v>
      </c>
      <c r="C29" s="54" t="s">
        <v>42</v>
      </c>
      <c r="D29" s="55" t="s">
        <v>65</v>
      </c>
      <c r="E29" s="56">
        <v>50000000000</v>
      </c>
      <c r="F29" s="56">
        <v>0</v>
      </c>
      <c r="G29" s="56">
        <v>3999999967</v>
      </c>
      <c r="H29" s="56">
        <v>46000000033</v>
      </c>
      <c r="I29" s="56">
        <v>841374175.5</v>
      </c>
      <c r="J29" s="56">
        <v>4429254668</v>
      </c>
      <c r="K29" s="56">
        <v>4423110047</v>
      </c>
      <c r="L29" s="57">
        <v>4423110047</v>
      </c>
    </row>
    <row r="30" spans="1:12" ht="33.75" x14ac:dyDescent="0.25">
      <c r="A30" s="44"/>
      <c r="B30" s="53" t="s">
        <v>66</v>
      </c>
      <c r="C30" s="54" t="s">
        <v>42</v>
      </c>
      <c r="D30" s="55" t="s">
        <v>67</v>
      </c>
      <c r="E30" s="56">
        <v>1100000000</v>
      </c>
      <c r="F30" s="56">
        <v>0</v>
      </c>
      <c r="G30" s="56">
        <v>-16554544</v>
      </c>
      <c r="H30" s="56">
        <v>1116554544</v>
      </c>
      <c r="I30" s="56">
        <v>53045456</v>
      </c>
      <c r="J30" s="56">
        <v>60954544</v>
      </c>
      <c r="K30" s="56">
        <v>60954544</v>
      </c>
      <c r="L30" s="57">
        <v>60954544</v>
      </c>
    </row>
    <row r="31" spans="1:12" ht="33.75" x14ac:dyDescent="0.25">
      <c r="A31" s="44"/>
      <c r="B31" s="53" t="s">
        <v>68</v>
      </c>
      <c r="C31" s="54" t="s">
        <v>42</v>
      </c>
      <c r="D31" s="55" t="s">
        <v>69</v>
      </c>
      <c r="E31" s="56">
        <v>1000000000</v>
      </c>
      <c r="F31" s="56">
        <v>0</v>
      </c>
      <c r="G31" s="56">
        <v>58000000</v>
      </c>
      <c r="H31" s="56">
        <v>942000000</v>
      </c>
      <c r="I31" s="56">
        <v>108000000</v>
      </c>
      <c r="J31" s="56">
        <v>6500000</v>
      </c>
      <c r="K31" s="56">
        <v>6500000</v>
      </c>
      <c r="L31" s="57">
        <v>6500000</v>
      </c>
    </row>
    <row r="32" spans="1:12" ht="56.25" x14ac:dyDescent="0.25">
      <c r="A32" s="44"/>
      <c r="B32" s="53" t="s">
        <v>70</v>
      </c>
      <c r="C32" s="54" t="s">
        <v>42</v>
      </c>
      <c r="D32" s="55" t="s">
        <v>71</v>
      </c>
      <c r="E32" s="56">
        <v>53000000000</v>
      </c>
      <c r="F32" s="56">
        <v>0</v>
      </c>
      <c r="G32" s="56">
        <v>1078515000</v>
      </c>
      <c r="H32" s="56">
        <v>51921485000</v>
      </c>
      <c r="I32" s="56">
        <v>32000000</v>
      </c>
      <c r="J32" s="56">
        <v>182697654</v>
      </c>
      <c r="K32" s="56">
        <v>182697654</v>
      </c>
      <c r="L32" s="57">
        <v>182697654</v>
      </c>
    </row>
    <row r="33" spans="1:12" ht="33.75" x14ac:dyDescent="0.25">
      <c r="A33" s="44"/>
      <c r="B33" s="53" t="s">
        <v>72</v>
      </c>
      <c r="C33" s="54" t="s">
        <v>42</v>
      </c>
      <c r="D33" s="55" t="s">
        <v>73</v>
      </c>
      <c r="E33" s="56">
        <v>3750000000</v>
      </c>
      <c r="F33" s="56">
        <v>0</v>
      </c>
      <c r="G33" s="56">
        <v>228269921</v>
      </c>
      <c r="H33" s="56">
        <v>3521730079</v>
      </c>
      <c r="I33" s="56">
        <v>27991000</v>
      </c>
      <c r="J33" s="56">
        <v>216390969</v>
      </c>
      <c r="K33" s="56">
        <v>216390969</v>
      </c>
      <c r="L33" s="57">
        <v>216390969</v>
      </c>
    </row>
    <row r="34" spans="1:12" ht="22.5" x14ac:dyDescent="0.25">
      <c r="A34" s="44"/>
      <c r="B34" s="53" t="s">
        <v>74</v>
      </c>
      <c r="C34" s="54" t="s">
        <v>42</v>
      </c>
      <c r="D34" s="55" t="s">
        <v>75</v>
      </c>
      <c r="E34" s="56">
        <v>3000000000</v>
      </c>
      <c r="F34" s="56">
        <v>0</v>
      </c>
      <c r="G34" s="56">
        <v>-3515200</v>
      </c>
      <c r="H34" s="56">
        <v>3003515200</v>
      </c>
      <c r="I34" s="56">
        <v>0</v>
      </c>
      <c r="J34" s="56">
        <v>19510400</v>
      </c>
      <c r="K34" s="56">
        <v>19510400</v>
      </c>
      <c r="L34" s="57">
        <v>19510400</v>
      </c>
    </row>
    <row r="35" spans="1:12" ht="33.75" x14ac:dyDescent="0.25">
      <c r="A35" s="44"/>
      <c r="B35" s="53" t="s">
        <v>76</v>
      </c>
      <c r="C35" s="54" t="s">
        <v>42</v>
      </c>
      <c r="D35" s="55" t="s">
        <v>77</v>
      </c>
      <c r="E35" s="56">
        <v>5000000000</v>
      </c>
      <c r="F35" s="56">
        <v>0</v>
      </c>
      <c r="G35" s="56">
        <v>2812336491</v>
      </c>
      <c r="H35" s="56">
        <v>2187663509</v>
      </c>
      <c r="I35" s="56">
        <v>2000000</v>
      </c>
      <c r="J35" s="56">
        <v>81508052</v>
      </c>
      <c r="K35" s="56">
        <v>81508052</v>
      </c>
      <c r="L35" s="57">
        <v>81508052</v>
      </c>
    </row>
    <row r="36" spans="1:12" ht="56.25" x14ac:dyDescent="0.25">
      <c r="A36" s="44"/>
      <c r="B36" s="53" t="s">
        <v>78</v>
      </c>
      <c r="C36" s="54" t="s">
        <v>42</v>
      </c>
      <c r="D36" s="55" t="s">
        <v>79</v>
      </c>
      <c r="E36" s="56">
        <v>4000000000</v>
      </c>
      <c r="F36" s="56">
        <v>0</v>
      </c>
      <c r="G36" s="56">
        <v>214313740</v>
      </c>
      <c r="H36" s="56">
        <v>3785686260</v>
      </c>
      <c r="I36" s="56">
        <v>89187280</v>
      </c>
      <c r="J36" s="56">
        <v>109042342.43000001</v>
      </c>
      <c r="K36" s="56">
        <v>109042342.43000001</v>
      </c>
      <c r="L36" s="57">
        <v>109042342.43000001</v>
      </c>
    </row>
    <row r="37" spans="1:12" ht="22.5" x14ac:dyDescent="0.25">
      <c r="A37" s="44"/>
      <c r="B37" s="53" t="s">
        <v>80</v>
      </c>
      <c r="C37" s="54" t="s">
        <v>42</v>
      </c>
      <c r="D37" s="55" t="s">
        <v>81</v>
      </c>
      <c r="E37" s="56">
        <v>8000000000</v>
      </c>
      <c r="F37" s="56">
        <v>0</v>
      </c>
      <c r="G37" s="56">
        <v>1536320017</v>
      </c>
      <c r="H37" s="56">
        <v>6463679983</v>
      </c>
      <c r="I37" s="56">
        <v>588981114</v>
      </c>
      <c r="J37" s="56">
        <v>226873567</v>
      </c>
      <c r="K37" s="56">
        <v>226873567</v>
      </c>
      <c r="L37" s="57">
        <v>226873567</v>
      </c>
    </row>
    <row r="38" spans="1:12" ht="22.5" x14ac:dyDescent="0.25">
      <c r="A38" s="44"/>
      <c r="B38" s="53" t="s">
        <v>82</v>
      </c>
      <c r="C38" s="54" t="s">
        <v>42</v>
      </c>
      <c r="D38" s="55" t="s">
        <v>83</v>
      </c>
      <c r="E38" s="56">
        <v>7000000000</v>
      </c>
      <c r="F38" s="56">
        <v>0</v>
      </c>
      <c r="G38" s="56">
        <v>1448269093</v>
      </c>
      <c r="H38" s="56">
        <v>5551730907</v>
      </c>
      <c r="I38" s="56">
        <v>41633231</v>
      </c>
      <c r="J38" s="56">
        <v>250854583</v>
      </c>
      <c r="K38" s="56">
        <v>250854583</v>
      </c>
      <c r="L38" s="57">
        <v>250854583</v>
      </c>
    </row>
    <row r="39" spans="1:12" ht="15.75" thickBot="1" x14ac:dyDescent="0.3">
      <c r="A39" s="44"/>
      <c r="B39" s="58" t="s">
        <v>0</v>
      </c>
      <c r="C39" s="59" t="s">
        <v>0</v>
      </c>
      <c r="D39" s="60" t="s">
        <v>0</v>
      </c>
      <c r="E39" s="61">
        <v>676735110160</v>
      </c>
      <c r="F39" s="61">
        <v>170000000000</v>
      </c>
      <c r="G39" s="61">
        <v>40665974976.529999</v>
      </c>
      <c r="H39" s="61">
        <v>466069135183.46997</v>
      </c>
      <c r="I39" s="61">
        <v>8852170455.9400005</v>
      </c>
      <c r="J39" s="61">
        <v>11572216383.219999</v>
      </c>
      <c r="K39" s="61">
        <v>11561294315.219999</v>
      </c>
      <c r="L39" s="62">
        <v>11561294315.219999</v>
      </c>
    </row>
    <row r="40" spans="1:12" ht="15.75" thickTop="1" x14ac:dyDescent="0.25">
      <c r="A40" s="42"/>
      <c r="B40" s="46" t="s">
        <v>0</v>
      </c>
      <c r="C40" s="47" t="s">
        <v>0</v>
      </c>
      <c r="D40" s="48" t="s">
        <v>0</v>
      </c>
      <c r="E40" s="49" t="s">
        <v>0</v>
      </c>
      <c r="F40" s="49" t="s">
        <v>0</v>
      </c>
      <c r="G40" s="49" t="s">
        <v>0</v>
      </c>
      <c r="H40" s="49" t="s">
        <v>0</v>
      </c>
      <c r="I40" s="49" t="s">
        <v>0</v>
      </c>
      <c r="J40" s="49" t="s">
        <v>0</v>
      </c>
      <c r="K40" s="49" t="s">
        <v>0</v>
      </c>
      <c r="L40" s="49" t="s">
        <v>0</v>
      </c>
    </row>
    <row r="41" spans="1:12" ht="33.950000000000003" customHeight="1" x14ac:dyDescent="0.25"/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40"/>
  <sheetViews>
    <sheetView workbookViewId="0"/>
  </sheetViews>
  <sheetFormatPr baseColWidth="10" defaultRowHeight="15" x14ac:dyDescent="0.25"/>
  <cols>
    <col min="1" max="1" width="13.42578125" style="17" customWidth="1"/>
    <col min="2" max="2" width="21.5703125" style="17" customWidth="1"/>
    <col min="3" max="3" width="27.5703125" style="17" customWidth="1"/>
    <col min="4" max="11" width="18.85546875" style="17" customWidth="1"/>
    <col min="12" max="12" width="0" style="17" hidden="1" customWidth="1"/>
    <col min="13" max="13" width="6.42578125" style="17" customWidth="1"/>
    <col min="14" max="16384" width="11.42578125" style="17"/>
  </cols>
  <sheetData>
    <row r="1" spans="1:11" x14ac:dyDescent="0.25">
      <c r="A1" s="15"/>
      <c r="B1" s="15">
        <v>2020</v>
      </c>
      <c r="C1" s="16" t="s">
        <v>0</v>
      </c>
      <c r="D1" s="16" t="s">
        <v>0</v>
      </c>
      <c r="E1" s="16" t="s">
        <v>0</v>
      </c>
      <c r="F1" s="16" t="s">
        <v>0</v>
      </c>
      <c r="G1" s="16" t="s">
        <v>0</v>
      </c>
      <c r="H1" s="16" t="s">
        <v>0</v>
      </c>
      <c r="I1" s="16" t="s">
        <v>0</v>
      </c>
      <c r="J1" s="16" t="s">
        <v>0</v>
      </c>
      <c r="K1" s="16" t="s">
        <v>0</v>
      </c>
    </row>
    <row r="2" spans="1:11" x14ac:dyDescent="0.25">
      <c r="A2" s="15"/>
      <c r="B2" s="15" t="s">
        <v>1</v>
      </c>
      <c r="C2" s="16" t="s">
        <v>0</v>
      </c>
      <c r="D2" s="16" t="s">
        <v>0</v>
      </c>
      <c r="E2" s="16" t="s">
        <v>0</v>
      </c>
      <c r="F2" s="16" t="s">
        <v>0</v>
      </c>
      <c r="G2" s="16" t="s">
        <v>0</v>
      </c>
      <c r="H2" s="16" t="s">
        <v>0</v>
      </c>
      <c r="I2" s="16" t="s">
        <v>0</v>
      </c>
      <c r="J2" s="16" t="s">
        <v>0</v>
      </c>
      <c r="K2" s="16" t="s">
        <v>0</v>
      </c>
    </row>
    <row r="3" spans="1:11" ht="15.75" thickBot="1" x14ac:dyDescent="0.3">
      <c r="A3" s="15"/>
      <c r="B3" s="18" t="s">
        <v>97</v>
      </c>
      <c r="C3" s="16" t="s">
        <v>0</v>
      </c>
      <c r="D3" s="16" t="s">
        <v>0</v>
      </c>
      <c r="E3" s="16" t="s">
        <v>0</v>
      </c>
      <c r="F3" s="16" t="s">
        <v>0</v>
      </c>
      <c r="G3" s="16" t="s">
        <v>0</v>
      </c>
      <c r="H3" s="16" t="s">
        <v>0</v>
      </c>
      <c r="I3" s="16" t="s">
        <v>0</v>
      </c>
      <c r="J3" s="16" t="s">
        <v>0</v>
      </c>
      <c r="K3" s="16" t="s">
        <v>0</v>
      </c>
    </row>
    <row r="4" spans="1:11" ht="15.75" thickTop="1" x14ac:dyDescent="0.25">
      <c r="A4" s="19"/>
      <c r="B4" s="20" t="s">
        <v>3</v>
      </c>
      <c r="C4" s="21" t="s">
        <v>6</v>
      </c>
      <c r="D4" s="21" t="s">
        <v>8</v>
      </c>
      <c r="E4" s="21" t="s">
        <v>9</v>
      </c>
      <c r="F4" s="21" t="s">
        <v>10</v>
      </c>
      <c r="G4" s="21" t="s">
        <v>11</v>
      </c>
      <c r="H4" s="21" t="s">
        <v>12</v>
      </c>
      <c r="I4" s="21" t="s">
        <v>13</v>
      </c>
      <c r="J4" s="21" t="s">
        <v>14</v>
      </c>
      <c r="K4" s="22" t="s">
        <v>15</v>
      </c>
    </row>
    <row r="5" spans="1:11" x14ac:dyDescent="0.25">
      <c r="A5" s="23"/>
      <c r="B5" s="24" t="s">
        <v>16</v>
      </c>
      <c r="C5" s="26" t="s">
        <v>20</v>
      </c>
      <c r="D5" s="27">
        <v>12190000000</v>
      </c>
      <c r="E5" s="27">
        <v>0</v>
      </c>
      <c r="F5" s="27">
        <v>851563945</v>
      </c>
      <c r="G5" s="27">
        <v>11338436055</v>
      </c>
      <c r="H5" s="27">
        <v>851563945</v>
      </c>
      <c r="I5" s="27">
        <v>842391262</v>
      </c>
      <c r="J5" s="27">
        <v>842391262</v>
      </c>
      <c r="K5" s="28">
        <v>842391262</v>
      </c>
    </row>
    <row r="6" spans="1:11" ht="22.5" x14ac:dyDescent="0.25">
      <c r="A6" s="23"/>
      <c r="B6" s="24" t="s">
        <v>21</v>
      </c>
      <c r="C6" s="26" t="s">
        <v>22</v>
      </c>
      <c r="D6" s="27">
        <v>4261000000</v>
      </c>
      <c r="E6" s="27">
        <v>0</v>
      </c>
      <c r="F6" s="27">
        <v>266474700</v>
      </c>
      <c r="G6" s="27">
        <v>3994525300</v>
      </c>
      <c r="H6" s="27">
        <v>266474700</v>
      </c>
      <c r="I6" s="27">
        <v>268124238</v>
      </c>
      <c r="J6" s="27">
        <v>268124238</v>
      </c>
      <c r="K6" s="28">
        <v>268124238</v>
      </c>
    </row>
    <row r="7" spans="1:11" ht="33.75" x14ac:dyDescent="0.25">
      <c r="A7" s="23"/>
      <c r="B7" s="24" t="s">
        <v>23</v>
      </c>
      <c r="C7" s="26" t="s">
        <v>24</v>
      </c>
      <c r="D7" s="27">
        <v>1524000000</v>
      </c>
      <c r="E7" s="27">
        <v>0</v>
      </c>
      <c r="F7" s="27">
        <v>93021617</v>
      </c>
      <c r="G7" s="27">
        <v>1430978383</v>
      </c>
      <c r="H7" s="27">
        <v>93021617</v>
      </c>
      <c r="I7" s="27">
        <v>93021617</v>
      </c>
      <c r="J7" s="27">
        <v>93021617</v>
      </c>
      <c r="K7" s="28">
        <v>93021617</v>
      </c>
    </row>
    <row r="8" spans="1:11" ht="22.5" x14ac:dyDescent="0.25">
      <c r="A8" s="23"/>
      <c r="B8" s="24" t="s">
        <v>25</v>
      </c>
      <c r="C8" s="26" t="s">
        <v>26</v>
      </c>
      <c r="D8" s="27">
        <v>11000000</v>
      </c>
      <c r="E8" s="27">
        <v>0</v>
      </c>
      <c r="F8" s="27">
        <v>0</v>
      </c>
      <c r="G8" s="27">
        <v>11000000</v>
      </c>
      <c r="H8" s="27">
        <v>0</v>
      </c>
      <c r="I8" s="27">
        <v>0</v>
      </c>
      <c r="J8" s="27">
        <v>0</v>
      </c>
      <c r="K8" s="28">
        <v>0</v>
      </c>
    </row>
    <row r="9" spans="1:11" ht="22.5" x14ac:dyDescent="0.25">
      <c r="A9" s="23"/>
      <c r="B9" s="24" t="s">
        <v>27</v>
      </c>
      <c r="C9" s="26" t="s">
        <v>28</v>
      </c>
      <c r="D9" s="27">
        <v>4329000000</v>
      </c>
      <c r="E9" s="27">
        <v>0</v>
      </c>
      <c r="F9" s="27">
        <v>49867803</v>
      </c>
      <c r="G9" s="27">
        <v>4279132197</v>
      </c>
      <c r="H9" s="27">
        <v>197432140.46000001</v>
      </c>
      <c r="I9" s="27">
        <v>477494692</v>
      </c>
      <c r="J9" s="27">
        <v>477494692</v>
      </c>
      <c r="K9" s="28">
        <v>477494692</v>
      </c>
    </row>
    <row r="10" spans="1:11" ht="33.75" x14ac:dyDescent="0.25">
      <c r="A10" s="23"/>
      <c r="B10" s="24" t="s">
        <v>29</v>
      </c>
      <c r="C10" s="26" t="s">
        <v>30</v>
      </c>
      <c r="D10" s="27">
        <v>13311842203</v>
      </c>
      <c r="E10" s="27">
        <v>0</v>
      </c>
      <c r="F10" s="27">
        <v>966576436</v>
      </c>
      <c r="G10" s="27">
        <v>12345265767</v>
      </c>
      <c r="H10" s="27">
        <v>966576436</v>
      </c>
      <c r="I10" s="27">
        <v>966576436</v>
      </c>
      <c r="J10" s="27">
        <v>966576436</v>
      </c>
      <c r="K10" s="28">
        <v>966576436</v>
      </c>
    </row>
    <row r="11" spans="1:11" ht="22.5" x14ac:dyDescent="0.25">
      <c r="A11" s="23"/>
      <c r="B11" s="24" t="s">
        <v>31</v>
      </c>
      <c r="C11" s="26" t="s">
        <v>32</v>
      </c>
      <c r="D11" s="27">
        <v>2807110160</v>
      </c>
      <c r="E11" s="27">
        <v>0</v>
      </c>
      <c r="F11" s="27">
        <v>5577273</v>
      </c>
      <c r="G11" s="27">
        <v>2801532887</v>
      </c>
      <c r="H11" s="27">
        <v>30967647</v>
      </c>
      <c r="I11" s="27">
        <v>33423564</v>
      </c>
      <c r="J11" s="27">
        <v>33423564</v>
      </c>
      <c r="K11" s="28">
        <v>33423564</v>
      </c>
    </row>
    <row r="12" spans="1:11" ht="33.75" x14ac:dyDescent="0.25">
      <c r="A12" s="23"/>
      <c r="B12" s="24" t="s">
        <v>33</v>
      </c>
      <c r="C12" s="26" t="s">
        <v>34</v>
      </c>
      <c r="D12" s="27">
        <v>58000000</v>
      </c>
      <c r="E12" s="27">
        <v>0</v>
      </c>
      <c r="F12" s="27">
        <v>14060543</v>
      </c>
      <c r="G12" s="27">
        <v>43939457</v>
      </c>
      <c r="H12" s="27">
        <v>14060543</v>
      </c>
      <c r="I12" s="27">
        <v>14060543</v>
      </c>
      <c r="J12" s="27">
        <v>14060543</v>
      </c>
      <c r="K12" s="28">
        <v>14060543</v>
      </c>
    </row>
    <row r="13" spans="1:11" x14ac:dyDescent="0.25">
      <c r="A13" s="23"/>
      <c r="B13" s="24" t="s">
        <v>35</v>
      </c>
      <c r="C13" s="26" t="s">
        <v>36</v>
      </c>
      <c r="D13" s="27">
        <v>94000000</v>
      </c>
      <c r="E13" s="27">
        <v>0</v>
      </c>
      <c r="F13" s="27">
        <v>0</v>
      </c>
      <c r="G13" s="27">
        <v>94000000</v>
      </c>
      <c r="H13" s="27">
        <v>0</v>
      </c>
      <c r="I13" s="27">
        <v>0</v>
      </c>
      <c r="J13" s="27">
        <v>0</v>
      </c>
      <c r="K13" s="28">
        <v>0</v>
      </c>
    </row>
    <row r="14" spans="1:11" x14ac:dyDescent="0.25">
      <c r="A14" s="23"/>
      <c r="B14" s="24" t="s">
        <v>37</v>
      </c>
      <c r="C14" s="26" t="s">
        <v>38</v>
      </c>
      <c r="D14" s="27">
        <v>20000000</v>
      </c>
      <c r="E14" s="27">
        <v>0</v>
      </c>
      <c r="F14" s="27">
        <v>0</v>
      </c>
      <c r="G14" s="27">
        <v>20000000</v>
      </c>
      <c r="H14" s="27">
        <v>0</v>
      </c>
      <c r="I14" s="27">
        <v>0</v>
      </c>
      <c r="J14" s="27">
        <v>0</v>
      </c>
      <c r="K14" s="28">
        <v>0</v>
      </c>
    </row>
    <row r="15" spans="1:11" ht="22.5" x14ac:dyDescent="0.25">
      <c r="A15" s="23"/>
      <c r="B15" s="24" t="s">
        <v>39</v>
      </c>
      <c r="C15" s="26" t="s">
        <v>40</v>
      </c>
      <c r="D15" s="27">
        <v>11000000</v>
      </c>
      <c r="E15" s="27">
        <v>0</v>
      </c>
      <c r="F15" s="27">
        <v>0</v>
      </c>
      <c r="G15" s="27">
        <v>11000000</v>
      </c>
      <c r="H15" s="27">
        <v>0</v>
      </c>
      <c r="I15" s="27">
        <v>0</v>
      </c>
      <c r="J15" s="27">
        <v>0</v>
      </c>
      <c r="K15" s="28">
        <v>0</v>
      </c>
    </row>
    <row r="16" spans="1:11" ht="22.5" x14ac:dyDescent="0.25">
      <c r="A16" s="23"/>
      <c r="B16" s="24" t="s">
        <v>41</v>
      </c>
      <c r="C16" s="26" t="s">
        <v>44</v>
      </c>
      <c r="D16" s="27">
        <v>975000000</v>
      </c>
      <c r="E16" s="27">
        <v>0</v>
      </c>
      <c r="F16" s="27">
        <v>579572.42000000004</v>
      </c>
      <c r="G16" s="27">
        <v>974420427.58000004</v>
      </c>
      <c r="H16" s="27">
        <v>579572.42000000004</v>
      </c>
      <c r="I16" s="27">
        <v>4970272.5599999996</v>
      </c>
      <c r="J16" s="27">
        <v>4970272.5599999996</v>
      </c>
      <c r="K16" s="28">
        <v>4970272.5599999996</v>
      </c>
    </row>
    <row r="17" spans="1:11" ht="22.5" x14ac:dyDescent="0.25">
      <c r="A17" s="23"/>
      <c r="B17" s="24" t="s">
        <v>45</v>
      </c>
      <c r="C17" s="26" t="s">
        <v>46</v>
      </c>
      <c r="D17" s="27">
        <v>2000000</v>
      </c>
      <c r="E17" s="27">
        <v>0</v>
      </c>
      <c r="F17" s="27">
        <v>0</v>
      </c>
      <c r="G17" s="27">
        <v>2000000</v>
      </c>
      <c r="H17" s="27">
        <v>0</v>
      </c>
      <c r="I17" s="27">
        <v>0</v>
      </c>
      <c r="J17" s="27">
        <v>0</v>
      </c>
      <c r="K17" s="28">
        <v>0</v>
      </c>
    </row>
    <row r="18" spans="1:11" ht="56.25" x14ac:dyDescent="0.25">
      <c r="A18" s="23"/>
      <c r="B18" s="24" t="s">
        <v>47</v>
      </c>
      <c r="C18" s="26" t="s">
        <v>49</v>
      </c>
      <c r="D18" s="27">
        <v>50000000000</v>
      </c>
      <c r="E18" s="27">
        <v>0</v>
      </c>
      <c r="F18" s="27">
        <v>27082992248</v>
      </c>
      <c r="G18" s="27">
        <v>22917007752</v>
      </c>
      <c r="H18" s="27">
        <v>530975242</v>
      </c>
      <c r="I18" s="27">
        <v>72651628</v>
      </c>
      <c r="J18" s="27">
        <v>72651628</v>
      </c>
      <c r="K18" s="28">
        <v>72651628</v>
      </c>
    </row>
    <row r="19" spans="1:11" ht="45" x14ac:dyDescent="0.25">
      <c r="A19" s="23"/>
      <c r="B19" s="24" t="s">
        <v>50</v>
      </c>
      <c r="C19" s="26" t="s">
        <v>51</v>
      </c>
      <c r="D19" s="27">
        <v>13000000000</v>
      </c>
      <c r="E19" s="27">
        <v>0</v>
      </c>
      <c r="F19" s="27">
        <v>9721012000</v>
      </c>
      <c r="G19" s="27">
        <v>3278988000</v>
      </c>
      <c r="H19" s="27">
        <v>884822134</v>
      </c>
      <c r="I19" s="27">
        <v>47461954</v>
      </c>
      <c r="J19" s="27">
        <v>47461954</v>
      </c>
      <c r="K19" s="28">
        <v>47461954</v>
      </c>
    </row>
    <row r="20" spans="1:11" ht="22.5" x14ac:dyDescent="0.25">
      <c r="A20" s="23"/>
      <c r="B20" s="24" t="s">
        <v>52</v>
      </c>
      <c r="C20" s="26" t="s">
        <v>53</v>
      </c>
      <c r="D20" s="27">
        <v>12485000000</v>
      </c>
      <c r="E20" s="27">
        <v>515000000</v>
      </c>
      <c r="F20" s="27">
        <v>10291698000</v>
      </c>
      <c r="G20" s="27">
        <v>2193302000</v>
      </c>
      <c r="H20" s="27">
        <v>277628045</v>
      </c>
      <c r="I20" s="27">
        <v>36492320</v>
      </c>
      <c r="J20" s="27">
        <v>36492320</v>
      </c>
      <c r="K20" s="28">
        <v>36492320</v>
      </c>
    </row>
    <row r="21" spans="1:11" ht="33.75" x14ac:dyDescent="0.25">
      <c r="A21" s="23"/>
      <c r="B21" s="24" t="s">
        <v>54</v>
      </c>
      <c r="C21" s="26" t="s">
        <v>55</v>
      </c>
      <c r="D21" s="27">
        <v>14909000000</v>
      </c>
      <c r="E21" s="27">
        <v>91000000</v>
      </c>
      <c r="F21" s="27">
        <v>3458110000</v>
      </c>
      <c r="G21" s="27">
        <v>11450890000</v>
      </c>
      <c r="H21" s="27">
        <v>421304965</v>
      </c>
      <c r="I21" s="27">
        <v>45906130</v>
      </c>
      <c r="J21" s="27">
        <v>45906130</v>
      </c>
      <c r="K21" s="28">
        <v>45906130</v>
      </c>
    </row>
    <row r="22" spans="1:11" ht="45" x14ac:dyDescent="0.25">
      <c r="A22" s="23"/>
      <c r="B22" s="24" t="s">
        <v>56</v>
      </c>
      <c r="C22" s="26" t="s">
        <v>57</v>
      </c>
      <c r="D22" s="27">
        <v>15000000000</v>
      </c>
      <c r="E22" s="27">
        <v>0</v>
      </c>
      <c r="F22" s="27">
        <v>8160000000</v>
      </c>
      <c r="G22" s="27">
        <v>6840000000</v>
      </c>
      <c r="H22" s="27">
        <v>274125880</v>
      </c>
      <c r="I22" s="27">
        <v>52448730</v>
      </c>
      <c r="J22" s="27">
        <v>52448730</v>
      </c>
      <c r="K22" s="28">
        <v>52448730</v>
      </c>
    </row>
    <row r="23" spans="1:11" ht="45" x14ac:dyDescent="0.25">
      <c r="A23" s="23"/>
      <c r="B23" s="24" t="s">
        <v>58</v>
      </c>
      <c r="C23" s="26" t="s">
        <v>59</v>
      </c>
      <c r="D23" s="27">
        <v>17750000000</v>
      </c>
      <c r="E23" s="27">
        <v>0</v>
      </c>
      <c r="F23" s="27">
        <v>1520479186</v>
      </c>
      <c r="G23" s="27">
        <v>16229520814</v>
      </c>
      <c r="H23" s="27">
        <v>1215420603.51</v>
      </c>
      <c r="I23" s="27">
        <v>331757382</v>
      </c>
      <c r="J23" s="27">
        <v>331757382</v>
      </c>
      <c r="K23" s="28">
        <v>331757382</v>
      </c>
    </row>
    <row r="24" spans="1:11" ht="45" x14ac:dyDescent="0.25">
      <c r="A24" s="23"/>
      <c r="B24" s="24" t="s">
        <v>58</v>
      </c>
      <c r="C24" s="26" t="s">
        <v>59</v>
      </c>
      <c r="D24" s="27">
        <v>44426157797</v>
      </c>
      <c r="E24" s="27">
        <v>120655000000</v>
      </c>
      <c r="F24" s="27">
        <v>0</v>
      </c>
      <c r="G24" s="27">
        <v>44426157797</v>
      </c>
      <c r="H24" s="27">
        <v>0</v>
      </c>
      <c r="I24" s="27">
        <v>0</v>
      </c>
      <c r="J24" s="27">
        <v>0</v>
      </c>
      <c r="K24" s="28">
        <v>0</v>
      </c>
    </row>
    <row r="25" spans="1:11" ht="33.75" x14ac:dyDescent="0.25">
      <c r="A25" s="23"/>
      <c r="B25" s="24" t="s">
        <v>60</v>
      </c>
      <c r="C25" s="26" t="s">
        <v>61</v>
      </c>
      <c r="D25" s="27">
        <v>50290000000</v>
      </c>
      <c r="E25" s="27">
        <v>25000000000</v>
      </c>
      <c r="F25" s="27">
        <v>-33175334</v>
      </c>
      <c r="G25" s="27">
        <v>50323175334</v>
      </c>
      <c r="H25" s="27">
        <v>2013611</v>
      </c>
      <c r="I25" s="27">
        <v>36375706</v>
      </c>
      <c r="J25" s="27">
        <v>36375706</v>
      </c>
      <c r="K25" s="28">
        <v>36375706</v>
      </c>
    </row>
    <row r="26" spans="1:11" ht="45" x14ac:dyDescent="0.25">
      <c r="A26" s="23"/>
      <c r="B26" s="24" t="s">
        <v>62</v>
      </c>
      <c r="C26" s="26" t="s">
        <v>63</v>
      </c>
      <c r="D26" s="27">
        <v>24200000000</v>
      </c>
      <c r="E26" s="27">
        <v>800000000</v>
      </c>
      <c r="F26" s="27">
        <v>1667852126</v>
      </c>
      <c r="G26" s="27">
        <v>22532147874</v>
      </c>
      <c r="H26" s="27">
        <v>2999499326.5</v>
      </c>
      <c r="I26" s="27">
        <v>2536263296.5</v>
      </c>
      <c r="J26" s="27">
        <v>2536263296.5</v>
      </c>
      <c r="K26" s="28">
        <v>2536263296.5</v>
      </c>
    </row>
    <row r="27" spans="1:11" ht="56.25" x14ac:dyDescent="0.25">
      <c r="A27" s="23"/>
      <c r="B27" s="24" t="s">
        <v>64</v>
      </c>
      <c r="C27" s="26" t="s">
        <v>65</v>
      </c>
      <c r="D27" s="27">
        <v>89231000000</v>
      </c>
      <c r="E27" s="27">
        <v>22939000000</v>
      </c>
      <c r="F27" s="27">
        <v>8013645260.6599998</v>
      </c>
      <c r="G27" s="27">
        <v>81217354739.339996</v>
      </c>
      <c r="H27" s="27">
        <v>8495107546</v>
      </c>
      <c r="I27" s="27">
        <v>3103251997</v>
      </c>
      <c r="J27" s="27">
        <v>3100517649</v>
      </c>
      <c r="K27" s="28">
        <v>3100517649</v>
      </c>
    </row>
    <row r="28" spans="1:11" ht="56.25" x14ac:dyDescent="0.25">
      <c r="A28" s="23"/>
      <c r="B28" s="24" t="s">
        <v>64</v>
      </c>
      <c r="C28" s="26" t="s">
        <v>65</v>
      </c>
      <c r="D28" s="27">
        <v>50000000000</v>
      </c>
      <c r="E28" s="27">
        <v>0</v>
      </c>
      <c r="F28" s="27">
        <v>0</v>
      </c>
      <c r="G28" s="27">
        <v>50000000000</v>
      </c>
      <c r="H28" s="27">
        <v>6852346680</v>
      </c>
      <c r="I28" s="27">
        <v>10469460770.5</v>
      </c>
      <c r="J28" s="27">
        <v>10469460770.5</v>
      </c>
      <c r="K28" s="28">
        <v>10469460770.5</v>
      </c>
    </row>
    <row r="29" spans="1:11" ht="33.75" x14ac:dyDescent="0.25">
      <c r="A29" s="23"/>
      <c r="B29" s="24" t="s">
        <v>66</v>
      </c>
      <c r="C29" s="26" t="s">
        <v>67</v>
      </c>
      <c r="D29" s="27">
        <v>1100000000</v>
      </c>
      <c r="E29" s="27">
        <v>0</v>
      </c>
      <c r="F29" s="27">
        <v>16554544</v>
      </c>
      <c r="G29" s="27">
        <v>1083445456</v>
      </c>
      <c r="H29" s="27">
        <v>-51359112</v>
      </c>
      <c r="I29" s="27">
        <v>47875732</v>
      </c>
      <c r="J29" s="27">
        <v>47875732</v>
      </c>
      <c r="K29" s="28">
        <v>47875732</v>
      </c>
    </row>
    <row r="30" spans="1:11" ht="33.75" x14ac:dyDescent="0.25">
      <c r="A30" s="23"/>
      <c r="B30" s="24" t="s">
        <v>68</v>
      </c>
      <c r="C30" s="26" t="s">
        <v>69</v>
      </c>
      <c r="D30" s="27">
        <v>1000000000</v>
      </c>
      <c r="E30" s="27">
        <v>0</v>
      </c>
      <c r="F30" s="27">
        <v>50000000</v>
      </c>
      <c r="G30" s="27">
        <v>950000000</v>
      </c>
      <c r="H30" s="27">
        <v>80000000</v>
      </c>
      <c r="I30" s="27">
        <v>6500000</v>
      </c>
      <c r="J30" s="27">
        <v>6500000</v>
      </c>
      <c r="K30" s="28">
        <v>6500000</v>
      </c>
    </row>
    <row r="31" spans="1:11" ht="56.25" x14ac:dyDescent="0.25">
      <c r="A31" s="23"/>
      <c r="B31" s="24" t="s">
        <v>70</v>
      </c>
      <c r="C31" s="26" t="s">
        <v>71</v>
      </c>
      <c r="D31" s="27">
        <v>53000000000</v>
      </c>
      <c r="E31" s="27">
        <v>0</v>
      </c>
      <c r="F31" s="27">
        <v>-170000000</v>
      </c>
      <c r="G31" s="27">
        <v>53170000000</v>
      </c>
      <c r="H31" s="27">
        <v>671605366</v>
      </c>
      <c r="I31" s="27">
        <v>3104330125</v>
      </c>
      <c r="J31" s="27">
        <v>3104330125</v>
      </c>
      <c r="K31" s="28">
        <v>3104330125</v>
      </c>
    </row>
    <row r="32" spans="1:11" ht="33.75" x14ac:dyDescent="0.25">
      <c r="A32" s="23"/>
      <c r="B32" s="24" t="s">
        <v>72</v>
      </c>
      <c r="C32" s="26" t="s">
        <v>73</v>
      </c>
      <c r="D32" s="27">
        <v>3750000000</v>
      </c>
      <c r="E32" s="27">
        <v>0</v>
      </c>
      <c r="F32" s="27">
        <v>290552216</v>
      </c>
      <c r="G32" s="27">
        <v>3459447784</v>
      </c>
      <c r="H32" s="27">
        <v>903570223</v>
      </c>
      <c r="I32" s="27">
        <v>145261563</v>
      </c>
      <c r="J32" s="27">
        <v>145261563</v>
      </c>
      <c r="K32" s="28">
        <v>145261563</v>
      </c>
    </row>
    <row r="33" spans="1:11" ht="22.5" x14ac:dyDescent="0.25">
      <c r="A33" s="23"/>
      <c r="B33" s="24" t="s">
        <v>74</v>
      </c>
      <c r="C33" s="26" t="s">
        <v>75</v>
      </c>
      <c r="D33" s="27">
        <v>3000000000</v>
      </c>
      <c r="E33" s="27">
        <v>0</v>
      </c>
      <c r="F33" s="27">
        <v>-6240000</v>
      </c>
      <c r="G33" s="27">
        <v>3006240000</v>
      </c>
      <c r="H33" s="27">
        <v>195104000</v>
      </c>
      <c r="I33" s="27">
        <v>150000000</v>
      </c>
      <c r="J33" s="27">
        <v>150000000</v>
      </c>
      <c r="K33" s="28">
        <v>150000000</v>
      </c>
    </row>
    <row r="34" spans="1:11" ht="33.75" x14ac:dyDescent="0.25">
      <c r="A34" s="23"/>
      <c r="B34" s="24" t="s">
        <v>76</v>
      </c>
      <c r="C34" s="26" t="s">
        <v>77</v>
      </c>
      <c r="D34" s="27">
        <v>5000000000</v>
      </c>
      <c r="E34" s="27">
        <v>0</v>
      </c>
      <c r="F34" s="27">
        <v>224904623</v>
      </c>
      <c r="G34" s="27">
        <v>4775095377</v>
      </c>
      <c r="H34" s="27">
        <v>114000000</v>
      </c>
      <c r="I34" s="27">
        <v>93069897</v>
      </c>
      <c r="J34" s="27">
        <v>93069897</v>
      </c>
      <c r="K34" s="28">
        <v>93069897</v>
      </c>
    </row>
    <row r="35" spans="1:11" ht="56.25" x14ac:dyDescent="0.25">
      <c r="A35" s="23"/>
      <c r="B35" s="24" t="s">
        <v>78</v>
      </c>
      <c r="C35" s="26" t="s">
        <v>79</v>
      </c>
      <c r="D35" s="27">
        <v>4000000000</v>
      </c>
      <c r="E35" s="27">
        <v>0</v>
      </c>
      <c r="F35" s="27">
        <v>-16236549</v>
      </c>
      <c r="G35" s="27">
        <v>4016236549</v>
      </c>
      <c r="H35" s="27">
        <v>0</v>
      </c>
      <c r="I35" s="27">
        <v>76145729.840000004</v>
      </c>
      <c r="J35" s="27">
        <v>76145729.840000004</v>
      </c>
      <c r="K35" s="28">
        <v>76145729.840000004</v>
      </c>
    </row>
    <row r="36" spans="1:11" ht="22.5" x14ac:dyDescent="0.25">
      <c r="A36" s="23"/>
      <c r="B36" s="24" t="s">
        <v>80</v>
      </c>
      <c r="C36" s="26" t="s">
        <v>81</v>
      </c>
      <c r="D36" s="27">
        <v>8000000000</v>
      </c>
      <c r="E36" s="27">
        <v>0</v>
      </c>
      <c r="F36" s="27">
        <v>71188466</v>
      </c>
      <c r="G36" s="27">
        <v>7928811534</v>
      </c>
      <c r="H36" s="27">
        <v>300494313</v>
      </c>
      <c r="I36" s="27">
        <v>70574551</v>
      </c>
      <c r="J36" s="27">
        <v>70574551</v>
      </c>
      <c r="K36" s="28">
        <v>70574551</v>
      </c>
    </row>
    <row r="37" spans="1:11" ht="22.5" x14ac:dyDescent="0.25">
      <c r="A37" s="23"/>
      <c r="B37" s="24" t="s">
        <v>82</v>
      </c>
      <c r="C37" s="26" t="s">
        <v>83</v>
      </c>
      <c r="D37" s="27">
        <v>7000000000</v>
      </c>
      <c r="E37" s="27">
        <v>0</v>
      </c>
      <c r="F37" s="27">
        <v>125746200</v>
      </c>
      <c r="G37" s="27">
        <v>6874253800</v>
      </c>
      <c r="H37" s="27">
        <v>317787146</v>
      </c>
      <c r="I37" s="27">
        <v>194486906</v>
      </c>
      <c r="J37" s="27">
        <v>194486906</v>
      </c>
      <c r="K37" s="28">
        <v>194486906</v>
      </c>
    </row>
    <row r="38" spans="1:11" ht="15.75" thickBot="1" x14ac:dyDescent="0.3">
      <c r="A38" s="23"/>
      <c r="B38" s="29" t="s">
        <v>0</v>
      </c>
      <c r="C38" s="31" t="s">
        <v>0</v>
      </c>
      <c r="D38" s="32">
        <f>SUM(D5:D37)</f>
        <v>506735110160</v>
      </c>
      <c r="E38" s="32">
        <f t="shared" ref="E38:K38" si="0">SUM(E5:E37)</f>
        <v>170000000000</v>
      </c>
      <c r="F38" s="32">
        <f t="shared" si="0"/>
        <v>72716804876.080002</v>
      </c>
      <c r="G38" s="32">
        <f t="shared" si="0"/>
        <v>434018305283.92004</v>
      </c>
      <c r="H38" s="32">
        <f t="shared" si="0"/>
        <v>26905122569.889999</v>
      </c>
      <c r="I38" s="32">
        <f t="shared" si="0"/>
        <v>23320377042.399998</v>
      </c>
      <c r="J38" s="32">
        <f t="shared" si="0"/>
        <v>23317642694.399998</v>
      </c>
      <c r="K38" s="33">
        <f t="shared" si="0"/>
        <v>23317642694.399998</v>
      </c>
    </row>
    <row r="39" spans="1:11" ht="15.75" thickTop="1" x14ac:dyDescent="0.25">
      <c r="A39" s="34"/>
      <c r="B39" s="35" t="s">
        <v>0</v>
      </c>
      <c r="C39" s="37" t="s">
        <v>0</v>
      </c>
      <c r="D39" s="38" t="s">
        <v>0</v>
      </c>
      <c r="E39" s="38" t="s">
        <v>0</v>
      </c>
      <c r="F39" s="38" t="s">
        <v>0</v>
      </c>
      <c r="G39" s="38" t="s">
        <v>0</v>
      </c>
      <c r="H39" s="38" t="s">
        <v>0</v>
      </c>
      <c r="I39" s="38" t="s">
        <v>0</v>
      </c>
      <c r="J39" s="38" t="s">
        <v>0</v>
      </c>
      <c r="K39" s="38" t="s">
        <v>0</v>
      </c>
    </row>
    <row r="40" spans="1:11" ht="33.950000000000003" customHeight="1" x14ac:dyDescent="0.25"/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0"/>
  <sheetViews>
    <sheetView workbookViewId="0"/>
  </sheetViews>
  <sheetFormatPr baseColWidth="10" defaultRowHeight="15" x14ac:dyDescent="0.25"/>
  <cols>
    <col min="1" max="1" width="13.42578125" style="17" customWidth="1"/>
    <col min="2" max="2" width="14.42578125" style="17" customWidth="1"/>
    <col min="3" max="3" width="27.5703125" style="17" customWidth="1"/>
    <col min="4" max="10" width="18.85546875" style="17" customWidth="1"/>
    <col min="11" max="11" width="0" style="17" hidden="1" customWidth="1"/>
    <col min="12" max="12" width="6.42578125" style="17" customWidth="1"/>
    <col min="13" max="16384" width="11.42578125" style="17"/>
  </cols>
  <sheetData>
    <row r="1" spans="1:10" x14ac:dyDescent="0.25">
      <c r="A1" s="15"/>
      <c r="B1" s="15">
        <v>2020</v>
      </c>
      <c r="C1" s="16" t="s">
        <v>0</v>
      </c>
      <c r="D1" s="16" t="s">
        <v>0</v>
      </c>
      <c r="E1" s="16" t="s">
        <v>0</v>
      </c>
      <c r="F1" s="16" t="s">
        <v>0</v>
      </c>
      <c r="G1" s="16" t="s">
        <v>0</v>
      </c>
      <c r="H1" s="16" t="s">
        <v>0</v>
      </c>
      <c r="I1" s="16" t="s">
        <v>0</v>
      </c>
      <c r="J1" s="16" t="s">
        <v>0</v>
      </c>
    </row>
    <row r="2" spans="1:10" x14ac:dyDescent="0.25">
      <c r="A2" s="15"/>
      <c r="B2" s="15" t="s">
        <v>1</v>
      </c>
      <c r="C2" s="16" t="s">
        <v>0</v>
      </c>
      <c r="D2" s="16" t="s">
        <v>0</v>
      </c>
      <c r="E2" s="16" t="s">
        <v>0</v>
      </c>
      <c r="F2" s="16" t="s">
        <v>0</v>
      </c>
      <c r="G2" s="16" t="s">
        <v>0</v>
      </c>
      <c r="H2" s="16" t="s">
        <v>0</v>
      </c>
      <c r="I2" s="16" t="s">
        <v>0</v>
      </c>
      <c r="J2" s="16" t="s">
        <v>0</v>
      </c>
    </row>
    <row r="3" spans="1:10" ht="15.75" thickBot="1" x14ac:dyDescent="0.3">
      <c r="A3" s="15"/>
      <c r="B3" s="18" t="s">
        <v>96</v>
      </c>
      <c r="C3" s="16" t="s">
        <v>0</v>
      </c>
      <c r="D3" s="16" t="s">
        <v>0</v>
      </c>
      <c r="E3" s="16" t="s">
        <v>0</v>
      </c>
      <c r="F3" s="16" t="s">
        <v>0</v>
      </c>
      <c r="G3" s="16" t="s">
        <v>0</v>
      </c>
      <c r="H3" s="16" t="s">
        <v>0</v>
      </c>
      <c r="I3" s="16" t="s">
        <v>0</v>
      </c>
      <c r="J3" s="16" t="s">
        <v>0</v>
      </c>
    </row>
    <row r="4" spans="1:10" ht="15.75" thickTop="1" x14ac:dyDescent="0.25">
      <c r="A4" s="19"/>
      <c r="B4" s="20" t="s">
        <v>3</v>
      </c>
      <c r="C4" s="21" t="s">
        <v>6</v>
      </c>
      <c r="D4" s="21" t="s">
        <v>8</v>
      </c>
      <c r="E4" s="21" t="s">
        <v>10</v>
      </c>
      <c r="F4" s="21" t="s">
        <v>11</v>
      </c>
      <c r="G4" s="21" t="s">
        <v>12</v>
      </c>
      <c r="H4" s="21" t="s">
        <v>13</v>
      </c>
      <c r="I4" s="21" t="s">
        <v>14</v>
      </c>
      <c r="J4" s="22" t="s">
        <v>15</v>
      </c>
    </row>
    <row r="5" spans="1:10" x14ac:dyDescent="0.25">
      <c r="A5" s="23"/>
      <c r="B5" s="24" t="s">
        <v>16</v>
      </c>
      <c r="C5" s="26" t="s">
        <v>20</v>
      </c>
      <c r="D5" s="27">
        <v>12190000000</v>
      </c>
      <c r="E5" s="27">
        <v>793771648</v>
      </c>
      <c r="F5" s="27">
        <v>11396228352</v>
      </c>
      <c r="G5" s="27">
        <v>793771648</v>
      </c>
      <c r="H5" s="27">
        <v>793771648</v>
      </c>
      <c r="I5" s="27">
        <v>793771648</v>
      </c>
      <c r="J5" s="28">
        <v>793771648</v>
      </c>
    </row>
    <row r="6" spans="1:10" ht="22.5" x14ac:dyDescent="0.25">
      <c r="A6" s="23"/>
      <c r="B6" s="24" t="s">
        <v>21</v>
      </c>
      <c r="C6" s="26" t="s">
        <v>22</v>
      </c>
      <c r="D6" s="27">
        <v>4261000000</v>
      </c>
      <c r="E6" s="27">
        <v>315516862</v>
      </c>
      <c r="F6" s="27">
        <v>3945483138</v>
      </c>
      <c r="G6" s="27">
        <v>315516862</v>
      </c>
      <c r="H6" s="27">
        <v>386731883</v>
      </c>
      <c r="I6" s="27">
        <v>386731883</v>
      </c>
      <c r="J6" s="28">
        <v>386731883</v>
      </c>
    </row>
    <row r="7" spans="1:10" ht="33.75" x14ac:dyDescent="0.25">
      <c r="A7" s="23"/>
      <c r="B7" s="24" t="s">
        <v>23</v>
      </c>
      <c r="C7" s="26" t="s">
        <v>24</v>
      </c>
      <c r="D7" s="27">
        <v>1524000000</v>
      </c>
      <c r="E7" s="27">
        <v>91227868</v>
      </c>
      <c r="F7" s="27">
        <v>1432772132</v>
      </c>
      <c r="G7" s="27">
        <v>91227868</v>
      </c>
      <c r="H7" s="27">
        <v>91227868</v>
      </c>
      <c r="I7" s="27">
        <v>91227868</v>
      </c>
      <c r="J7" s="28">
        <v>91227868</v>
      </c>
    </row>
    <row r="8" spans="1:10" ht="22.5" x14ac:dyDescent="0.25">
      <c r="A8" s="23"/>
      <c r="B8" s="24" t="s">
        <v>25</v>
      </c>
      <c r="C8" s="26" t="s">
        <v>26</v>
      </c>
      <c r="D8" s="27">
        <v>11000000</v>
      </c>
      <c r="E8" s="27">
        <v>0</v>
      </c>
      <c r="F8" s="27">
        <v>11000000</v>
      </c>
      <c r="G8" s="27">
        <v>0</v>
      </c>
      <c r="H8" s="27">
        <v>0</v>
      </c>
      <c r="I8" s="27">
        <v>0</v>
      </c>
      <c r="J8" s="28">
        <v>0</v>
      </c>
    </row>
    <row r="9" spans="1:10" ht="22.5" x14ac:dyDescent="0.25">
      <c r="A9" s="23"/>
      <c r="B9" s="24" t="s">
        <v>27</v>
      </c>
      <c r="C9" s="26" t="s">
        <v>28</v>
      </c>
      <c r="D9" s="27">
        <v>4329000000</v>
      </c>
      <c r="E9" s="27">
        <v>125845803</v>
      </c>
      <c r="F9" s="27">
        <v>4203154197</v>
      </c>
      <c r="G9" s="27">
        <v>1163536212</v>
      </c>
      <c r="H9" s="27">
        <v>69844467</v>
      </c>
      <c r="I9" s="27">
        <v>69844467</v>
      </c>
      <c r="J9" s="28">
        <v>69844467</v>
      </c>
    </row>
    <row r="10" spans="1:10" ht="33.75" x14ac:dyDescent="0.25">
      <c r="A10" s="23"/>
      <c r="B10" s="24" t="s">
        <v>29</v>
      </c>
      <c r="C10" s="26" t="s">
        <v>30</v>
      </c>
      <c r="D10" s="27">
        <v>13311842203</v>
      </c>
      <c r="E10" s="27">
        <v>971959640.01999998</v>
      </c>
      <c r="F10" s="27">
        <v>12339882562.98</v>
      </c>
      <c r="G10" s="27">
        <v>971959640.01999998</v>
      </c>
      <c r="H10" s="27">
        <v>971959640.01999998</v>
      </c>
      <c r="I10" s="27">
        <v>971959640.01999998</v>
      </c>
      <c r="J10" s="28">
        <v>971959640.01999998</v>
      </c>
    </row>
    <row r="11" spans="1:10" ht="22.5" x14ac:dyDescent="0.25">
      <c r="A11" s="23"/>
      <c r="B11" s="24" t="s">
        <v>31</v>
      </c>
      <c r="C11" s="26" t="s">
        <v>32</v>
      </c>
      <c r="D11" s="27">
        <v>2807110160</v>
      </c>
      <c r="E11" s="27">
        <v>194068.98</v>
      </c>
      <c r="F11" s="27">
        <v>2806916091.02</v>
      </c>
      <c r="G11" s="27">
        <v>25584442.98</v>
      </c>
      <c r="H11" s="27">
        <v>28040359.98</v>
      </c>
      <c r="I11" s="27">
        <v>28040359.98</v>
      </c>
      <c r="J11" s="28">
        <v>28040359.98</v>
      </c>
    </row>
    <row r="12" spans="1:10" ht="33.75" x14ac:dyDescent="0.25">
      <c r="A12" s="23"/>
      <c r="B12" s="24" t="s">
        <v>33</v>
      </c>
      <c r="C12" s="26" t="s">
        <v>34</v>
      </c>
      <c r="D12" s="27">
        <v>58000000</v>
      </c>
      <c r="E12" s="27">
        <v>15739423</v>
      </c>
      <c r="F12" s="27">
        <v>42260577</v>
      </c>
      <c r="G12" s="27">
        <v>15739423</v>
      </c>
      <c r="H12" s="27">
        <v>15739423</v>
      </c>
      <c r="I12" s="27">
        <v>15739423</v>
      </c>
      <c r="J12" s="28">
        <v>15739423</v>
      </c>
    </row>
    <row r="13" spans="1:10" x14ac:dyDescent="0.25">
      <c r="A13" s="23"/>
      <c r="B13" s="24" t="s">
        <v>35</v>
      </c>
      <c r="C13" s="26" t="s">
        <v>36</v>
      </c>
      <c r="D13" s="27">
        <v>94000000</v>
      </c>
      <c r="E13" s="27">
        <v>0</v>
      </c>
      <c r="F13" s="27">
        <v>94000000</v>
      </c>
      <c r="G13" s="27">
        <v>0</v>
      </c>
      <c r="H13" s="27">
        <v>0</v>
      </c>
      <c r="I13" s="27">
        <v>0</v>
      </c>
      <c r="J13" s="28">
        <v>0</v>
      </c>
    </row>
    <row r="14" spans="1:10" x14ac:dyDescent="0.25">
      <c r="A14" s="23"/>
      <c r="B14" s="24" t="s">
        <v>37</v>
      </c>
      <c r="C14" s="26" t="s">
        <v>38</v>
      </c>
      <c r="D14" s="27">
        <v>20000000</v>
      </c>
      <c r="E14" s="27">
        <v>0</v>
      </c>
      <c r="F14" s="27">
        <v>20000000</v>
      </c>
      <c r="G14" s="27">
        <v>0</v>
      </c>
      <c r="H14" s="27">
        <v>0</v>
      </c>
      <c r="I14" s="27">
        <v>0</v>
      </c>
      <c r="J14" s="28">
        <v>0</v>
      </c>
    </row>
    <row r="15" spans="1:10" ht="22.5" x14ac:dyDescent="0.25">
      <c r="A15" s="23"/>
      <c r="B15" s="24" t="s">
        <v>39</v>
      </c>
      <c r="C15" s="26" t="s">
        <v>40</v>
      </c>
      <c r="D15" s="27">
        <v>11000000</v>
      </c>
      <c r="E15" s="27">
        <v>0</v>
      </c>
      <c r="F15" s="27">
        <v>11000000</v>
      </c>
      <c r="G15" s="27">
        <v>0</v>
      </c>
      <c r="H15" s="27">
        <v>0</v>
      </c>
      <c r="I15" s="27">
        <v>0</v>
      </c>
      <c r="J15" s="28">
        <v>0</v>
      </c>
    </row>
    <row r="16" spans="1:10" ht="22.5" x14ac:dyDescent="0.25">
      <c r="A16" s="23"/>
      <c r="B16" s="24" t="s">
        <v>41</v>
      </c>
      <c r="C16" s="26" t="s">
        <v>44</v>
      </c>
      <c r="D16" s="27">
        <v>975000000</v>
      </c>
      <c r="E16" s="27">
        <v>4390700.1399999997</v>
      </c>
      <c r="F16" s="27">
        <v>970609299.86000001</v>
      </c>
      <c r="G16" s="27">
        <v>4390700.1399999997</v>
      </c>
      <c r="H16" s="27">
        <v>624748985</v>
      </c>
      <c r="I16" s="27">
        <v>624748985</v>
      </c>
      <c r="J16" s="28">
        <v>624748985</v>
      </c>
    </row>
    <row r="17" spans="1:10" ht="22.5" x14ac:dyDescent="0.25">
      <c r="A17" s="23"/>
      <c r="B17" s="24" t="s">
        <v>45</v>
      </c>
      <c r="C17" s="26" t="s">
        <v>46</v>
      </c>
      <c r="D17" s="27">
        <v>2000000</v>
      </c>
      <c r="E17" s="27">
        <v>0</v>
      </c>
      <c r="F17" s="27">
        <v>2000000</v>
      </c>
      <c r="G17" s="27">
        <v>0</v>
      </c>
      <c r="H17" s="27">
        <v>0</v>
      </c>
      <c r="I17" s="27">
        <v>0</v>
      </c>
      <c r="J17" s="28">
        <v>0</v>
      </c>
    </row>
    <row r="18" spans="1:10" ht="56.25" x14ac:dyDescent="0.25">
      <c r="A18" s="23"/>
      <c r="B18" s="24" t="s">
        <v>47</v>
      </c>
      <c r="C18" s="26" t="s">
        <v>49</v>
      </c>
      <c r="D18" s="27">
        <v>50000000000</v>
      </c>
      <c r="E18" s="27">
        <v>1877132767</v>
      </c>
      <c r="F18" s="27">
        <v>48122867233</v>
      </c>
      <c r="G18" s="27">
        <v>941935912</v>
      </c>
      <c r="H18" s="27">
        <v>0</v>
      </c>
      <c r="I18" s="27">
        <v>0</v>
      </c>
      <c r="J18" s="28">
        <v>0</v>
      </c>
    </row>
    <row r="19" spans="1:10" ht="45" x14ac:dyDescent="0.25">
      <c r="A19" s="23"/>
      <c r="B19" s="24" t="s">
        <v>50</v>
      </c>
      <c r="C19" s="26" t="s">
        <v>51</v>
      </c>
      <c r="D19" s="27">
        <v>13000000000</v>
      </c>
      <c r="E19" s="27">
        <v>988642000</v>
      </c>
      <c r="F19" s="27">
        <v>12011358000</v>
      </c>
      <c r="G19" s="27">
        <v>341970987</v>
      </c>
      <c r="H19" s="27">
        <v>6103947</v>
      </c>
      <c r="I19" s="27">
        <v>6103947</v>
      </c>
      <c r="J19" s="28">
        <v>6103947</v>
      </c>
    </row>
    <row r="20" spans="1:10" ht="22.5" x14ac:dyDescent="0.25">
      <c r="A20" s="23"/>
      <c r="B20" s="24" t="s">
        <v>52</v>
      </c>
      <c r="C20" s="26" t="s">
        <v>53</v>
      </c>
      <c r="D20" s="27">
        <v>13000000000</v>
      </c>
      <c r="E20" s="27">
        <v>1551983200</v>
      </c>
      <c r="F20" s="27">
        <v>11448016800</v>
      </c>
      <c r="G20" s="27">
        <v>354073160</v>
      </c>
      <c r="H20" s="27">
        <v>2200000</v>
      </c>
      <c r="I20" s="27">
        <v>2200000</v>
      </c>
      <c r="J20" s="28">
        <v>2200000</v>
      </c>
    </row>
    <row r="21" spans="1:10" ht="33.75" x14ac:dyDescent="0.25">
      <c r="A21" s="23"/>
      <c r="B21" s="24" t="s">
        <v>54</v>
      </c>
      <c r="C21" s="26" t="s">
        <v>55</v>
      </c>
      <c r="D21" s="27">
        <v>15000000000</v>
      </c>
      <c r="E21" s="27">
        <v>578390000</v>
      </c>
      <c r="F21" s="27">
        <v>14421610000</v>
      </c>
      <c r="G21" s="27">
        <v>278694205</v>
      </c>
      <c r="H21" s="27">
        <v>6806427</v>
      </c>
      <c r="I21" s="27">
        <v>6806427</v>
      </c>
      <c r="J21" s="28">
        <v>6806427</v>
      </c>
    </row>
    <row r="22" spans="1:10" ht="45" x14ac:dyDescent="0.25">
      <c r="A22" s="23"/>
      <c r="B22" s="24" t="s">
        <v>56</v>
      </c>
      <c r="C22" s="26" t="s">
        <v>57</v>
      </c>
      <c r="D22" s="27">
        <v>15000000000</v>
      </c>
      <c r="E22" s="27">
        <v>849235000</v>
      </c>
      <c r="F22" s="27">
        <v>14150765000</v>
      </c>
      <c r="G22" s="27">
        <v>557413634</v>
      </c>
      <c r="H22" s="27">
        <v>4979361</v>
      </c>
      <c r="I22" s="27">
        <v>4979361</v>
      </c>
      <c r="J22" s="28">
        <v>4979361</v>
      </c>
    </row>
    <row r="23" spans="1:10" ht="45" x14ac:dyDescent="0.25">
      <c r="A23" s="23"/>
      <c r="B23" s="24" t="s">
        <v>58</v>
      </c>
      <c r="C23" s="26" t="s">
        <v>59</v>
      </c>
      <c r="D23" s="27">
        <v>17750000000</v>
      </c>
      <c r="E23" s="27">
        <v>1454247831</v>
      </c>
      <c r="F23" s="27">
        <v>16295752169</v>
      </c>
      <c r="G23" s="27">
        <v>3228836201</v>
      </c>
      <c r="H23" s="27">
        <v>281113511</v>
      </c>
      <c r="I23" s="27">
        <v>281113511</v>
      </c>
      <c r="J23" s="28">
        <v>281113511</v>
      </c>
    </row>
    <row r="24" spans="1:10" ht="45" x14ac:dyDescent="0.25">
      <c r="A24" s="23"/>
      <c r="B24" s="24" t="s">
        <v>58</v>
      </c>
      <c r="C24" s="26" t="s">
        <v>59</v>
      </c>
      <c r="D24" s="27">
        <v>65081157797</v>
      </c>
      <c r="E24" s="27">
        <v>0</v>
      </c>
      <c r="F24" s="27">
        <v>65081157797</v>
      </c>
      <c r="G24" s="27">
        <v>0</v>
      </c>
      <c r="H24" s="27">
        <v>0</v>
      </c>
      <c r="I24" s="27">
        <v>0</v>
      </c>
      <c r="J24" s="28">
        <v>0</v>
      </c>
    </row>
    <row r="25" spans="1:10" ht="33.75" x14ac:dyDescent="0.25">
      <c r="A25" s="23"/>
      <c r="B25" s="24" t="s">
        <v>60</v>
      </c>
      <c r="C25" s="26" t="s">
        <v>61</v>
      </c>
      <c r="D25" s="27">
        <v>75290000000</v>
      </c>
      <c r="E25" s="27">
        <v>-5474000</v>
      </c>
      <c r="F25" s="27">
        <v>75295474000</v>
      </c>
      <c r="G25" s="27">
        <v>404429887</v>
      </c>
      <c r="H25" s="27">
        <v>1456321</v>
      </c>
      <c r="I25" s="27">
        <v>1456321</v>
      </c>
      <c r="J25" s="28">
        <v>1456321</v>
      </c>
    </row>
    <row r="26" spans="1:10" ht="45" x14ac:dyDescent="0.25">
      <c r="A26" s="23"/>
      <c r="B26" s="24" t="s">
        <v>62</v>
      </c>
      <c r="C26" s="26" t="s">
        <v>63</v>
      </c>
      <c r="D26" s="27">
        <v>25000000000</v>
      </c>
      <c r="E26" s="27">
        <v>20461821340.32</v>
      </c>
      <c r="F26" s="27">
        <v>4538178659.6800003</v>
      </c>
      <c r="G26" s="27">
        <v>6624231917.5</v>
      </c>
      <c r="H26" s="27">
        <v>1804348015.5</v>
      </c>
      <c r="I26" s="27">
        <v>1804348015.5</v>
      </c>
      <c r="J26" s="28">
        <v>1804348015.5</v>
      </c>
    </row>
    <row r="27" spans="1:10" ht="56.25" x14ac:dyDescent="0.25">
      <c r="A27" s="23"/>
      <c r="B27" s="24" t="s">
        <v>64</v>
      </c>
      <c r="C27" s="26" t="s">
        <v>65</v>
      </c>
      <c r="D27" s="27">
        <v>92170000000</v>
      </c>
      <c r="E27" s="27">
        <v>49316573410.660004</v>
      </c>
      <c r="F27" s="27">
        <v>42853426589.339996</v>
      </c>
      <c r="G27" s="27">
        <v>7047085242</v>
      </c>
      <c r="H27" s="27">
        <v>1340575754</v>
      </c>
      <c r="I27" s="27">
        <v>1340575754</v>
      </c>
      <c r="J27" s="28">
        <v>1340575754</v>
      </c>
    </row>
    <row r="28" spans="1:10" ht="56.25" x14ac:dyDescent="0.25">
      <c r="A28" s="23"/>
      <c r="B28" s="24" t="s">
        <v>64</v>
      </c>
      <c r="C28" s="26" t="s">
        <v>65</v>
      </c>
      <c r="D28" s="27">
        <v>50000000000</v>
      </c>
      <c r="E28" s="27">
        <v>39705000000</v>
      </c>
      <c r="F28" s="27">
        <v>10295000000</v>
      </c>
      <c r="G28" s="27">
        <v>24181025744.5</v>
      </c>
      <c r="H28" s="27">
        <v>831718342.5</v>
      </c>
      <c r="I28" s="27">
        <v>831718342.5</v>
      </c>
      <c r="J28" s="28">
        <v>831718342.5</v>
      </c>
    </row>
    <row r="29" spans="1:10" ht="33.75" x14ac:dyDescent="0.25">
      <c r="A29" s="23"/>
      <c r="B29" s="24" t="s">
        <v>66</v>
      </c>
      <c r="C29" s="26" t="s">
        <v>67</v>
      </c>
      <c r="D29" s="27">
        <v>1100000000</v>
      </c>
      <c r="E29" s="27">
        <v>0</v>
      </c>
      <c r="F29" s="27">
        <v>1100000000</v>
      </c>
      <c r="G29" s="27">
        <v>364332061</v>
      </c>
      <c r="H29" s="27">
        <v>13691022</v>
      </c>
      <c r="I29" s="27">
        <v>13691022</v>
      </c>
      <c r="J29" s="28">
        <v>13691022</v>
      </c>
    </row>
    <row r="30" spans="1:10" ht="33.75" x14ac:dyDescent="0.25">
      <c r="A30" s="23"/>
      <c r="B30" s="24" t="s">
        <v>68</v>
      </c>
      <c r="C30" s="26" t="s">
        <v>69</v>
      </c>
      <c r="D30" s="27">
        <v>1000000000</v>
      </c>
      <c r="E30" s="27">
        <v>297000000</v>
      </c>
      <c r="F30" s="27">
        <v>703000000</v>
      </c>
      <c r="G30" s="27">
        <v>67765390</v>
      </c>
      <c r="H30" s="27">
        <v>0</v>
      </c>
      <c r="I30" s="27">
        <v>0</v>
      </c>
      <c r="J30" s="28">
        <v>0</v>
      </c>
    </row>
    <row r="31" spans="1:10" ht="56.25" x14ac:dyDescent="0.25">
      <c r="A31" s="23"/>
      <c r="B31" s="24" t="s">
        <v>70</v>
      </c>
      <c r="C31" s="26" t="s">
        <v>71</v>
      </c>
      <c r="D31" s="27">
        <v>53000000000</v>
      </c>
      <c r="E31" s="27">
        <v>37238815000</v>
      </c>
      <c r="F31" s="27">
        <v>15761185000</v>
      </c>
      <c r="G31" s="27">
        <v>217629994</v>
      </c>
      <c r="H31" s="27">
        <v>965845738</v>
      </c>
      <c r="I31" s="27">
        <v>965845738</v>
      </c>
      <c r="J31" s="28">
        <v>965845738</v>
      </c>
    </row>
    <row r="32" spans="1:10" ht="33.75" x14ac:dyDescent="0.25">
      <c r="A32" s="23"/>
      <c r="B32" s="24" t="s">
        <v>72</v>
      </c>
      <c r="C32" s="26" t="s">
        <v>73</v>
      </c>
      <c r="D32" s="27">
        <v>3750000000</v>
      </c>
      <c r="E32" s="27">
        <v>1160234315</v>
      </c>
      <c r="F32" s="27">
        <v>2589765685</v>
      </c>
      <c r="G32" s="27">
        <v>1791389159</v>
      </c>
      <c r="H32" s="27">
        <v>3924845</v>
      </c>
      <c r="I32" s="27">
        <v>3924845</v>
      </c>
      <c r="J32" s="28">
        <v>3924845</v>
      </c>
    </row>
    <row r="33" spans="1:10" ht="22.5" x14ac:dyDescent="0.25">
      <c r="A33" s="23"/>
      <c r="B33" s="24" t="s">
        <v>74</v>
      </c>
      <c r="C33" s="26" t="s">
        <v>75</v>
      </c>
      <c r="D33" s="27">
        <v>3000000000</v>
      </c>
      <c r="E33" s="27">
        <v>2855147100</v>
      </c>
      <c r="F33" s="27">
        <v>144852900</v>
      </c>
      <c r="G33" s="27">
        <v>150000000</v>
      </c>
      <c r="H33" s="27">
        <v>0</v>
      </c>
      <c r="I33" s="27">
        <v>0</v>
      </c>
      <c r="J33" s="28">
        <v>0</v>
      </c>
    </row>
    <row r="34" spans="1:10" ht="33.75" x14ac:dyDescent="0.25">
      <c r="A34" s="23"/>
      <c r="B34" s="24" t="s">
        <v>76</v>
      </c>
      <c r="C34" s="26" t="s">
        <v>77</v>
      </c>
      <c r="D34" s="27">
        <v>5000000000</v>
      </c>
      <c r="E34" s="27">
        <v>193242284</v>
      </c>
      <c r="F34" s="27">
        <v>4806757716</v>
      </c>
      <c r="G34" s="27">
        <v>307917568</v>
      </c>
      <c r="H34" s="27">
        <v>0</v>
      </c>
      <c r="I34" s="27">
        <v>0</v>
      </c>
      <c r="J34" s="28">
        <v>0</v>
      </c>
    </row>
    <row r="35" spans="1:10" ht="56.25" x14ac:dyDescent="0.25">
      <c r="A35" s="23"/>
      <c r="B35" s="24" t="s">
        <v>78</v>
      </c>
      <c r="C35" s="26" t="s">
        <v>79</v>
      </c>
      <c r="D35" s="27">
        <v>4000000000</v>
      </c>
      <c r="E35" s="27">
        <v>303993275</v>
      </c>
      <c r="F35" s="27">
        <v>3696006725</v>
      </c>
      <c r="G35" s="27">
        <v>546163451</v>
      </c>
      <c r="H35" s="27">
        <v>18105493</v>
      </c>
      <c r="I35" s="27">
        <v>18105493</v>
      </c>
      <c r="J35" s="28">
        <v>18105493</v>
      </c>
    </row>
    <row r="36" spans="1:10" ht="22.5" x14ac:dyDescent="0.25">
      <c r="A36" s="23"/>
      <c r="B36" s="24" t="s">
        <v>80</v>
      </c>
      <c r="C36" s="26" t="s">
        <v>81</v>
      </c>
      <c r="D36" s="27">
        <v>8000000000</v>
      </c>
      <c r="E36" s="27">
        <v>289398000</v>
      </c>
      <c r="F36" s="27">
        <v>7710602000</v>
      </c>
      <c r="G36" s="27">
        <v>950635439.37</v>
      </c>
      <c r="H36" s="27">
        <v>63996232</v>
      </c>
      <c r="I36" s="27">
        <v>63996232</v>
      </c>
      <c r="J36" s="28">
        <v>63996232</v>
      </c>
    </row>
    <row r="37" spans="1:10" ht="22.5" x14ac:dyDescent="0.25">
      <c r="A37" s="23"/>
      <c r="B37" s="24" t="s">
        <v>82</v>
      </c>
      <c r="C37" s="26" t="s">
        <v>83</v>
      </c>
      <c r="D37" s="27">
        <v>7000000000</v>
      </c>
      <c r="E37" s="27">
        <v>964013593</v>
      </c>
      <c r="F37" s="27">
        <v>6035986407</v>
      </c>
      <c r="G37" s="27">
        <v>1043332090</v>
      </c>
      <c r="H37" s="27">
        <v>63739990</v>
      </c>
      <c r="I37" s="27">
        <v>63739990</v>
      </c>
      <c r="J37" s="28">
        <v>63739990</v>
      </c>
    </row>
    <row r="38" spans="1:10" ht="15.75" thickBot="1" x14ac:dyDescent="0.3">
      <c r="A38" s="23"/>
      <c r="B38" s="29" t="s">
        <v>0</v>
      </c>
      <c r="C38" s="31" t="s">
        <v>0</v>
      </c>
      <c r="D38" s="32">
        <v>676735110160</v>
      </c>
      <c r="E38" s="32">
        <v>162398041129.12</v>
      </c>
      <c r="F38" s="32">
        <v>394337069030.88</v>
      </c>
      <c r="G38" s="32">
        <v>52780588838.510002</v>
      </c>
      <c r="H38" s="32">
        <v>8390669273</v>
      </c>
      <c r="I38" s="32">
        <v>8390669273</v>
      </c>
      <c r="J38" s="33">
        <v>8390669273</v>
      </c>
    </row>
    <row r="39" spans="1:10" ht="15.75" thickTop="1" x14ac:dyDescent="0.25">
      <c r="A39" s="34"/>
      <c r="B39" s="35" t="s">
        <v>0</v>
      </c>
      <c r="C39" s="37" t="s">
        <v>0</v>
      </c>
      <c r="D39" s="38" t="s">
        <v>0</v>
      </c>
      <c r="E39" s="38" t="s">
        <v>0</v>
      </c>
      <c r="F39" s="38" t="s">
        <v>0</v>
      </c>
      <c r="G39" s="38" t="s">
        <v>0</v>
      </c>
      <c r="H39" s="38" t="s">
        <v>0</v>
      </c>
      <c r="I39" s="38" t="s">
        <v>0</v>
      </c>
      <c r="J39" s="38" t="s">
        <v>0</v>
      </c>
    </row>
    <row r="40" spans="1:10" ht="33.950000000000003" customHeight="1" x14ac:dyDescent="0.25"/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40"/>
  <sheetViews>
    <sheetView workbookViewId="0"/>
  </sheetViews>
  <sheetFormatPr baseColWidth="10" defaultRowHeight="15" x14ac:dyDescent="0.25"/>
  <cols>
    <col min="1" max="1" width="13.42578125" style="17" customWidth="1"/>
    <col min="2" max="2" width="16.5703125" style="17" customWidth="1"/>
    <col min="3" max="3" width="8" style="17" customWidth="1"/>
    <col min="4" max="4" width="9.5703125" style="17" customWidth="1"/>
    <col min="5" max="5" width="27.5703125" style="17" customWidth="1"/>
    <col min="6" max="12" width="18.85546875" style="17" customWidth="1"/>
    <col min="13" max="13" width="0" style="17" hidden="1" customWidth="1"/>
    <col min="14" max="14" width="6.42578125" style="17" customWidth="1"/>
    <col min="15" max="16384" width="11.42578125" style="17"/>
  </cols>
  <sheetData>
    <row r="1" spans="1:12" x14ac:dyDescent="0.25">
      <c r="A1" s="15"/>
      <c r="B1" s="15">
        <v>2020</v>
      </c>
      <c r="C1" s="16" t="s">
        <v>0</v>
      </c>
      <c r="D1" s="16" t="s">
        <v>0</v>
      </c>
      <c r="E1" s="16" t="s">
        <v>0</v>
      </c>
      <c r="F1" s="16" t="s">
        <v>0</v>
      </c>
      <c r="G1" s="16" t="s">
        <v>0</v>
      </c>
      <c r="H1" s="16" t="s">
        <v>0</v>
      </c>
      <c r="I1" s="16" t="s">
        <v>0</v>
      </c>
      <c r="J1" s="16" t="s">
        <v>0</v>
      </c>
      <c r="K1" s="16" t="s">
        <v>0</v>
      </c>
      <c r="L1" s="16" t="s">
        <v>0</v>
      </c>
    </row>
    <row r="2" spans="1:12" x14ac:dyDescent="0.25">
      <c r="A2" s="15"/>
      <c r="B2" s="15" t="s">
        <v>1</v>
      </c>
      <c r="C2" s="16" t="s">
        <v>0</v>
      </c>
      <c r="D2" s="16" t="s">
        <v>0</v>
      </c>
      <c r="E2" s="16" t="s">
        <v>0</v>
      </c>
      <c r="F2" s="16" t="s">
        <v>0</v>
      </c>
      <c r="G2" s="16" t="s">
        <v>0</v>
      </c>
      <c r="H2" s="16" t="s">
        <v>0</v>
      </c>
      <c r="I2" s="16" t="s">
        <v>0</v>
      </c>
      <c r="J2" s="16" t="s">
        <v>0</v>
      </c>
      <c r="K2" s="16" t="s">
        <v>0</v>
      </c>
      <c r="L2" s="16" t="s">
        <v>0</v>
      </c>
    </row>
    <row r="3" spans="1:12" ht="15.75" thickBot="1" x14ac:dyDescent="0.3">
      <c r="A3" s="15"/>
      <c r="B3" s="18" t="s">
        <v>95</v>
      </c>
      <c r="C3" s="16" t="s">
        <v>0</v>
      </c>
      <c r="D3" s="16" t="s">
        <v>0</v>
      </c>
      <c r="E3" s="16" t="s">
        <v>0</v>
      </c>
      <c r="F3" s="16" t="s">
        <v>0</v>
      </c>
      <c r="G3" s="16" t="s">
        <v>0</v>
      </c>
      <c r="H3" s="16" t="s">
        <v>0</v>
      </c>
      <c r="I3" s="16" t="s">
        <v>0</v>
      </c>
      <c r="J3" s="16" t="s">
        <v>0</v>
      </c>
      <c r="K3" s="16" t="s">
        <v>0</v>
      </c>
      <c r="L3" s="16" t="s">
        <v>0</v>
      </c>
    </row>
    <row r="4" spans="1:12" ht="15.75" thickTop="1" x14ac:dyDescent="0.25">
      <c r="A4" s="19"/>
      <c r="B4" s="20" t="s">
        <v>3</v>
      </c>
      <c r="C4" s="21" t="s">
        <v>4</v>
      </c>
      <c r="D4" s="21" t="s">
        <v>5</v>
      </c>
      <c r="E4" s="21" t="s">
        <v>6</v>
      </c>
      <c r="F4" s="21" t="s">
        <v>8</v>
      </c>
      <c r="G4" s="21" t="s">
        <v>10</v>
      </c>
      <c r="H4" s="21" t="s">
        <v>11</v>
      </c>
      <c r="I4" s="21" t="s">
        <v>12</v>
      </c>
      <c r="J4" s="21" t="s">
        <v>13</v>
      </c>
      <c r="K4" s="21" t="s">
        <v>14</v>
      </c>
      <c r="L4" s="22" t="s">
        <v>15</v>
      </c>
    </row>
    <row r="5" spans="1:12" x14ac:dyDescent="0.25">
      <c r="A5" s="23"/>
      <c r="B5" s="24" t="s">
        <v>16</v>
      </c>
      <c r="C5" s="25" t="s">
        <v>18</v>
      </c>
      <c r="D5" s="25" t="s">
        <v>19</v>
      </c>
      <c r="E5" s="26" t="s">
        <v>20</v>
      </c>
      <c r="F5" s="27">
        <v>12190000000</v>
      </c>
      <c r="G5" s="27">
        <v>694979696</v>
      </c>
      <c r="H5" s="27">
        <v>11495020304</v>
      </c>
      <c r="I5" s="27">
        <v>694979696</v>
      </c>
      <c r="J5" s="27">
        <v>694979696</v>
      </c>
      <c r="K5" s="27">
        <v>694979696</v>
      </c>
      <c r="L5" s="28">
        <v>694979696</v>
      </c>
    </row>
    <row r="6" spans="1:12" ht="22.5" x14ac:dyDescent="0.25">
      <c r="A6" s="23"/>
      <c r="B6" s="24" t="s">
        <v>21</v>
      </c>
      <c r="C6" s="25" t="s">
        <v>18</v>
      </c>
      <c r="D6" s="25" t="s">
        <v>19</v>
      </c>
      <c r="E6" s="26" t="s">
        <v>22</v>
      </c>
      <c r="F6" s="27">
        <v>4261000000</v>
      </c>
      <c r="G6" s="27">
        <v>315183659</v>
      </c>
      <c r="H6" s="27">
        <v>3945816341</v>
      </c>
      <c r="I6" s="27">
        <v>315183659</v>
      </c>
      <c r="J6" s="27">
        <v>242319100</v>
      </c>
      <c r="K6" s="27">
        <v>242319100</v>
      </c>
      <c r="L6" s="28">
        <v>242319100</v>
      </c>
    </row>
    <row r="7" spans="1:12" ht="33.75" x14ac:dyDescent="0.25">
      <c r="A7" s="23"/>
      <c r="B7" s="24" t="s">
        <v>23</v>
      </c>
      <c r="C7" s="25" t="s">
        <v>18</v>
      </c>
      <c r="D7" s="25" t="s">
        <v>19</v>
      </c>
      <c r="E7" s="26" t="s">
        <v>24</v>
      </c>
      <c r="F7" s="27">
        <v>1524000000</v>
      </c>
      <c r="G7" s="27">
        <v>54586123</v>
      </c>
      <c r="H7" s="27">
        <v>1469413877</v>
      </c>
      <c r="I7" s="27">
        <v>54586123</v>
      </c>
      <c r="J7" s="27">
        <v>54586123</v>
      </c>
      <c r="K7" s="27">
        <v>54586123</v>
      </c>
      <c r="L7" s="28">
        <v>54586123</v>
      </c>
    </row>
    <row r="8" spans="1:12" ht="22.5" x14ac:dyDescent="0.25">
      <c r="A8" s="23"/>
      <c r="B8" s="24" t="s">
        <v>25</v>
      </c>
      <c r="C8" s="25" t="s">
        <v>18</v>
      </c>
      <c r="D8" s="25" t="s">
        <v>19</v>
      </c>
      <c r="E8" s="26" t="s">
        <v>26</v>
      </c>
      <c r="F8" s="27">
        <v>11000000</v>
      </c>
      <c r="G8" s="27">
        <v>0</v>
      </c>
      <c r="H8" s="27">
        <v>11000000</v>
      </c>
      <c r="I8" s="27">
        <v>0</v>
      </c>
      <c r="J8" s="27">
        <v>0</v>
      </c>
      <c r="K8" s="27">
        <v>0</v>
      </c>
      <c r="L8" s="28">
        <v>0</v>
      </c>
    </row>
    <row r="9" spans="1:12" ht="22.5" x14ac:dyDescent="0.25">
      <c r="A9" s="23"/>
      <c r="B9" s="24" t="s">
        <v>27</v>
      </c>
      <c r="C9" s="25" t="s">
        <v>18</v>
      </c>
      <c r="D9" s="25" t="s">
        <v>19</v>
      </c>
      <c r="E9" s="26" t="s">
        <v>28</v>
      </c>
      <c r="F9" s="27">
        <v>4329000000</v>
      </c>
      <c r="G9" s="27">
        <v>3737686581.0799999</v>
      </c>
      <c r="H9" s="27">
        <v>591313418.91999996</v>
      </c>
      <c r="I9" s="27">
        <v>1274126522.45</v>
      </c>
      <c r="J9" s="27">
        <v>46831432.450000003</v>
      </c>
      <c r="K9" s="27">
        <v>46831432.450000003</v>
      </c>
      <c r="L9" s="28">
        <v>46831432.450000003</v>
      </c>
    </row>
    <row r="10" spans="1:12" ht="33.75" x14ac:dyDescent="0.25">
      <c r="A10" s="23"/>
      <c r="B10" s="24" t="s">
        <v>29</v>
      </c>
      <c r="C10" s="25" t="s">
        <v>18</v>
      </c>
      <c r="D10" s="25" t="s">
        <v>19</v>
      </c>
      <c r="E10" s="26" t="s">
        <v>30</v>
      </c>
      <c r="F10" s="27">
        <v>13311842203</v>
      </c>
      <c r="G10" s="27">
        <v>972153709</v>
      </c>
      <c r="H10" s="27">
        <v>12339688494</v>
      </c>
      <c r="I10" s="27">
        <v>972153709</v>
      </c>
      <c r="J10" s="27">
        <v>972153709</v>
      </c>
      <c r="K10" s="27">
        <v>972153709</v>
      </c>
      <c r="L10" s="28">
        <v>972153709</v>
      </c>
    </row>
    <row r="11" spans="1:12" ht="22.5" x14ac:dyDescent="0.25">
      <c r="A11" s="23"/>
      <c r="B11" s="24" t="s">
        <v>31</v>
      </c>
      <c r="C11" s="25" t="s">
        <v>18</v>
      </c>
      <c r="D11" s="25" t="s">
        <v>19</v>
      </c>
      <c r="E11" s="26" t="s">
        <v>32</v>
      </c>
      <c r="F11" s="27">
        <v>2807110160</v>
      </c>
      <c r="G11" s="27">
        <v>389848074</v>
      </c>
      <c r="H11" s="27">
        <v>2417262086</v>
      </c>
      <c r="I11" s="27">
        <v>59773212</v>
      </c>
      <c r="J11" s="27">
        <v>27846291</v>
      </c>
      <c r="K11" s="27">
        <v>27846291</v>
      </c>
      <c r="L11" s="28">
        <v>27846291</v>
      </c>
    </row>
    <row r="12" spans="1:12" ht="33.75" x14ac:dyDescent="0.25">
      <c r="A12" s="23"/>
      <c r="B12" s="24" t="s">
        <v>33</v>
      </c>
      <c r="C12" s="25" t="s">
        <v>18</v>
      </c>
      <c r="D12" s="25" t="s">
        <v>19</v>
      </c>
      <c r="E12" s="26" t="s">
        <v>34</v>
      </c>
      <c r="F12" s="27">
        <v>58000000</v>
      </c>
      <c r="G12" s="27">
        <v>13686874</v>
      </c>
      <c r="H12" s="27">
        <v>44313126</v>
      </c>
      <c r="I12" s="27">
        <v>13686874</v>
      </c>
      <c r="J12" s="27">
        <v>13686874</v>
      </c>
      <c r="K12" s="27">
        <v>13686874</v>
      </c>
      <c r="L12" s="28">
        <v>13686874</v>
      </c>
    </row>
    <row r="13" spans="1:12" x14ac:dyDescent="0.25">
      <c r="A13" s="23"/>
      <c r="B13" s="24" t="s">
        <v>35</v>
      </c>
      <c r="C13" s="25" t="s">
        <v>18</v>
      </c>
      <c r="D13" s="25" t="s">
        <v>19</v>
      </c>
      <c r="E13" s="26" t="s">
        <v>36</v>
      </c>
      <c r="F13" s="27">
        <v>94000000</v>
      </c>
      <c r="G13" s="27">
        <v>0</v>
      </c>
      <c r="H13" s="27">
        <v>94000000</v>
      </c>
      <c r="I13" s="27">
        <v>0</v>
      </c>
      <c r="J13" s="27">
        <v>0</v>
      </c>
      <c r="K13" s="27">
        <v>0</v>
      </c>
      <c r="L13" s="28">
        <v>0</v>
      </c>
    </row>
    <row r="14" spans="1:12" x14ac:dyDescent="0.25">
      <c r="A14" s="23"/>
      <c r="B14" s="24" t="s">
        <v>37</v>
      </c>
      <c r="C14" s="25" t="s">
        <v>18</v>
      </c>
      <c r="D14" s="25" t="s">
        <v>19</v>
      </c>
      <c r="E14" s="26" t="s">
        <v>38</v>
      </c>
      <c r="F14" s="27">
        <v>20000000</v>
      </c>
      <c r="G14" s="27">
        <v>0</v>
      </c>
      <c r="H14" s="27">
        <v>20000000</v>
      </c>
      <c r="I14" s="27">
        <v>0</v>
      </c>
      <c r="J14" s="27">
        <v>0</v>
      </c>
      <c r="K14" s="27">
        <v>0</v>
      </c>
      <c r="L14" s="28">
        <v>0</v>
      </c>
    </row>
    <row r="15" spans="1:12" ht="22.5" x14ac:dyDescent="0.25">
      <c r="A15" s="23"/>
      <c r="B15" s="24" t="s">
        <v>39</v>
      </c>
      <c r="C15" s="25" t="s">
        <v>18</v>
      </c>
      <c r="D15" s="25" t="s">
        <v>19</v>
      </c>
      <c r="E15" s="26" t="s">
        <v>40</v>
      </c>
      <c r="F15" s="27">
        <v>11000000</v>
      </c>
      <c r="G15" s="27">
        <v>0</v>
      </c>
      <c r="H15" s="27">
        <v>11000000</v>
      </c>
      <c r="I15" s="27">
        <v>0</v>
      </c>
      <c r="J15" s="27">
        <v>0</v>
      </c>
      <c r="K15" s="27">
        <v>0</v>
      </c>
      <c r="L15" s="28">
        <v>0</v>
      </c>
    </row>
    <row r="16" spans="1:12" ht="22.5" x14ac:dyDescent="0.25">
      <c r="A16" s="23"/>
      <c r="B16" s="24" t="s">
        <v>41</v>
      </c>
      <c r="C16" s="25" t="s">
        <v>42</v>
      </c>
      <c r="D16" s="25" t="s">
        <v>43</v>
      </c>
      <c r="E16" s="26" t="s">
        <v>44</v>
      </c>
      <c r="F16" s="27">
        <v>975000000</v>
      </c>
      <c r="G16" s="27">
        <v>624748985</v>
      </c>
      <c r="H16" s="27">
        <v>350251015</v>
      </c>
      <c r="I16" s="27">
        <v>624748985</v>
      </c>
      <c r="J16" s="27">
        <v>0</v>
      </c>
      <c r="K16" s="27">
        <v>0</v>
      </c>
      <c r="L16" s="28">
        <v>0</v>
      </c>
    </row>
    <row r="17" spans="1:12" ht="22.5" x14ac:dyDescent="0.25">
      <c r="A17" s="23"/>
      <c r="B17" s="24" t="s">
        <v>45</v>
      </c>
      <c r="C17" s="25" t="s">
        <v>18</v>
      </c>
      <c r="D17" s="25" t="s">
        <v>19</v>
      </c>
      <c r="E17" s="26" t="s">
        <v>46</v>
      </c>
      <c r="F17" s="27">
        <v>2000000</v>
      </c>
      <c r="G17" s="27">
        <v>0</v>
      </c>
      <c r="H17" s="27">
        <v>2000000</v>
      </c>
      <c r="I17" s="27">
        <v>0</v>
      </c>
      <c r="J17" s="27">
        <v>0</v>
      </c>
      <c r="K17" s="27">
        <v>0</v>
      </c>
      <c r="L17" s="28">
        <v>0</v>
      </c>
    </row>
    <row r="18" spans="1:12" ht="56.25" x14ac:dyDescent="0.25">
      <c r="A18" s="23"/>
      <c r="B18" s="24" t="s">
        <v>47</v>
      </c>
      <c r="C18" s="25" t="s">
        <v>42</v>
      </c>
      <c r="D18" s="25" t="s">
        <v>19</v>
      </c>
      <c r="E18" s="26" t="s">
        <v>49</v>
      </c>
      <c r="F18" s="27">
        <v>50000000000</v>
      </c>
      <c r="G18" s="27">
        <v>0</v>
      </c>
      <c r="H18" s="27">
        <v>50000000000</v>
      </c>
      <c r="I18" s="27">
        <v>0</v>
      </c>
      <c r="J18" s="27">
        <v>0</v>
      </c>
      <c r="K18" s="27">
        <v>0</v>
      </c>
      <c r="L18" s="28">
        <v>0</v>
      </c>
    </row>
    <row r="19" spans="1:12" ht="45" x14ac:dyDescent="0.25">
      <c r="A19" s="23"/>
      <c r="B19" s="24" t="s">
        <v>50</v>
      </c>
      <c r="C19" s="25" t="s">
        <v>42</v>
      </c>
      <c r="D19" s="25" t="s">
        <v>19</v>
      </c>
      <c r="E19" s="26" t="s">
        <v>51</v>
      </c>
      <c r="F19" s="27">
        <v>13000000000</v>
      </c>
      <c r="G19" s="27">
        <v>663877000</v>
      </c>
      <c r="H19" s="27">
        <v>12336123000</v>
      </c>
      <c r="I19" s="27">
        <v>165373299</v>
      </c>
      <c r="J19" s="27">
        <v>0</v>
      </c>
      <c r="K19" s="27">
        <v>0</v>
      </c>
      <c r="L19" s="28">
        <v>0</v>
      </c>
    </row>
    <row r="20" spans="1:12" ht="22.5" x14ac:dyDescent="0.25">
      <c r="A20" s="23"/>
      <c r="B20" s="24" t="s">
        <v>52</v>
      </c>
      <c r="C20" s="25" t="s">
        <v>42</v>
      </c>
      <c r="D20" s="25" t="s">
        <v>19</v>
      </c>
      <c r="E20" s="26" t="s">
        <v>53</v>
      </c>
      <c r="F20" s="27">
        <v>13000000000</v>
      </c>
      <c r="G20" s="27">
        <v>413516400</v>
      </c>
      <c r="H20" s="27">
        <v>12586483600</v>
      </c>
      <c r="I20" s="27">
        <v>46200000</v>
      </c>
      <c r="J20" s="27">
        <v>0</v>
      </c>
      <c r="K20" s="27">
        <v>0</v>
      </c>
      <c r="L20" s="28">
        <v>0</v>
      </c>
    </row>
    <row r="21" spans="1:12" ht="33.75" x14ac:dyDescent="0.25">
      <c r="A21" s="23"/>
      <c r="B21" s="24" t="s">
        <v>54</v>
      </c>
      <c r="C21" s="25" t="s">
        <v>42</v>
      </c>
      <c r="D21" s="25" t="s">
        <v>19</v>
      </c>
      <c r="E21" s="26" t="s">
        <v>55</v>
      </c>
      <c r="F21" s="27">
        <v>15000000000</v>
      </c>
      <c r="G21" s="27">
        <v>463600000</v>
      </c>
      <c r="H21" s="27">
        <v>14536400000</v>
      </c>
      <c r="I21" s="27">
        <v>162750000</v>
      </c>
      <c r="J21" s="27">
        <v>0</v>
      </c>
      <c r="K21" s="27">
        <v>0</v>
      </c>
      <c r="L21" s="28">
        <v>0</v>
      </c>
    </row>
    <row r="22" spans="1:12" ht="45" x14ac:dyDescent="0.25">
      <c r="A22" s="23"/>
      <c r="B22" s="24" t="s">
        <v>56</v>
      </c>
      <c r="C22" s="25" t="s">
        <v>42</v>
      </c>
      <c r="D22" s="25" t="s">
        <v>19</v>
      </c>
      <c r="E22" s="26" t="s">
        <v>57</v>
      </c>
      <c r="F22" s="27">
        <v>15000000000</v>
      </c>
      <c r="G22" s="27">
        <v>764250000</v>
      </c>
      <c r="H22" s="27">
        <v>14235750000</v>
      </c>
      <c r="I22" s="27">
        <v>1876378</v>
      </c>
      <c r="J22" s="27">
        <v>0</v>
      </c>
      <c r="K22" s="27">
        <v>0</v>
      </c>
      <c r="L22" s="28">
        <v>0</v>
      </c>
    </row>
    <row r="23" spans="1:12" ht="45" x14ac:dyDescent="0.25">
      <c r="A23" s="23"/>
      <c r="B23" s="24" t="s">
        <v>58</v>
      </c>
      <c r="C23" s="25" t="s">
        <v>18</v>
      </c>
      <c r="D23" s="25" t="s">
        <v>19</v>
      </c>
      <c r="E23" s="26" t="s">
        <v>59</v>
      </c>
      <c r="F23" s="27">
        <v>17750000000</v>
      </c>
      <c r="G23" s="27">
        <v>6076755379</v>
      </c>
      <c r="H23" s="27">
        <v>11673244621</v>
      </c>
      <c r="I23" s="27">
        <v>626398089</v>
      </c>
      <c r="J23" s="27">
        <v>0</v>
      </c>
      <c r="K23" s="27">
        <v>0</v>
      </c>
      <c r="L23" s="28">
        <v>0</v>
      </c>
    </row>
    <row r="24" spans="1:12" ht="45" x14ac:dyDescent="0.25">
      <c r="A24" s="23"/>
      <c r="B24" s="24" t="s">
        <v>58</v>
      </c>
      <c r="C24" s="25" t="s">
        <v>42</v>
      </c>
      <c r="D24" s="25" t="s">
        <v>19</v>
      </c>
      <c r="E24" s="26" t="s">
        <v>59</v>
      </c>
      <c r="F24" s="27">
        <v>165081157797</v>
      </c>
      <c r="G24" s="27">
        <v>28296624055</v>
      </c>
      <c r="H24" s="27">
        <v>136784533742</v>
      </c>
      <c r="I24" s="27">
        <v>28296624055</v>
      </c>
      <c r="J24" s="27">
        <v>0</v>
      </c>
      <c r="K24" s="27">
        <v>0</v>
      </c>
      <c r="L24" s="28">
        <v>0</v>
      </c>
    </row>
    <row r="25" spans="1:12" ht="33.75" x14ac:dyDescent="0.25">
      <c r="A25" s="23"/>
      <c r="B25" s="24" t="s">
        <v>60</v>
      </c>
      <c r="C25" s="25" t="s">
        <v>42</v>
      </c>
      <c r="D25" s="25" t="s">
        <v>19</v>
      </c>
      <c r="E25" s="26" t="s">
        <v>61</v>
      </c>
      <c r="F25" s="27">
        <v>75290000000</v>
      </c>
      <c r="G25" s="27">
        <v>29142572200</v>
      </c>
      <c r="H25" s="27">
        <v>46147427800</v>
      </c>
      <c r="I25" s="27">
        <v>28546108867</v>
      </c>
      <c r="J25" s="27">
        <v>0</v>
      </c>
      <c r="K25" s="27">
        <v>0</v>
      </c>
      <c r="L25" s="28">
        <v>0</v>
      </c>
    </row>
    <row r="26" spans="1:12" ht="45" x14ac:dyDescent="0.25">
      <c r="A26" s="23"/>
      <c r="B26" s="24" t="s">
        <v>62</v>
      </c>
      <c r="C26" s="25" t="s">
        <v>42</v>
      </c>
      <c r="D26" s="25" t="s">
        <v>19</v>
      </c>
      <c r="E26" s="26" t="s">
        <v>63</v>
      </c>
      <c r="F26" s="27">
        <v>25000000000</v>
      </c>
      <c r="G26" s="27">
        <v>138069000</v>
      </c>
      <c r="H26" s="27">
        <v>24861931000</v>
      </c>
      <c r="I26" s="27">
        <v>0</v>
      </c>
      <c r="J26" s="27">
        <v>0</v>
      </c>
      <c r="K26" s="27">
        <v>0</v>
      </c>
      <c r="L26" s="28">
        <v>0</v>
      </c>
    </row>
    <row r="27" spans="1:12" ht="56.25" x14ac:dyDescent="0.25">
      <c r="A27" s="23"/>
      <c r="B27" s="24" t="s">
        <v>64</v>
      </c>
      <c r="C27" s="25" t="s">
        <v>18</v>
      </c>
      <c r="D27" s="25" t="s">
        <v>19</v>
      </c>
      <c r="E27" s="26" t="s">
        <v>65</v>
      </c>
      <c r="F27" s="27">
        <v>112170000000</v>
      </c>
      <c r="G27" s="27">
        <v>1274487990</v>
      </c>
      <c r="H27" s="27">
        <v>110895512010</v>
      </c>
      <c r="I27" s="27">
        <v>587860000</v>
      </c>
      <c r="J27" s="27">
        <v>0</v>
      </c>
      <c r="K27" s="27">
        <v>0</v>
      </c>
      <c r="L27" s="28">
        <v>0</v>
      </c>
    </row>
    <row r="28" spans="1:12" ht="56.25" x14ac:dyDescent="0.25">
      <c r="A28" s="23"/>
      <c r="B28" s="24" t="s">
        <v>64</v>
      </c>
      <c r="C28" s="25" t="s">
        <v>42</v>
      </c>
      <c r="D28" s="25" t="s">
        <v>19</v>
      </c>
      <c r="E28" s="26" t="s">
        <v>65</v>
      </c>
      <c r="F28" s="27">
        <v>50000000000</v>
      </c>
      <c r="G28" s="27">
        <v>2295000000</v>
      </c>
      <c r="H28" s="27">
        <v>47705000000</v>
      </c>
      <c r="I28" s="27">
        <v>2295000000</v>
      </c>
      <c r="J28" s="27">
        <v>0</v>
      </c>
      <c r="K28" s="27">
        <v>0</v>
      </c>
      <c r="L28" s="28">
        <v>0</v>
      </c>
    </row>
    <row r="29" spans="1:12" ht="33.75" x14ac:dyDescent="0.25">
      <c r="A29" s="23"/>
      <c r="B29" s="24" t="s">
        <v>66</v>
      </c>
      <c r="C29" s="25" t="s">
        <v>42</v>
      </c>
      <c r="D29" s="25" t="s">
        <v>19</v>
      </c>
      <c r="E29" s="26" t="s">
        <v>67</v>
      </c>
      <c r="F29" s="27">
        <v>1100000000</v>
      </c>
      <c r="G29" s="27">
        <v>675000000</v>
      </c>
      <c r="H29" s="27">
        <v>425000000</v>
      </c>
      <c r="I29" s="27">
        <v>227355780</v>
      </c>
      <c r="J29" s="27">
        <v>0</v>
      </c>
      <c r="K29" s="27">
        <v>0</v>
      </c>
      <c r="L29" s="28">
        <v>0</v>
      </c>
    </row>
    <row r="30" spans="1:12" ht="33.75" x14ac:dyDescent="0.25">
      <c r="A30" s="23"/>
      <c r="B30" s="24" t="s">
        <v>68</v>
      </c>
      <c r="C30" s="25" t="s">
        <v>42</v>
      </c>
      <c r="D30" s="25" t="s">
        <v>19</v>
      </c>
      <c r="E30" s="26" t="s">
        <v>69</v>
      </c>
      <c r="F30" s="27">
        <v>1000000000</v>
      </c>
      <c r="G30" s="27">
        <v>4500000</v>
      </c>
      <c r="H30" s="27">
        <v>995500000</v>
      </c>
      <c r="I30" s="27">
        <v>3734610</v>
      </c>
      <c r="J30" s="27">
        <v>0</v>
      </c>
      <c r="K30" s="27">
        <v>0</v>
      </c>
      <c r="L30" s="28">
        <v>0</v>
      </c>
    </row>
    <row r="31" spans="1:12" ht="56.25" x14ac:dyDescent="0.25">
      <c r="A31" s="23"/>
      <c r="B31" s="24" t="s">
        <v>70</v>
      </c>
      <c r="C31" s="25" t="s">
        <v>42</v>
      </c>
      <c r="D31" s="25" t="s">
        <v>19</v>
      </c>
      <c r="E31" s="26" t="s">
        <v>71</v>
      </c>
      <c r="F31" s="27">
        <v>53000000000</v>
      </c>
      <c r="G31" s="27">
        <v>4915000000</v>
      </c>
      <c r="H31" s="27">
        <v>48085000000</v>
      </c>
      <c r="I31" s="27">
        <v>4675000000</v>
      </c>
      <c r="J31" s="27">
        <v>0</v>
      </c>
      <c r="K31" s="27">
        <v>0</v>
      </c>
      <c r="L31" s="28">
        <v>0</v>
      </c>
    </row>
    <row r="32" spans="1:12" ht="33.75" x14ac:dyDescent="0.25">
      <c r="A32" s="23"/>
      <c r="B32" s="24" t="s">
        <v>72</v>
      </c>
      <c r="C32" s="25" t="s">
        <v>42</v>
      </c>
      <c r="D32" s="25" t="s">
        <v>19</v>
      </c>
      <c r="E32" s="26" t="s">
        <v>73</v>
      </c>
      <c r="F32" s="27">
        <v>3750000000</v>
      </c>
      <c r="G32" s="27">
        <v>1606878478</v>
      </c>
      <c r="H32" s="27">
        <v>2143121522</v>
      </c>
      <c r="I32" s="27">
        <v>57528865</v>
      </c>
      <c r="J32" s="27">
        <v>0</v>
      </c>
      <c r="K32" s="27">
        <v>0</v>
      </c>
      <c r="L32" s="28">
        <v>0</v>
      </c>
    </row>
    <row r="33" spans="1:12" ht="22.5" x14ac:dyDescent="0.25">
      <c r="A33" s="23"/>
      <c r="B33" s="24" t="s">
        <v>74</v>
      </c>
      <c r="C33" s="25" t="s">
        <v>42</v>
      </c>
      <c r="D33" s="25" t="s">
        <v>19</v>
      </c>
      <c r="E33" s="26" t="s">
        <v>75</v>
      </c>
      <c r="F33" s="27">
        <v>3000000000</v>
      </c>
      <c r="G33" s="27">
        <v>0</v>
      </c>
      <c r="H33" s="27">
        <v>3000000000</v>
      </c>
      <c r="I33" s="27">
        <v>0</v>
      </c>
      <c r="J33" s="27">
        <v>0</v>
      </c>
      <c r="K33" s="27">
        <v>0</v>
      </c>
      <c r="L33" s="28">
        <v>0</v>
      </c>
    </row>
    <row r="34" spans="1:12" ht="33.75" x14ac:dyDescent="0.25">
      <c r="A34" s="23"/>
      <c r="B34" s="24" t="s">
        <v>76</v>
      </c>
      <c r="C34" s="25" t="s">
        <v>42</v>
      </c>
      <c r="D34" s="25" t="s">
        <v>19</v>
      </c>
      <c r="E34" s="26" t="s">
        <v>77</v>
      </c>
      <c r="F34" s="27">
        <v>5000000000</v>
      </c>
      <c r="G34" s="27">
        <v>1387988276</v>
      </c>
      <c r="H34" s="27">
        <v>3612011724</v>
      </c>
      <c r="I34" s="27">
        <v>1102833613</v>
      </c>
      <c r="J34" s="27">
        <v>0</v>
      </c>
      <c r="K34" s="27">
        <v>0</v>
      </c>
      <c r="L34" s="28">
        <v>0</v>
      </c>
    </row>
    <row r="35" spans="1:12" ht="56.25" x14ac:dyDescent="0.25">
      <c r="A35" s="23"/>
      <c r="B35" s="24" t="s">
        <v>78</v>
      </c>
      <c r="C35" s="25" t="s">
        <v>42</v>
      </c>
      <c r="D35" s="25" t="s">
        <v>19</v>
      </c>
      <c r="E35" s="26" t="s">
        <v>79</v>
      </c>
      <c r="F35" s="27">
        <v>4000000000</v>
      </c>
      <c r="G35" s="27">
        <v>1018629539.09</v>
      </c>
      <c r="H35" s="27">
        <v>2981370460.9099998</v>
      </c>
      <c r="I35" s="27">
        <v>481779539.08999997</v>
      </c>
      <c r="J35" s="27">
        <v>0</v>
      </c>
      <c r="K35" s="27">
        <v>0</v>
      </c>
      <c r="L35" s="28">
        <v>0</v>
      </c>
    </row>
    <row r="36" spans="1:12" ht="22.5" x14ac:dyDescent="0.25">
      <c r="A36" s="23"/>
      <c r="B36" s="24" t="s">
        <v>80</v>
      </c>
      <c r="C36" s="25" t="s">
        <v>42</v>
      </c>
      <c r="D36" s="25" t="s">
        <v>19</v>
      </c>
      <c r="E36" s="26" t="s">
        <v>81</v>
      </c>
      <c r="F36" s="27">
        <v>8000000000</v>
      </c>
      <c r="G36" s="27">
        <v>4244199517</v>
      </c>
      <c r="H36" s="27">
        <v>3755800483</v>
      </c>
      <c r="I36" s="27">
        <v>1240008473</v>
      </c>
      <c r="J36" s="27">
        <v>0</v>
      </c>
      <c r="K36" s="27">
        <v>0</v>
      </c>
      <c r="L36" s="28">
        <v>0</v>
      </c>
    </row>
    <row r="37" spans="1:12" ht="22.5" x14ac:dyDescent="0.25">
      <c r="A37" s="23"/>
      <c r="B37" s="24" t="s">
        <v>82</v>
      </c>
      <c r="C37" s="25" t="s">
        <v>42</v>
      </c>
      <c r="D37" s="25" t="s">
        <v>19</v>
      </c>
      <c r="E37" s="26" t="s">
        <v>83</v>
      </c>
      <c r="F37" s="27">
        <v>7000000000</v>
      </c>
      <c r="G37" s="27">
        <v>2663980600</v>
      </c>
      <c r="H37" s="27">
        <v>4336019400</v>
      </c>
      <c r="I37" s="27">
        <v>1458924232</v>
      </c>
      <c r="J37" s="27">
        <v>0</v>
      </c>
      <c r="K37" s="27">
        <v>0</v>
      </c>
      <c r="L37" s="28">
        <v>0</v>
      </c>
    </row>
    <row r="38" spans="1:12" ht="15.75" thickBot="1" x14ac:dyDescent="0.3">
      <c r="A38" s="23"/>
      <c r="B38" s="29" t="s">
        <v>0</v>
      </c>
      <c r="C38" s="30" t="s">
        <v>0</v>
      </c>
      <c r="D38" s="30" t="s">
        <v>0</v>
      </c>
      <c r="E38" s="31" t="s">
        <v>0</v>
      </c>
      <c r="F38" s="32">
        <v>676735110160</v>
      </c>
      <c r="G38" s="32">
        <v>92847802135.169998</v>
      </c>
      <c r="H38" s="32">
        <v>583887308024.82996</v>
      </c>
      <c r="I38" s="32">
        <v>73984594580.539993</v>
      </c>
      <c r="J38" s="32">
        <v>2052403225.45</v>
      </c>
      <c r="K38" s="32">
        <v>2052403225.45</v>
      </c>
      <c r="L38" s="33">
        <v>2052403225.45</v>
      </c>
    </row>
    <row r="39" spans="1:12" ht="15.75" thickTop="1" x14ac:dyDescent="0.25">
      <c r="A39" s="34"/>
      <c r="B39" s="35" t="s">
        <v>0</v>
      </c>
      <c r="C39" s="36" t="s">
        <v>0</v>
      </c>
      <c r="D39" s="36" t="s">
        <v>0</v>
      </c>
      <c r="E39" s="37" t="s">
        <v>0</v>
      </c>
      <c r="F39" s="38" t="s">
        <v>0</v>
      </c>
      <c r="G39" s="38" t="s">
        <v>0</v>
      </c>
      <c r="H39" s="38" t="s">
        <v>0</v>
      </c>
      <c r="I39" s="38" t="s">
        <v>0</v>
      </c>
      <c r="J39" s="38" t="s">
        <v>0</v>
      </c>
      <c r="K39" s="38" t="s">
        <v>0</v>
      </c>
      <c r="L39" s="38" t="s">
        <v>0</v>
      </c>
    </row>
    <row r="40" spans="1:12" ht="33.950000000000003" customHeight="1" x14ac:dyDescent="0.25"/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7"/>
  <sheetViews>
    <sheetView workbookViewId="0"/>
  </sheetViews>
  <sheetFormatPr baseColWidth="10" defaultRowHeight="15" x14ac:dyDescent="0.25"/>
  <cols>
    <col min="1" max="1" width="13.42578125" customWidth="1"/>
    <col min="2" max="2" width="7.5703125" customWidth="1"/>
    <col min="3" max="3" width="27.5703125" customWidth="1"/>
    <col min="4" max="12" width="18.85546875" customWidth="1"/>
    <col min="13" max="13" width="0" hidden="1" customWidth="1"/>
    <col min="14" max="14" width="6.42578125" customWidth="1"/>
  </cols>
  <sheetData>
    <row r="1" spans="1:12" x14ac:dyDescent="0.25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</row>
    <row r="2" spans="1:12" x14ac:dyDescent="0.25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</row>
    <row r="3" spans="1:12" ht="24" x14ac:dyDescent="0.25">
      <c r="A3" s="1"/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</row>
    <row r="4" spans="1:12" x14ac:dyDescent="0.25">
      <c r="A4" s="1"/>
      <c r="B4" s="1" t="s">
        <v>3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</row>
    <row r="5" spans="1:12" x14ac:dyDescent="0.25">
      <c r="A5" s="8"/>
      <c r="B5" s="10" t="s">
        <v>48</v>
      </c>
      <c r="C5" s="9" t="s">
        <v>87</v>
      </c>
      <c r="D5" s="11">
        <f>SUM(D6:D8)</f>
        <v>637141157797</v>
      </c>
      <c r="E5" s="11">
        <f t="shared" ref="E5:L5" si="0">SUM(E6:E8)</f>
        <v>467141157797</v>
      </c>
      <c r="F5" s="11">
        <f t="shared" si="0"/>
        <v>170000000000</v>
      </c>
      <c r="G5" s="11">
        <f t="shared" si="0"/>
        <v>316593406536.73004</v>
      </c>
      <c r="H5" s="11">
        <f t="shared" si="0"/>
        <v>150547751260.26999</v>
      </c>
      <c r="I5" s="11">
        <f t="shared" si="0"/>
        <v>143858663811.47</v>
      </c>
      <c r="J5" s="11">
        <f t="shared" si="0"/>
        <v>26028919416.84</v>
      </c>
      <c r="K5" s="11">
        <f t="shared" si="0"/>
        <v>26026185068.84</v>
      </c>
      <c r="L5" s="11">
        <f t="shared" si="0"/>
        <v>26026185068.84</v>
      </c>
    </row>
    <row r="6" spans="1:12" ht="45" x14ac:dyDescent="0.25">
      <c r="A6" s="3"/>
      <c r="B6" s="5" t="s">
        <v>88</v>
      </c>
      <c r="C6" s="4" t="s">
        <v>89</v>
      </c>
      <c r="D6" s="6">
        <v>106000000000</v>
      </c>
      <c r="E6" s="6">
        <f>106000000000-F6</f>
        <v>105394000000</v>
      </c>
      <c r="F6" s="6">
        <v>606000000</v>
      </c>
      <c r="G6" s="6">
        <v>66864438615</v>
      </c>
      <c r="H6" s="6">
        <v>38529561385</v>
      </c>
      <c r="I6" s="6">
        <v>5239143841</v>
      </c>
      <c r="J6" s="6">
        <v>275050497</v>
      </c>
      <c r="K6" s="6">
        <v>275050497</v>
      </c>
      <c r="L6" s="6">
        <v>275050497</v>
      </c>
    </row>
    <row r="7" spans="1:12" ht="22.5" x14ac:dyDescent="0.25">
      <c r="A7" s="3"/>
      <c r="B7" s="5" t="s">
        <v>90</v>
      </c>
      <c r="C7" s="4" t="s">
        <v>91</v>
      </c>
      <c r="D7" s="6">
        <v>512141157797</v>
      </c>
      <c r="E7" s="6">
        <f>512141157797-F7</f>
        <v>342747157797</v>
      </c>
      <c r="F7" s="6">
        <v>169394000000</v>
      </c>
      <c r="G7" s="6">
        <v>240064055280.64001</v>
      </c>
      <c r="H7" s="6">
        <v>102683102516.36</v>
      </c>
      <c r="I7" s="6">
        <v>132280395287.00999</v>
      </c>
      <c r="J7" s="6">
        <v>25266820018</v>
      </c>
      <c r="K7" s="6">
        <v>25264085670</v>
      </c>
      <c r="L7" s="6">
        <v>25264085670</v>
      </c>
    </row>
    <row r="8" spans="1:12" ht="33.75" x14ac:dyDescent="0.25">
      <c r="A8" s="3"/>
      <c r="B8" s="5" t="s">
        <v>92</v>
      </c>
      <c r="C8" s="4" t="s">
        <v>93</v>
      </c>
      <c r="D8" s="6">
        <v>19000000000</v>
      </c>
      <c r="E8" s="6">
        <v>19000000000</v>
      </c>
      <c r="F8" s="6">
        <v>0</v>
      </c>
      <c r="G8" s="6">
        <v>9664912641.0900002</v>
      </c>
      <c r="H8" s="6">
        <v>9335087358.9099998</v>
      </c>
      <c r="I8" s="6">
        <v>6339124683.46</v>
      </c>
      <c r="J8" s="6">
        <v>487048901.83999997</v>
      </c>
      <c r="K8" s="6">
        <v>487048901.83999997</v>
      </c>
      <c r="L8" s="6">
        <v>487048901.83999997</v>
      </c>
    </row>
    <row r="9" spans="1:12" x14ac:dyDescent="0.25">
      <c r="A9" s="3"/>
      <c r="B9" s="5" t="s">
        <v>0</v>
      </c>
      <c r="C9" s="5" t="s">
        <v>0</v>
      </c>
      <c r="D9" s="12" t="s">
        <v>0</v>
      </c>
      <c r="E9" s="12" t="s">
        <v>0</v>
      </c>
      <c r="F9" s="12" t="s">
        <v>0</v>
      </c>
      <c r="G9" s="12" t="s">
        <v>0</v>
      </c>
      <c r="H9" s="12" t="s">
        <v>0</v>
      </c>
      <c r="I9" s="12" t="s">
        <v>0</v>
      </c>
      <c r="J9" s="12" t="s">
        <v>0</v>
      </c>
      <c r="K9" s="12" t="s">
        <v>0</v>
      </c>
      <c r="L9" s="12" t="s">
        <v>0</v>
      </c>
    </row>
    <row r="10" spans="1:12" x14ac:dyDescent="0.25">
      <c r="A10" s="3"/>
      <c r="B10" s="10" t="s">
        <v>17</v>
      </c>
      <c r="C10" s="10" t="s">
        <v>94</v>
      </c>
      <c r="D10" s="13">
        <v>39593952363</v>
      </c>
      <c r="E10" s="13">
        <v>39593952363</v>
      </c>
      <c r="F10" s="13">
        <v>0</v>
      </c>
      <c r="G10" s="13">
        <v>11369241603.639999</v>
      </c>
      <c r="H10" s="13">
        <v>28224710759.360001</v>
      </c>
      <c r="I10" s="13">
        <v>9811642177.4699993</v>
      </c>
      <c r="J10" s="13">
        <v>7734530124.0100002</v>
      </c>
      <c r="K10" s="13">
        <v>7734530124.0100002</v>
      </c>
      <c r="L10" s="13">
        <v>7734530124.0100002</v>
      </c>
    </row>
    <row r="11" spans="1:12" x14ac:dyDescent="0.25">
      <c r="A11" s="3"/>
      <c r="B11" s="10" t="s">
        <v>48</v>
      </c>
      <c r="C11" s="10" t="s">
        <v>87</v>
      </c>
      <c r="D11" s="13">
        <v>637141157797</v>
      </c>
      <c r="E11" s="13">
        <v>637141157797</v>
      </c>
      <c r="F11" s="13">
        <v>170000000000</v>
      </c>
      <c r="G11" s="13">
        <v>316593406536.72998</v>
      </c>
      <c r="H11" s="13">
        <v>150547751260.26999</v>
      </c>
      <c r="I11" s="13">
        <v>143858663811.47</v>
      </c>
      <c r="J11" s="13">
        <v>26028919416.84</v>
      </c>
      <c r="K11" s="13">
        <v>26026185068.84</v>
      </c>
      <c r="L11" s="13">
        <v>26026185068.84</v>
      </c>
    </row>
    <row r="12" spans="1:12" x14ac:dyDescent="0.25">
      <c r="A12" s="3"/>
      <c r="B12" s="5" t="s">
        <v>0</v>
      </c>
      <c r="C12" s="4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7" t="s">
        <v>0</v>
      </c>
      <c r="J12" s="7" t="s">
        <v>0</v>
      </c>
      <c r="K12" s="7" t="s">
        <v>0</v>
      </c>
      <c r="L12" s="7" t="s">
        <v>0</v>
      </c>
    </row>
    <row r="13" spans="1:12" x14ac:dyDescent="0.25">
      <c r="A13" s="3"/>
      <c r="B13" s="5" t="s">
        <v>0</v>
      </c>
      <c r="C13" s="4" t="s">
        <v>0</v>
      </c>
      <c r="D13" s="11">
        <v>676735110160</v>
      </c>
      <c r="E13" s="13">
        <v>676735110160</v>
      </c>
      <c r="F13" s="13">
        <v>170000000000</v>
      </c>
      <c r="G13" s="13">
        <v>327962648140.37</v>
      </c>
      <c r="H13" s="13">
        <v>178772462019.63</v>
      </c>
      <c r="I13" s="13">
        <v>153670305988.94</v>
      </c>
      <c r="J13" s="13">
        <v>33763449540.849998</v>
      </c>
      <c r="K13" s="13">
        <v>33760715192.849998</v>
      </c>
      <c r="L13" s="13">
        <v>33760715192.849998</v>
      </c>
    </row>
    <row r="14" spans="1:12" ht="33.950000000000003" customHeight="1" x14ac:dyDescent="0.25"/>
    <row r="15" spans="1:12" x14ac:dyDescent="0.25">
      <c r="C15" s="10" t="s">
        <v>94</v>
      </c>
      <c r="D15" s="69" t="e">
        <f>+'ACUMULADO A DICIEMBRE'!#REF!</f>
        <v>#REF!</v>
      </c>
    </row>
    <row r="16" spans="1:12" x14ac:dyDescent="0.25">
      <c r="C16" s="10" t="s">
        <v>87</v>
      </c>
      <c r="D16" s="69" t="e">
        <f>+'ACUMULADO A DICIEMBRE'!#REF!-'ACUMULADO A DICIEMBRE'!#REF!</f>
        <v>#REF!</v>
      </c>
    </row>
    <row r="17" spans="3:4" x14ac:dyDescent="0.25">
      <c r="C17" s="68" t="s">
        <v>100</v>
      </c>
      <c r="D17" s="69" t="e">
        <f>+'ACUMULADO A DICIEMBRE'!#REF!</f>
        <v>#REF!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62797-AB22-453F-8250-B1289309C189}">
  <dimension ref="A1:P52"/>
  <sheetViews>
    <sheetView topLeftCell="D1" workbookViewId="0">
      <selection activeCell="G9" sqref="G9"/>
    </sheetView>
  </sheetViews>
  <sheetFormatPr baseColWidth="10" defaultRowHeight="15" x14ac:dyDescent="0.25"/>
  <cols>
    <col min="1" max="1" width="13.42578125" style="104" customWidth="1"/>
    <col min="2" max="2" width="6" style="104" customWidth="1"/>
    <col min="3" max="3" width="27.5703125" style="104" customWidth="1"/>
    <col min="4" max="4" width="15" style="283" customWidth="1"/>
    <col min="5" max="5" width="13.85546875" style="283" customWidth="1"/>
    <col min="6" max="6" width="16.28515625" style="283" bestFit="1" customWidth="1"/>
    <col min="7" max="7" width="15.5703125" style="283" customWidth="1"/>
    <col min="8" max="8" width="13.7109375" style="283" customWidth="1"/>
    <col min="9" max="9" width="11.140625" style="283" customWidth="1"/>
    <col min="10" max="10" width="13.140625" style="283" customWidth="1"/>
    <col min="11" max="11" width="24" style="283" customWidth="1"/>
    <col min="12" max="12" width="18.140625" style="283" customWidth="1"/>
    <col min="13" max="13" width="0" style="283" hidden="1" customWidth="1"/>
    <col min="14" max="14" width="16.7109375" style="283" customWidth="1"/>
    <col min="15" max="15" width="15.140625" style="104" bestFit="1" customWidth="1"/>
    <col min="16" max="16" width="15.7109375" style="104" customWidth="1"/>
    <col min="17" max="16384" width="11.42578125" style="104"/>
  </cols>
  <sheetData>
    <row r="1" spans="1:12" x14ac:dyDescent="0.25">
      <c r="A1" s="102"/>
      <c r="B1" s="102">
        <v>2020</v>
      </c>
      <c r="C1" s="103" t="s">
        <v>0</v>
      </c>
      <c r="D1" s="282" t="s">
        <v>0</v>
      </c>
      <c r="E1" s="282" t="s">
        <v>0</v>
      </c>
      <c r="F1" s="282" t="s">
        <v>0</v>
      </c>
      <c r="G1" s="282" t="s">
        <v>0</v>
      </c>
      <c r="H1" s="282" t="s">
        <v>0</v>
      </c>
      <c r="I1" s="282" t="s">
        <v>0</v>
      </c>
      <c r="J1" s="282" t="s">
        <v>0</v>
      </c>
      <c r="K1" s="282" t="s">
        <v>0</v>
      </c>
      <c r="L1" s="282" t="s">
        <v>0</v>
      </c>
    </row>
    <row r="2" spans="1:12" x14ac:dyDescent="0.25">
      <c r="A2" s="102"/>
      <c r="B2" s="102" t="s">
        <v>1</v>
      </c>
      <c r="C2" s="103" t="s">
        <v>0</v>
      </c>
      <c r="D2" s="282" t="s">
        <v>0</v>
      </c>
      <c r="E2" s="282" t="s">
        <v>0</v>
      </c>
      <c r="F2" s="282" t="s">
        <v>0</v>
      </c>
      <c r="G2" s="282" t="s">
        <v>0</v>
      </c>
      <c r="H2" s="282" t="s">
        <v>0</v>
      </c>
      <c r="I2" s="282" t="s">
        <v>0</v>
      </c>
      <c r="J2" s="282" t="s">
        <v>0</v>
      </c>
      <c r="K2" s="282" t="s">
        <v>0</v>
      </c>
      <c r="L2" s="282" t="s">
        <v>0</v>
      </c>
    </row>
    <row r="3" spans="1:12" ht="36.75" thickBot="1" x14ac:dyDescent="0.3">
      <c r="A3" s="102"/>
      <c r="B3" s="107" t="s">
        <v>124</v>
      </c>
      <c r="C3" s="103" t="s">
        <v>0</v>
      </c>
      <c r="D3" s="282" t="s">
        <v>0</v>
      </c>
      <c r="E3" s="282" t="s">
        <v>0</v>
      </c>
      <c r="F3" s="282" t="s">
        <v>0</v>
      </c>
      <c r="G3" s="282" t="s">
        <v>0</v>
      </c>
      <c r="H3" s="282" t="s">
        <v>0</v>
      </c>
      <c r="I3" s="282" t="s">
        <v>0</v>
      </c>
      <c r="J3" s="282" t="s">
        <v>0</v>
      </c>
      <c r="K3" s="282" t="s">
        <v>0</v>
      </c>
      <c r="L3" s="282" t="s">
        <v>0</v>
      </c>
    </row>
    <row r="4" spans="1:12" ht="29.25" customHeight="1" x14ac:dyDescent="0.25">
      <c r="A4" s="105"/>
      <c r="B4" s="284" t="s">
        <v>3</v>
      </c>
      <c r="C4" s="285" t="s">
        <v>6</v>
      </c>
      <c r="D4" s="286" t="s">
        <v>7</v>
      </c>
      <c r="E4" s="286" t="s">
        <v>120</v>
      </c>
      <c r="F4" s="286" t="s">
        <v>121</v>
      </c>
      <c r="G4" s="286" t="s">
        <v>8</v>
      </c>
      <c r="K4" s="283" t="s">
        <v>127</v>
      </c>
      <c r="L4" s="316">
        <f>+G5</f>
        <v>39593952363</v>
      </c>
    </row>
    <row r="5" spans="1:12" x14ac:dyDescent="0.25">
      <c r="A5" s="287"/>
      <c r="B5" s="288" t="s">
        <v>17</v>
      </c>
      <c r="C5" s="289" t="s">
        <v>128</v>
      </c>
      <c r="D5" s="290">
        <v>39593952363</v>
      </c>
      <c r="E5" s="290">
        <v>2033653690</v>
      </c>
      <c r="F5" s="290">
        <v>2033653690</v>
      </c>
      <c r="G5" s="290">
        <v>39593952363</v>
      </c>
      <c r="K5" s="283" t="s">
        <v>151</v>
      </c>
      <c r="L5" s="316">
        <f>+G12</f>
        <v>422387376230</v>
      </c>
    </row>
    <row r="6" spans="1:12" x14ac:dyDescent="0.25">
      <c r="A6" s="106"/>
      <c r="B6" s="291" t="s">
        <v>129</v>
      </c>
      <c r="C6" s="292" t="s">
        <v>130</v>
      </c>
      <c r="D6" s="293">
        <v>17975000000</v>
      </c>
      <c r="E6" s="293">
        <v>88000000</v>
      </c>
      <c r="F6" s="293">
        <v>95000000</v>
      </c>
      <c r="G6" s="293">
        <v>17968000000</v>
      </c>
      <c r="K6" s="283" t="s">
        <v>131</v>
      </c>
      <c r="L6" s="316">
        <f>+F12</f>
        <v>214753781567</v>
      </c>
    </row>
    <row r="7" spans="1:12" ht="22.5" x14ac:dyDescent="0.25">
      <c r="A7" s="106"/>
      <c r="B7" s="291" t="s">
        <v>132</v>
      </c>
      <c r="C7" s="292" t="s">
        <v>133</v>
      </c>
      <c r="D7" s="293">
        <v>4340000000</v>
      </c>
      <c r="E7" s="293">
        <v>11000000</v>
      </c>
      <c r="F7" s="293">
        <v>11000000</v>
      </c>
      <c r="G7" s="293">
        <v>4340000000</v>
      </c>
    </row>
    <row r="8" spans="1:12" x14ac:dyDescent="0.25">
      <c r="A8" s="106"/>
      <c r="B8" s="291" t="s">
        <v>134</v>
      </c>
      <c r="C8" s="292" t="s">
        <v>84</v>
      </c>
      <c r="D8" s="293">
        <v>16270952363</v>
      </c>
      <c r="E8" s="293">
        <v>7000000</v>
      </c>
      <c r="F8" s="293">
        <v>963826845</v>
      </c>
      <c r="G8" s="293">
        <v>15314125518</v>
      </c>
    </row>
    <row r="9" spans="1:12" ht="35.25" customHeight="1" x14ac:dyDescent="0.25">
      <c r="A9" s="106"/>
      <c r="B9" s="291" t="s">
        <v>135</v>
      </c>
      <c r="C9" s="292" t="s">
        <v>136</v>
      </c>
      <c r="D9" s="293">
        <v>33000000</v>
      </c>
      <c r="E9" s="293">
        <v>963826845</v>
      </c>
      <c r="F9" s="293">
        <v>963826845</v>
      </c>
      <c r="G9" s="293">
        <v>33000000</v>
      </c>
    </row>
    <row r="10" spans="1:12" ht="37.5" customHeight="1" x14ac:dyDescent="0.25">
      <c r="A10" s="106"/>
      <c r="B10" s="291" t="s">
        <v>135</v>
      </c>
      <c r="C10" s="292" t="s">
        <v>136</v>
      </c>
      <c r="D10" s="293">
        <v>0</v>
      </c>
      <c r="E10" s="293">
        <v>963826845</v>
      </c>
      <c r="F10" s="293">
        <v>0</v>
      </c>
      <c r="G10" s="293">
        <v>963826845</v>
      </c>
    </row>
    <row r="11" spans="1:12" ht="33.75" x14ac:dyDescent="0.25">
      <c r="A11" s="106"/>
      <c r="B11" s="291" t="s">
        <v>135</v>
      </c>
      <c r="C11" s="292" t="s">
        <v>136</v>
      </c>
      <c r="D11" s="293">
        <v>975000000</v>
      </c>
      <c r="E11" s="293">
        <v>0</v>
      </c>
      <c r="F11" s="293">
        <v>0</v>
      </c>
      <c r="G11" s="293">
        <v>975000000</v>
      </c>
    </row>
    <row r="12" spans="1:12" x14ac:dyDescent="0.25">
      <c r="A12" s="287"/>
      <c r="B12" s="288" t="s">
        <v>48</v>
      </c>
      <c r="C12" s="289" t="s">
        <v>87</v>
      </c>
      <c r="D12" s="290">
        <v>637141157797</v>
      </c>
      <c r="E12" s="290">
        <v>0</v>
      </c>
      <c r="F12" s="290">
        <v>214753781567</v>
      </c>
      <c r="G12" s="290">
        <v>422387376230</v>
      </c>
    </row>
    <row r="13" spans="1:12" ht="45" x14ac:dyDescent="0.25">
      <c r="A13" s="106"/>
      <c r="B13" s="291" t="s">
        <v>88</v>
      </c>
      <c r="C13" s="292" t="s">
        <v>89</v>
      </c>
      <c r="D13" s="293">
        <v>106000000000</v>
      </c>
      <c r="E13" s="293">
        <v>0</v>
      </c>
      <c r="F13" s="293">
        <v>16903695678</v>
      </c>
      <c r="G13" s="293">
        <v>89096304322</v>
      </c>
    </row>
    <row r="14" spans="1:12" ht="24" x14ac:dyDescent="0.25">
      <c r="A14" s="106"/>
      <c r="B14" s="291" t="s">
        <v>90</v>
      </c>
      <c r="C14" s="292" t="s">
        <v>91</v>
      </c>
      <c r="D14" s="293">
        <v>129920000000</v>
      </c>
      <c r="E14" s="293">
        <v>0</v>
      </c>
      <c r="F14" s="293">
        <v>51067534192</v>
      </c>
      <c r="G14" s="293">
        <v>78852465808</v>
      </c>
    </row>
    <row r="15" spans="1:12" ht="24" x14ac:dyDescent="0.25">
      <c r="A15" s="106"/>
      <c r="B15" s="291" t="s">
        <v>90</v>
      </c>
      <c r="C15" s="292" t="s">
        <v>91</v>
      </c>
      <c r="D15" s="293">
        <v>382221157797</v>
      </c>
      <c r="E15" s="293">
        <v>0</v>
      </c>
      <c r="F15" s="293">
        <v>142986009838</v>
      </c>
      <c r="G15" s="293">
        <v>239235147959</v>
      </c>
    </row>
    <row r="16" spans="1:12" ht="33.75" x14ac:dyDescent="0.25">
      <c r="A16" s="106"/>
      <c r="B16" s="291" t="s">
        <v>92</v>
      </c>
      <c r="C16" s="292" t="s">
        <v>93</v>
      </c>
      <c r="D16" s="293">
        <v>19000000000</v>
      </c>
      <c r="E16" s="293">
        <v>0</v>
      </c>
      <c r="F16" s="293">
        <v>3796541859</v>
      </c>
      <c r="G16" s="293">
        <v>15203458141</v>
      </c>
    </row>
    <row r="17" spans="1:16" ht="21" customHeight="1" thickBot="1" x14ac:dyDescent="0.3">
      <c r="A17" s="106"/>
      <c r="B17" s="373" t="s">
        <v>137</v>
      </c>
      <c r="C17" s="374"/>
      <c r="D17" s="294">
        <v>676735110160</v>
      </c>
      <c r="E17" s="294">
        <v>2033653690</v>
      </c>
      <c r="F17" s="294">
        <v>216787435257</v>
      </c>
      <c r="G17" s="294">
        <v>461981328593</v>
      </c>
    </row>
    <row r="18" spans="1:16" ht="33.950000000000003" customHeight="1" x14ac:dyDescent="0.25">
      <c r="G18" s="295">
        <f>+G17/D17</f>
        <v>0.68266197757018121</v>
      </c>
    </row>
    <row r="20" spans="1:16" ht="15.75" thickBot="1" x14ac:dyDescent="0.3"/>
    <row r="21" spans="1:16" ht="24" x14ac:dyDescent="0.25">
      <c r="B21" s="274" t="s">
        <v>3</v>
      </c>
      <c r="C21" s="275" t="s">
        <v>6</v>
      </c>
      <c r="D21" s="296" t="s">
        <v>8</v>
      </c>
      <c r="E21" s="296" t="s">
        <v>12</v>
      </c>
      <c r="F21" s="296" t="s">
        <v>13</v>
      </c>
      <c r="G21" s="297" t="s">
        <v>15</v>
      </c>
      <c r="H21" s="296" t="s">
        <v>138</v>
      </c>
      <c r="I21" s="297" t="s">
        <v>139</v>
      </c>
      <c r="J21" s="296" t="s">
        <v>140</v>
      </c>
    </row>
    <row r="22" spans="1:16" x14ac:dyDescent="0.25">
      <c r="B22" s="298" t="s">
        <v>17</v>
      </c>
      <c r="C22" s="299" t="s">
        <v>128</v>
      </c>
      <c r="D22" s="300">
        <f>SUM(D23:D28)</f>
        <v>39593952363</v>
      </c>
      <c r="E22" s="300">
        <f t="shared" ref="E22:I22" si="0">SUM(E23:E28)</f>
        <v>39010294990.489998</v>
      </c>
      <c r="F22" s="300">
        <f t="shared" si="0"/>
        <v>37528346421.009995</v>
      </c>
      <c r="G22" s="300">
        <f t="shared" si="0"/>
        <v>37527633213.009995</v>
      </c>
      <c r="H22" s="300">
        <f t="shared" si="0"/>
        <v>1481948569.48</v>
      </c>
      <c r="I22" s="301">
        <f t="shared" si="0"/>
        <v>713208</v>
      </c>
      <c r="J22" s="300">
        <v>583657372.50999999</v>
      </c>
      <c r="L22" s="299" t="s">
        <v>141</v>
      </c>
      <c r="M22" s="300">
        <f>SUM(M23:M28)</f>
        <v>0</v>
      </c>
      <c r="N22" s="300">
        <f>+D22</f>
        <v>39593952363</v>
      </c>
      <c r="O22" s="300">
        <f>+E22</f>
        <v>39010294990.489998</v>
      </c>
    </row>
    <row r="23" spans="1:16" x14ac:dyDescent="0.25">
      <c r="B23" s="111" t="s">
        <v>129</v>
      </c>
      <c r="C23" s="112" t="s">
        <v>130</v>
      </c>
      <c r="D23" s="302">
        <v>17968000000</v>
      </c>
      <c r="E23" s="302">
        <v>17800797178</v>
      </c>
      <c r="F23" s="302">
        <v>17800797178</v>
      </c>
      <c r="G23" s="303">
        <v>17800797178</v>
      </c>
      <c r="H23" s="302">
        <f>+E23-F23</f>
        <v>0</v>
      </c>
      <c r="I23" s="303">
        <f>+F23-G23</f>
        <v>0</v>
      </c>
      <c r="J23" s="302">
        <v>167202822</v>
      </c>
      <c r="L23" s="283" t="s">
        <v>142</v>
      </c>
      <c r="N23" s="300">
        <f>+O22</f>
        <v>39010294990.489998</v>
      </c>
    </row>
    <row r="24" spans="1:16" ht="22.5" x14ac:dyDescent="0.25">
      <c r="B24" s="111" t="s">
        <v>132</v>
      </c>
      <c r="C24" s="112" t="s">
        <v>133</v>
      </c>
      <c r="D24" s="302">
        <v>4340000000</v>
      </c>
      <c r="E24" s="302">
        <v>4066420648.9499998</v>
      </c>
      <c r="F24" s="302">
        <v>3839780814.4699998</v>
      </c>
      <c r="G24" s="303">
        <v>3839067606.4699998</v>
      </c>
      <c r="H24" s="302">
        <f t="shared" ref="H24:H28" si="1">+E24-F24</f>
        <v>226639834.48000002</v>
      </c>
      <c r="I24" s="303">
        <f>+F24-G24</f>
        <v>713208</v>
      </c>
      <c r="J24" s="302">
        <v>273579351.05000001</v>
      </c>
    </row>
    <row r="25" spans="1:16" x14ac:dyDescent="0.25">
      <c r="B25" s="111" t="s">
        <v>134</v>
      </c>
      <c r="C25" s="112" t="s">
        <v>84</v>
      </c>
      <c r="D25" s="302">
        <v>15314125518</v>
      </c>
      <c r="E25" s="302">
        <v>15203366818.98</v>
      </c>
      <c r="F25" s="302">
        <v>13948058083.98</v>
      </c>
      <c r="G25" s="303">
        <v>13948058083.98</v>
      </c>
      <c r="H25" s="302">
        <f t="shared" si="1"/>
        <v>1255308735</v>
      </c>
      <c r="I25" s="303">
        <f>+F25-G25</f>
        <v>0</v>
      </c>
      <c r="J25" s="302">
        <v>110758699.02</v>
      </c>
      <c r="N25" s="283" t="s">
        <v>143</v>
      </c>
      <c r="O25" s="104" t="s">
        <v>144</v>
      </c>
      <c r="P25" s="104" t="s">
        <v>145</v>
      </c>
    </row>
    <row r="26" spans="1:16" ht="33.75" x14ac:dyDescent="0.25">
      <c r="B26" s="111" t="s">
        <v>135</v>
      </c>
      <c r="C26" s="112" t="s">
        <v>136</v>
      </c>
      <c r="D26" s="302">
        <v>33000000</v>
      </c>
      <c r="E26" s="302">
        <v>883500</v>
      </c>
      <c r="F26" s="302">
        <v>883500</v>
      </c>
      <c r="G26" s="303">
        <v>883500</v>
      </c>
      <c r="H26" s="302">
        <f t="shared" si="1"/>
        <v>0</v>
      </c>
      <c r="I26" s="303">
        <f>+F26-G26</f>
        <v>0</v>
      </c>
      <c r="J26" s="302">
        <v>32116500</v>
      </c>
      <c r="L26" s="283" t="s">
        <v>146</v>
      </c>
      <c r="N26" s="283">
        <f>+D23</f>
        <v>17968000000</v>
      </c>
      <c r="O26" s="283">
        <f t="shared" ref="O26:P27" si="2">+E23</f>
        <v>17800797178</v>
      </c>
      <c r="P26" s="283">
        <f t="shared" si="2"/>
        <v>17800797178</v>
      </c>
    </row>
    <row r="27" spans="1:16" ht="33.75" x14ac:dyDescent="0.25">
      <c r="B27" s="111" t="s">
        <v>135</v>
      </c>
      <c r="C27" s="112" t="s">
        <v>136</v>
      </c>
      <c r="D27" s="302">
        <v>963826845</v>
      </c>
      <c r="E27" s="302">
        <v>963826845</v>
      </c>
      <c r="F27" s="302">
        <v>963826845</v>
      </c>
      <c r="G27" s="303">
        <v>963826845</v>
      </c>
      <c r="H27" s="302">
        <f t="shared" si="1"/>
        <v>0</v>
      </c>
      <c r="I27" s="303">
        <f>+F27-G27</f>
        <v>0</v>
      </c>
      <c r="J27" s="302">
        <v>0</v>
      </c>
      <c r="L27" s="283" t="s">
        <v>147</v>
      </c>
      <c r="N27" s="283">
        <f>+D24</f>
        <v>4340000000</v>
      </c>
      <c r="O27" s="283">
        <f t="shared" si="2"/>
        <v>4066420648.9499998</v>
      </c>
      <c r="P27" s="283">
        <f t="shared" si="2"/>
        <v>3839780814.4699998</v>
      </c>
    </row>
    <row r="28" spans="1:16" ht="33.75" x14ac:dyDescent="0.25">
      <c r="B28" s="111" t="s">
        <v>135</v>
      </c>
      <c r="C28" s="112" t="s">
        <v>136</v>
      </c>
      <c r="D28" s="302">
        <v>975000000</v>
      </c>
      <c r="E28" s="302">
        <v>974999999.55999994</v>
      </c>
      <c r="F28" s="302">
        <v>974999999.55999994</v>
      </c>
      <c r="G28" s="303">
        <v>974999999.55999994</v>
      </c>
      <c r="H28" s="302">
        <f t="shared" si="1"/>
        <v>0</v>
      </c>
      <c r="I28" s="303">
        <f>+F28-G28</f>
        <v>0</v>
      </c>
      <c r="J28" s="302">
        <v>0.44</v>
      </c>
      <c r="L28" s="283" t="s">
        <v>148</v>
      </c>
      <c r="N28" s="283">
        <f>+D25+D26+D27+D28</f>
        <v>17285952363</v>
      </c>
      <c r="O28" s="283">
        <f t="shared" ref="O28:P28" si="3">+E25+E26+E27+E28</f>
        <v>17143077163.539999</v>
      </c>
      <c r="P28" s="283">
        <f t="shared" si="3"/>
        <v>15887768428.539999</v>
      </c>
    </row>
    <row r="29" spans="1:16" x14ac:dyDescent="0.25">
      <c r="B29" s="298" t="s">
        <v>48</v>
      </c>
      <c r="C29" s="299" t="s">
        <v>87</v>
      </c>
      <c r="D29" s="300">
        <f>SUM(D30:D33)</f>
        <v>422387376230</v>
      </c>
      <c r="E29" s="300">
        <f t="shared" ref="E29:I29" si="4">SUM(E30:E33)</f>
        <v>403027219404.75006</v>
      </c>
      <c r="F29" s="300">
        <f t="shared" si="4"/>
        <v>204204645548.13</v>
      </c>
      <c r="G29" s="300">
        <f t="shared" si="4"/>
        <v>204197360591.13</v>
      </c>
      <c r="H29" s="300">
        <f t="shared" si="4"/>
        <v>198822573856.62</v>
      </c>
      <c r="I29" s="301">
        <f t="shared" si="4"/>
        <v>7284957</v>
      </c>
      <c r="J29" s="300">
        <v>19360156825.25</v>
      </c>
    </row>
    <row r="30" spans="1:16" ht="45" x14ac:dyDescent="0.25">
      <c r="B30" s="111" t="s">
        <v>88</v>
      </c>
      <c r="C30" s="112" t="s">
        <v>89</v>
      </c>
      <c r="D30" s="302">
        <v>89096304322</v>
      </c>
      <c r="E30" s="302">
        <v>81849701785.279999</v>
      </c>
      <c r="F30" s="302">
        <v>68472832662.690002</v>
      </c>
      <c r="G30" s="303">
        <v>68465547705.690002</v>
      </c>
      <c r="H30" s="302">
        <f t="shared" ref="H30:I33" si="5">+E30-F30</f>
        <v>13376869122.589996</v>
      </c>
      <c r="I30" s="303">
        <f t="shared" si="5"/>
        <v>7284957</v>
      </c>
      <c r="J30" s="302">
        <v>7246602536.7200003</v>
      </c>
    </row>
    <row r="31" spans="1:16" ht="22.5" x14ac:dyDescent="0.25">
      <c r="B31" s="111" t="s">
        <v>90</v>
      </c>
      <c r="C31" s="112" t="s">
        <v>91</v>
      </c>
      <c r="D31" s="302">
        <v>78852465808</v>
      </c>
      <c r="E31" s="302">
        <v>72525701241.740005</v>
      </c>
      <c r="F31" s="302">
        <v>52122840152.68</v>
      </c>
      <c r="G31" s="303">
        <v>52122840152.68</v>
      </c>
      <c r="H31" s="302">
        <f t="shared" si="5"/>
        <v>20402861089.060005</v>
      </c>
      <c r="I31" s="303">
        <f t="shared" si="5"/>
        <v>0</v>
      </c>
      <c r="J31" s="302">
        <v>6326764566.2600002</v>
      </c>
    </row>
    <row r="32" spans="1:16" ht="22.5" x14ac:dyDescent="0.25">
      <c r="B32" s="111" t="s">
        <v>90</v>
      </c>
      <c r="C32" s="112" t="s">
        <v>91</v>
      </c>
      <c r="D32" s="302">
        <v>239235147959</v>
      </c>
      <c r="E32" s="302">
        <v>233740547140.76999</v>
      </c>
      <c r="F32" s="302">
        <v>73992510128.770004</v>
      </c>
      <c r="G32" s="303">
        <v>73992510128.770004</v>
      </c>
      <c r="H32" s="302">
        <f t="shared" si="5"/>
        <v>159748037012</v>
      </c>
      <c r="I32" s="303">
        <f t="shared" si="5"/>
        <v>0</v>
      </c>
      <c r="J32" s="302">
        <v>5494600818.2299995</v>
      </c>
    </row>
    <row r="33" spans="2:10" ht="33.75" x14ac:dyDescent="0.25">
      <c r="B33" s="111" t="s">
        <v>92</v>
      </c>
      <c r="C33" s="112" t="s">
        <v>93</v>
      </c>
      <c r="D33" s="302">
        <v>15203458141</v>
      </c>
      <c r="E33" s="302">
        <v>14911269236.959999</v>
      </c>
      <c r="F33" s="302">
        <v>9616462603.9899998</v>
      </c>
      <c r="G33" s="303">
        <v>9616462603.9899998</v>
      </c>
      <c r="H33" s="302">
        <f t="shared" si="5"/>
        <v>5294806632.9699993</v>
      </c>
      <c r="I33" s="303">
        <f t="shared" si="5"/>
        <v>0</v>
      </c>
      <c r="J33" s="302">
        <v>292188904.04000002</v>
      </c>
    </row>
    <row r="34" spans="2:10" ht="15.75" thickBot="1" x14ac:dyDescent="0.3">
      <c r="B34" s="375" t="s">
        <v>137</v>
      </c>
      <c r="C34" s="376"/>
      <c r="D34" s="304">
        <f>+D29+D22</f>
        <v>461981328593</v>
      </c>
      <c r="E34" s="304">
        <f t="shared" ref="E34:I34" si="6">+E29+E22</f>
        <v>442037514395.24005</v>
      </c>
      <c r="F34" s="304">
        <f t="shared" si="6"/>
        <v>241732991969.14001</v>
      </c>
      <c r="G34" s="304">
        <f t="shared" si="6"/>
        <v>241724993804.14001</v>
      </c>
      <c r="H34" s="304">
        <f t="shared" si="6"/>
        <v>200304522426.10001</v>
      </c>
      <c r="I34" s="305">
        <f t="shared" si="6"/>
        <v>7998165</v>
      </c>
      <c r="J34" s="304">
        <v>19943814197.759998</v>
      </c>
    </row>
    <row r="35" spans="2:10" ht="16.5" thickBot="1" x14ac:dyDescent="0.3">
      <c r="B35" s="377" t="s">
        <v>149</v>
      </c>
      <c r="C35" s="378"/>
      <c r="D35" s="379"/>
      <c r="E35" s="306">
        <f>+E34/D34</f>
        <v>0.95682982630813163</v>
      </c>
      <c r="F35" s="306">
        <f>+F34/D34</f>
        <v>0.52325273124209715</v>
      </c>
      <c r="G35" s="306">
        <f>+G34/D34</f>
        <v>0.52323541849696009</v>
      </c>
      <c r="H35" s="306">
        <f>+H34/D34</f>
        <v>0.43357709506603431</v>
      </c>
      <c r="I35" s="307">
        <f>+I34/D34</f>
        <v>1.7312745137036237E-5</v>
      </c>
      <c r="J35" s="308">
        <f>+J34/D34</f>
        <v>4.3170173691868527E-2</v>
      </c>
    </row>
    <row r="38" spans="2:10" ht="15.75" thickBot="1" x14ac:dyDescent="0.3"/>
    <row r="39" spans="2:10" ht="24" x14ac:dyDescent="0.25">
      <c r="B39" s="274" t="s">
        <v>3</v>
      </c>
      <c r="C39" s="275" t="s">
        <v>6</v>
      </c>
      <c r="D39" s="296" t="s">
        <v>8</v>
      </c>
      <c r="E39" s="296" t="s">
        <v>12</v>
      </c>
      <c r="F39" s="296" t="s">
        <v>150</v>
      </c>
    </row>
    <row r="40" spans="2:10" x14ac:dyDescent="0.25">
      <c r="B40" s="298" t="s">
        <v>17</v>
      </c>
      <c r="C40" s="299" t="s">
        <v>128</v>
      </c>
      <c r="D40" s="300">
        <f>SUM(D41:D46)</f>
        <v>39593952363</v>
      </c>
      <c r="E40" s="300">
        <f t="shared" ref="E40" si="7">SUM(E41:E46)</f>
        <v>39010294990.489998</v>
      </c>
      <c r="F40" s="309">
        <f t="shared" ref="F40:F52" si="8">+E40/D40</f>
        <v>0.9852589262330016</v>
      </c>
    </row>
    <row r="41" spans="2:10" x14ac:dyDescent="0.25">
      <c r="B41" s="111" t="s">
        <v>129</v>
      </c>
      <c r="C41" s="112" t="s">
        <v>130</v>
      </c>
      <c r="D41" s="302">
        <v>17968000000</v>
      </c>
      <c r="E41" s="302">
        <v>17800797178</v>
      </c>
      <c r="F41" s="310">
        <f t="shared" si="8"/>
        <v>0.99069441106411393</v>
      </c>
    </row>
    <row r="42" spans="2:10" ht="22.5" x14ac:dyDescent="0.25">
      <c r="B42" s="111" t="s">
        <v>132</v>
      </c>
      <c r="C42" s="112" t="s">
        <v>133</v>
      </c>
      <c r="D42" s="302">
        <v>4340000000</v>
      </c>
      <c r="E42" s="302">
        <v>4066420648.9499998</v>
      </c>
      <c r="F42" s="310">
        <f t="shared" si="8"/>
        <v>0.93696328316820277</v>
      </c>
    </row>
    <row r="43" spans="2:10" x14ac:dyDescent="0.25">
      <c r="B43" s="111" t="s">
        <v>134</v>
      </c>
      <c r="C43" s="112" t="s">
        <v>84</v>
      </c>
      <c r="D43" s="302">
        <v>15314125518</v>
      </c>
      <c r="E43" s="302">
        <v>15203366818.98</v>
      </c>
      <c r="F43" s="310">
        <f t="shared" si="8"/>
        <v>0.99276754660983968</v>
      </c>
    </row>
    <row r="44" spans="2:10" ht="33.75" x14ac:dyDescent="0.25">
      <c r="B44" s="111" t="s">
        <v>135</v>
      </c>
      <c r="C44" s="112" t="s">
        <v>136</v>
      </c>
      <c r="D44" s="302">
        <v>33000000</v>
      </c>
      <c r="E44" s="302">
        <v>883500</v>
      </c>
      <c r="F44" s="310">
        <f t="shared" si="8"/>
        <v>2.6772727272727274E-2</v>
      </c>
    </row>
    <row r="45" spans="2:10" ht="33.75" x14ac:dyDescent="0.25">
      <c r="B45" s="111" t="s">
        <v>135</v>
      </c>
      <c r="C45" s="112" t="s">
        <v>136</v>
      </c>
      <c r="D45" s="302">
        <v>963826845</v>
      </c>
      <c r="E45" s="302">
        <v>963826845</v>
      </c>
      <c r="F45" s="310">
        <f t="shared" si="8"/>
        <v>1</v>
      </c>
    </row>
    <row r="46" spans="2:10" ht="33.75" x14ac:dyDescent="0.25">
      <c r="B46" s="111" t="s">
        <v>135</v>
      </c>
      <c r="C46" s="112" t="s">
        <v>136</v>
      </c>
      <c r="D46" s="302">
        <v>975000000</v>
      </c>
      <c r="E46" s="302">
        <v>974999999.55999994</v>
      </c>
      <c r="F46" s="310">
        <f t="shared" si="8"/>
        <v>0.99999999954871788</v>
      </c>
    </row>
    <row r="47" spans="2:10" ht="14.25" customHeight="1" x14ac:dyDescent="0.25">
      <c r="B47" s="298" t="s">
        <v>48</v>
      </c>
      <c r="C47" s="299" t="s">
        <v>87</v>
      </c>
      <c r="D47" s="300">
        <f>SUM(D48:D51)</f>
        <v>422387376230</v>
      </c>
      <c r="E47" s="300">
        <f t="shared" ref="E47" si="9">SUM(E48:E51)</f>
        <v>403027219404.75006</v>
      </c>
      <c r="F47" s="309">
        <f t="shared" si="8"/>
        <v>0.95416492557602417</v>
      </c>
    </row>
    <row r="48" spans="2:10" ht="45" x14ac:dyDescent="0.25">
      <c r="B48" s="111" t="s">
        <v>88</v>
      </c>
      <c r="C48" s="112" t="s">
        <v>89</v>
      </c>
      <c r="D48" s="302">
        <v>89096304322</v>
      </c>
      <c r="E48" s="302">
        <v>81849701785.279999</v>
      </c>
      <c r="F48" s="310">
        <f t="shared" si="8"/>
        <v>0.91866550928386104</v>
      </c>
    </row>
    <row r="49" spans="2:6" ht="22.5" x14ac:dyDescent="0.25">
      <c r="B49" s="111" t="s">
        <v>90</v>
      </c>
      <c r="C49" s="112" t="s">
        <v>91</v>
      </c>
      <c r="D49" s="302">
        <v>78852465808</v>
      </c>
      <c r="E49" s="302">
        <v>72525701241.740005</v>
      </c>
      <c r="F49" s="310">
        <f t="shared" si="8"/>
        <v>0.91976453112239753</v>
      </c>
    </row>
    <row r="50" spans="2:6" ht="22.5" x14ac:dyDescent="0.25">
      <c r="B50" s="111" t="s">
        <v>90</v>
      </c>
      <c r="C50" s="112" t="s">
        <v>91</v>
      </c>
      <c r="D50" s="302">
        <v>239235147959</v>
      </c>
      <c r="E50" s="302">
        <v>233740547140.76999</v>
      </c>
      <c r="F50" s="310">
        <f t="shared" si="8"/>
        <v>0.97703263560933085</v>
      </c>
    </row>
    <row r="51" spans="2:6" ht="33.75" x14ac:dyDescent="0.25">
      <c r="B51" s="111" t="s">
        <v>92</v>
      </c>
      <c r="C51" s="112" t="s">
        <v>93</v>
      </c>
      <c r="D51" s="302">
        <v>15203458141</v>
      </c>
      <c r="E51" s="302">
        <v>14911269236.959999</v>
      </c>
      <c r="F51" s="310">
        <f t="shared" si="8"/>
        <v>0.98078141819248088</v>
      </c>
    </row>
    <row r="52" spans="2:6" ht="15.75" thickBot="1" x14ac:dyDescent="0.3">
      <c r="B52" s="375" t="s">
        <v>137</v>
      </c>
      <c r="C52" s="376"/>
      <c r="D52" s="304">
        <f>+D47+D40</f>
        <v>461981328593</v>
      </c>
      <c r="E52" s="304">
        <f t="shared" ref="E52" si="10">+E47+E40</f>
        <v>442037514395.24005</v>
      </c>
      <c r="F52" s="311">
        <f t="shared" si="8"/>
        <v>0.95682982630813163</v>
      </c>
    </row>
  </sheetData>
  <mergeCells count="4">
    <mergeCell ref="B17:C17"/>
    <mergeCell ref="B34:C34"/>
    <mergeCell ref="B35:D35"/>
    <mergeCell ref="B52:C52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2:H16"/>
  <sheetViews>
    <sheetView workbookViewId="0"/>
  </sheetViews>
  <sheetFormatPr baseColWidth="10" defaultRowHeight="15" x14ac:dyDescent="0.25"/>
  <cols>
    <col min="3" max="3" width="52.28515625" customWidth="1"/>
    <col min="4" max="4" width="16" customWidth="1"/>
    <col min="5" max="7" width="14.7109375" customWidth="1"/>
    <col min="8" max="8" width="20.85546875" customWidth="1"/>
  </cols>
  <sheetData>
    <row r="2" spans="2:8" x14ac:dyDescent="0.25">
      <c r="D2" s="165">
        <f>+D6</f>
        <v>158844076673</v>
      </c>
    </row>
    <row r="3" spans="2:8" x14ac:dyDescent="0.25">
      <c r="B3" s="1" t="s">
        <v>3</v>
      </c>
      <c r="C3" s="1" t="s">
        <v>6</v>
      </c>
      <c r="D3" s="1" t="s">
        <v>8</v>
      </c>
      <c r="E3" s="1" t="s">
        <v>12</v>
      </c>
      <c r="F3" s="1" t="s">
        <v>13</v>
      </c>
      <c r="G3" s="1" t="s">
        <v>15</v>
      </c>
    </row>
    <row r="4" spans="2:8" ht="33.75" x14ac:dyDescent="0.25">
      <c r="B4" s="5" t="s">
        <v>88</v>
      </c>
      <c r="C4" s="4" t="s">
        <v>89</v>
      </c>
      <c r="D4" s="317">
        <f>SUM('ACUMULADO A DICIEMBRE'!E21:E25)</f>
        <v>89096304322</v>
      </c>
      <c r="E4" s="317">
        <f>SUM('ACUMULADO A DICIEMBRE'!I21:I25)</f>
        <v>81849701785.279999</v>
      </c>
      <c r="F4" s="317">
        <f>SUM('ACUMULADO A DICIEMBRE'!J21:J25)</f>
        <v>68472832662.690002</v>
      </c>
      <c r="G4" s="317">
        <f>SUM('ACUMULADO A DICIEMBRE'!K21:K25)</f>
        <v>68465547705.690002</v>
      </c>
    </row>
    <row r="5" spans="2:8" x14ac:dyDescent="0.25">
      <c r="B5" s="5" t="s">
        <v>90</v>
      </c>
      <c r="C5" s="4" t="s">
        <v>91</v>
      </c>
      <c r="D5" s="317">
        <f>SUM('ACUMULADO A DICIEMBRE'!E29:E36)</f>
        <v>159243537094</v>
      </c>
      <c r="E5" s="317">
        <f>SUM('ACUMULADO A DICIEMBRE'!I29:I36)</f>
        <v>152796777023.5</v>
      </c>
      <c r="F5" s="317">
        <f>SUM('ACUMULADO A DICIEMBRE'!J29:J36)</f>
        <v>115479733036.98</v>
      </c>
      <c r="G5" s="317">
        <f>SUM('ACUMULADO A DICIEMBRE'!K29:K36)</f>
        <v>115479733036.98</v>
      </c>
      <c r="H5" s="14"/>
    </row>
    <row r="6" spans="2:8" x14ac:dyDescent="0.25">
      <c r="B6" s="5" t="s">
        <v>90</v>
      </c>
      <c r="C6" s="63" t="s">
        <v>99</v>
      </c>
      <c r="D6" s="317">
        <f>SUM('ACUMULADO A DICIEMBRE'!E26:E28)+'ACUMULADO A DICIEMBRE'!E37</f>
        <v>158844076673</v>
      </c>
      <c r="E6" s="317">
        <f>SUM('ACUMULADO A DICIEMBRE'!I26:I28)+'ACUMULADO A DICIEMBRE'!I37</f>
        <v>153469471359.01001</v>
      </c>
      <c r="F6" s="317">
        <f>SUM('ACUMULADO A DICIEMBRE'!J26:J28)+'ACUMULADO A DICIEMBRE'!J37</f>
        <v>10635617244.470001</v>
      </c>
      <c r="G6" s="317">
        <f>SUM('ACUMULADO A DICIEMBRE'!K26:K28)+'ACUMULADO A DICIEMBRE'!K37</f>
        <v>10635617244.470001</v>
      </c>
      <c r="H6" s="14"/>
    </row>
    <row r="7" spans="2:8" ht="22.5" x14ac:dyDescent="0.25">
      <c r="B7" s="5" t="s">
        <v>92</v>
      </c>
      <c r="C7" s="4" t="s">
        <v>93</v>
      </c>
      <c r="D7" s="317">
        <f>SUM('ACUMULADO A DICIEMBRE'!E38:E40)</f>
        <v>15203458141</v>
      </c>
      <c r="E7" s="317">
        <f>SUM('ACUMULADO A DICIEMBRE'!I38:I40)</f>
        <v>14911269236.960001</v>
      </c>
      <c r="F7" s="317">
        <f>SUM('ACUMULADO A DICIEMBRE'!J38:J40)</f>
        <v>9616462603.9899998</v>
      </c>
      <c r="G7" s="317">
        <f>SUM('ACUMULADO A DICIEMBRE'!K38:K40)</f>
        <v>9616462603.9899998</v>
      </c>
    </row>
    <row r="8" spans="2:8" x14ac:dyDescent="0.25">
      <c r="H8" s="165"/>
    </row>
    <row r="14" spans="2:8" x14ac:dyDescent="0.25">
      <c r="H14" s="235" t="e">
        <f>+'ESPECIFICO A OCTUBRE'!#REF!+'ESPECIFICO A OCTUBRE'!#REF!+'ESPECIFICO A OCTUBRE'!#REF!+'ESPECIFICO A OCTUBRE'!#REF!+'ESPECIFICO A OCTUBRE'!#REF!</f>
        <v>#REF!</v>
      </c>
    </row>
    <row r="15" spans="2:8" x14ac:dyDescent="0.25">
      <c r="H15" s="235" t="e">
        <f>+'ESPECIFICO A OCTUBRE'!#REF!-'ESPECIFICO A OCTUBRE'!#REF!+'ESPECIFICO A OCTUBRE'!#REF!-'ESPECIFICO A OCTUBRE'!#REF!+'ESPECIFICO A OCTUBRE'!#REF!+'ESPECIFICO A OCTUBRE'!#REF!+'ESPECIFICO A OCTUBRE'!#REF!+'ESPECIFICO A OCTUBRE'!#REF!+'ESPECIFICO A OCTUBRE'!#REF!+'ESPECIFICO A OCTUBRE'!#REF!+'ESPECIFICO A OCTUBRE'!#REF!</f>
        <v>#REF!</v>
      </c>
    </row>
    <row r="16" spans="2:8" x14ac:dyDescent="0.25">
      <c r="H16" s="235" t="e">
        <f>+H14-H15</f>
        <v>#REF!</v>
      </c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J25"/>
  <sheetViews>
    <sheetView workbookViewId="0"/>
  </sheetViews>
  <sheetFormatPr baseColWidth="10" defaultRowHeight="15" x14ac:dyDescent="0.25"/>
  <cols>
    <col min="1" max="1" width="7.28515625" customWidth="1"/>
    <col min="2" max="2" width="14.140625" customWidth="1"/>
    <col min="3" max="3" width="45.5703125" customWidth="1"/>
    <col min="4" max="5" width="18.85546875" style="318" customWidth="1"/>
    <col min="6" max="7" width="18.85546875" customWidth="1"/>
    <col min="8" max="8" width="0" hidden="1" customWidth="1"/>
    <col min="9" max="9" width="18.5703125" bestFit="1" customWidth="1"/>
    <col min="10" max="10" width="15.140625" bestFit="1" customWidth="1"/>
  </cols>
  <sheetData>
    <row r="1" spans="2:10" x14ac:dyDescent="0.25">
      <c r="B1" s="1">
        <v>2020</v>
      </c>
      <c r="C1" s="2" t="s">
        <v>0</v>
      </c>
      <c r="D1" s="322" t="s">
        <v>0</v>
      </c>
      <c r="E1" s="322" t="s">
        <v>0</v>
      </c>
      <c r="F1" s="2" t="s">
        <v>0</v>
      </c>
      <c r="G1" s="2" t="s">
        <v>0</v>
      </c>
    </row>
    <row r="2" spans="2:10" x14ac:dyDescent="0.25">
      <c r="B2" s="1" t="s">
        <v>1</v>
      </c>
      <c r="C2" s="2" t="s">
        <v>0</v>
      </c>
      <c r="D2" s="322" t="s">
        <v>0</v>
      </c>
      <c r="E2" s="322" t="s">
        <v>0</v>
      </c>
      <c r="F2" s="2" t="s">
        <v>0</v>
      </c>
      <c r="G2" s="2" t="s">
        <v>0</v>
      </c>
    </row>
    <row r="3" spans="2:10" x14ac:dyDescent="0.25">
      <c r="B3" s="1" t="s">
        <v>2</v>
      </c>
      <c r="C3" s="2" t="s">
        <v>0</v>
      </c>
      <c r="D3" s="322" t="s">
        <v>0</v>
      </c>
      <c r="E3" s="322" t="s">
        <v>0</v>
      </c>
      <c r="F3" s="2" t="s">
        <v>0</v>
      </c>
      <c r="G3" s="2" t="s">
        <v>0</v>
      </c>
    </row>
    <row r="5" spans="2:10" ht="15.75" thickBot="1" x14ac:dyDescent="0.3">
      <c r="B5" s="1" t="s">
        <v>3</v>
      </c>
      <c r="C5" s="1" t="s">
        <v>6</v>
      </c>
      <c r="D5" s="323" t="s">
        <v>8</v>
      </c>
      <c r="E5" s="323" t="s">
        <v>12</v>
      </c>
      <c r="F5" s="1" t="s">
        <v>13</v>
      </c>
      <c r="G5" s="1" t="s">
        <v>15</v>
      </c>
    </row>
    <row r="6" spans="2:10" ht="33.75" x14ac:dyDescent="0.25">
      <c r="B6" s="5" t="s">
        <v>47</v>
      </c>
      <c r="C6" s="4" t="s">
        <v>49</v>
      </c>
      <c r="D6" s="324">
        <f>SUM('ACUMULADO A DICIEMBRE'!E21)</f>
        <v>44132430096</v>
      </c>
      <c r="E6" s="324">
        <f>SUM('ACUMULADO A DICIEMBRE'!I21)</f>
        <v>42293722964</v>
      </c>
      <c r="F6" s="164">
        <f>+'ESPECIFICO A SEPTIEMBRE'!J19</f>
        <v>780242990</v>
      </c>
      <c r="G6" s="164">
        <v>12648205672</v>
      </c>
      <c r="I6" s="318">
        <f>+E6-J6</f>
        <v>0</v>
      </c>
      <c r="J6" s="319">
        <v>42293722964</v>
      </c>
    </row>
    <row r="7" spans="2:10" ht="22.5" x14ac:dyDescent="0.25">
      <c r="B7" s="5" t="s">
        <v>50</v>
      </c>
      <c r="C7" s="4" t="s">
        <v>51</v>
      </c>
      <c r="D7" s="324">
        <f>+'ACUMULADO A DICIEMBRE'!E22</f>
        <v>9731983628</v>
      </c>
      <c r="E7" s="324">
        <f>+'ACUMULADO A DICIEMBRE'!I22</f>
        <v>8752308627</v>
      </c>
      <c r="F7" s="164">
        <f>+'ESPECIFICO A SEPTIEMBRE'!J20</f>
        <v>526601007</v>
      </c>
      <c r="G7" s="164">
        <v>4141394995</v>
      </c>
      <c r="I7" s="318">
        <f t="shared" ref="I7:I23" si="0">+E7-J7</f>
        <v>0</v>
      </c>
      <c r="J7" s="320">
        <v>8752308627</v>
      </c>
    </row>
    <row r="8" spans="2:10" x14ac:dyDescent="0.25">
      <c r="B8" s="5" t="s">
        <v>52</v>
      </c>
      <c r="C8" s="4" t="s">
        <v>53</v>
      </c>
      <c r="D8" s="324">
        <f>+'ACUMULADO A DICIEMBRE'!E23</f>
        <v>9394668882</v>
      </c>
      <c r="E8" s="324">
        <f>+'ACUMULADO A DICIEMBRE'!I23</f>
        <v>7694839265.9899998</v>
      </c>
      <c r="F8" s="164">
        <f>+'ESPECIFICO A SEPTIEMBRE'!J21</f>
        <v>406663222</v>
      </c>
      <c r="G8" s="164">
        <v>2984974705</v>
      </c>
      <c r="I8" s="318">
        <f t="shared" si="0"/>
        <v>0</v>
      </c>
      <c r="J8" s="320">
        <v>7694839265.9899998</v>
      </c>
    </row>
    <row r="9" spans="2:10" ht="22.5" x14ac:dyDescent="0.25">
      <c r="B9" s="5" t="s">
        <v>54</v>
      </c>
      <c r="C9" s="4" t="s">
        <v>55</v>
      </c>
      <c r="D9" s="324">
        <f>+'ACUMULADO A DICIEMBRE'!E24</f>
        <v>12555198197</v>
      </c>
      <c r="E9" s="324">
        <f>+'ACUMULADO A DICIEMBRE'!I24</f>
        <v>10706929134.59</v>
      </c>
      <c r="F9" s="164">
        <f>+'ESPECIFICO A SEPTIEMBRE'!J22</f>
        <v>580198247</v>
      </c>
      <c r="G9" s="164">
        <v>1588964802</v>
      </c>
      <c r="I9" s="318">
        <f t="shared" si="0"/>
        <v>0</v>
      </c>
      <c r="J9" s="320">
        <v>10706929134.59</v>
      </c>
    </row>
    <row r="10" spans="2:10" ht="22.5" x14ac:dyDescent="0.25">
      <c r="B10" s="5" t="s">
        <v>56</v>
      </c>
      <c r="C10" s="4" t="s">
        <v>57</v>
      </c>
      <c r="D10" s="324">
        <f>+'ACUMULADO A DICIEMBRE'!E25</f>
        <v>13282023519</v>
      </c>
      <c r="E10" s="324">
        <f>+'ACUMULADO A DICIEMBRE'!I25</f>
        <v>12401901793.700001</v>
      </c>
      <c r="F10" s="164">
        <f>+'ESPECIFICO A SEPTIEMBRE'!J23</f>
        <v>1820591979</v>
      </c>
      <c r="G10" s="164">
        <v>3081478111</v>
      </c>
      <c r="I10" s="318">
        <f>+E10-J10</f>
        <v>0</v>
      </c>
      <c r="J10" s="320">
        <v>12401901793.700001</v>
      </c>
    </row>
    <row r="11" spans="2:10" ht="33.75" x14ac:dyDescent="0.25">
      <c r="B11" s="5" t="s">
        <v>58</v>
      </c>
      <c r="C11" s="4" t="s">
        <v>59</v>
      </c>
      <c r="D11" s="324">
        <f>+'ACUMULADO A DICIEMBRE'!E26+'ACUMULADO A DICIEMBRE'!E27</f>
        <v>81672556197</v>
      </c>
      <c r="E11" s="324">
        <f>+'ACUMULADO A DICIEMBRE'!I26+'ACUMULADO A DICIEMBRE'!I27</f>
        <v>80266191902.509995</v>
      </c>
      <c r="F11" s="164">
        <f>+'ESPECIFICO A SEPTIEMBRE'!J24+'ESPECIFICO A SEPTIEMBRE'!J25</f>
        <v>619255372</v>
      </c>
      <c r="G11" s="164">
        <v>2729746217.5100002</v>
      </c>
      <c r="I11" s="318">
        <f t="shared" si="0"/>
        <v>64028278210.999992</v>
      </c>
      <c r="J11" s="320">
        <v>16237913691.51</v>
      </c>
    </row>
    <row r="12" spans="2:10" ht="22.5" x14ac:dyDescent="0.25">
      <c r="B12" s="5" t="s">
        <v>60</v>
      </c>
      <c r="C12" s="4" t="s">
        <v>61</v>
      </c>
      <c r="D12" s="324">
        <f>+'ACUMULADO A DICIEMBRE'!E28</f>
        <v>73221315635</v>
      </c>
      <c r="E12" s="324">
        <f>+'ACUMULADO A DICIEMBRE'!I28</f>
        <v>69543730161</v>
      </c>
      <c r="F12" s="164">
        <f>+'ESPECIFICO A SEPTIEMBRE'!J26</f>
        <v>54793438</v>
      </c>
      <c r="G12" s="164">
        <v>184119550</v>
      </c>
      <c r="I12" s="318">
        <f t="shared" si="0"/>
        <v>5515451950</v>
      </c>
      <c r="J12" s="320">
        <v>64028278211</v>
      </c>
    </row>
    <row r="13" spans="2:10" ht="33.75" x14ac:dyDescent="0.25">
      <c r="B13" s="5" t="s">
        <v>62</v>
      </c>
      <c r="C13" s="4" t="s">
        <v>63</v>
      </c>
      <c r="D13" s="324">
        <f>+'ACUMULADO A DICIEMBRE'!E29</f>
        <v>18134378977</v>
      </c>
      <c r="E13" s="324">
        <f>+'ACUMULADO A DICIEMBRE'!I29</f>
        <v>18096934158.77</v>
      </c>
      <c r="F13" s="164">
        <f>+'ESPECIFICO A SEPTIEMBRE'!J27</f>
        <v>865444634.37</v>
      </c>
      <c r="G13" s="164">
        <v>8892894700.5</v>
      </c>
      <c r="I13" s="318">
        <f t="shared" si="0"/>
        <v>-51446796002.229996</v>
      </c>
      <c r="J13" s="320">
        <v>69543730161</v>
      </c>
    </row>
    <row r="14" spans="2:10" ht="33.75" x14ac:dyDescent="0.25">
      <c r="B14" s="5" t="s">
        <v>64</v>
      </c>
      <c r="C14" s="4" t="s">
        <v>65</v>
      </c>
      <c r="D14" s="324">
        <f>+'ESPECIFICO DICIEMBRE'!E30+'ESPECIFICO DICIEMBRE'!E31</f>
        <v>105619244452</v>
      </c>
      <c r="E14" s="324">
        <f>+'ACUMULADO A DICIEMBRE'!I30+'ACUMULADO A DICIEMBRE'!I31</f>
        <v>99716845406.730011</v>
      </c>
      <c r="F14" s="164">
        <f>+'ESPECIFICO A SEPTIEMBRE'!J28+'ESPECIFICO A SEPTIEMBRE'!J29</f>
        <v>3969770779.2600002</v>
      </c>
      <c r="G14" s="164">
        <v>38797290915.400002</v>
      </c>
      <c r="I14" s="318">
        <f t="shared" si="0"/>
        <v>81619911247.960007</v>
      </c>
      <c r="J14" s="320">
        <v>18096934158.77</v>
      </c>
    </row>
    <row r="15" spans="2:10" ht="22.5" x14ac:dyDescent="0.25">
      <c r="B15" s="5" t="s">
        <v>66</v>
      </c>
      <c r="C15" s="4" t="s">
        <v>67</v>
      </c>
      <c r="D15" s="324">
        <f>+'ACUMULADO A DICIEMBRE'!E32</f>
        <v>700000000</v>
      </c>
      <c r="E15" s="324">
        <f>+'ACUMULADO A DICIEMBRE'!I32</f>
        <v>696258581</v>
      </c>
      <c r="F15" s="164">
        <f>+'ESPECIFICO A SEPTIEMBRE'!J30</f>
        <v>73815882</v>
      </c>
      <c r="G15" s="164">
        <v>281134664</v>
      </c>
      <c r="I15" s="318">
        <f t="shared" si="0"/>
        <v>-55591528969.230003</v>
      </c>
      <c r="J15" s="320">
        <v>56287787550.230003</v>
      </c>
    </row>
    <row r="16" spans="2:10" ht="22.5" x14ac:dyDescent="0.25">
      <c r="B16" s="5" t="s">
        <v>68</v>
      </c>
      <c r="C16" s="4" t="s">
        <v>69</v>
      </c>
      <c r="D16" s="324">
        <f>+'ACUMULADO A DICIEMBRE'!E33</f>
        <v>259500000</v>
      </c>
      <c r="E16" s="324">
        <f>+'ACUMULADO A DICIEMBRE'!I33</f>
        <v>258666667</v>
      </c>
      <c r="F16" s="164">
        <f>+'ESPECIFICO A SEPTIEMBRE'!J31</f>
        <v>58145190</v>
      </c>
      <c r="G16" s="164">
        <v>68497873</v>
      </c>
      <c r="I16" s="318">
        <f t="shared" si="0"/>
        <v>-43170391189.5</v>
      </c>
      <c r="J16" s="320">
        <v>43429057856.5</v>
      </c>
    </row>
    <row r="17" spans="2:10" ht="33.75" x14ac:dyDescent="0.25">
      <c r="B17" s="5" t="s">
        <v>70</v>
      </c>
      <c r="C17" s="4" t="s">
        <v>71</v>
      </c>
      <c r="D17" s="324">
        <f>+'ACUMULADO A DICIEMBRE'!E34</f>
        <v>28972537687</v>
      </c>
      <c r="E17" s="324">
        <f>+'ACUMULADO A DICIEMBRE'!I34</f>
        <v>28509908065</v>
      </c>
      <c r="F17" s="164">
        <f>+'ESPECIFICO A SEPTIEMBRE'!J32</f>
        <v>86804825</v>
      </c>
      <c r="G17" s="164">
        <v>8740164502</v>
      </c>
      <c r="I17" s="318">
        <f t="shared" si="0"/>
        <v>27813649484</v>
      </c>
      <c r="J17" s="320">
        <v>696258581</v>
      </c>
    </row>
    <row r="18" spans="2:10" ht="22.5" x14ac:dyDescent="0.25">
      <c r="B18" s="5" t="s">
        <v>72</v>
      </c>
      <c r="C18" s="4" t="s">
        <v>73</v>
      </c>
      <c r="D18" s="324">
        <f>+'ACUMULADO A DICIEMBRE'!E35</f>
        <v>3303014405</v>
      </c>
      <c r="E18" s="324">
        <f>+'ACUMULADO A DICIEMBRE'!I35</f>
        <v>3263302572</v>
      </c>
      <c r="F18" s="164">
        <f>+'ESPECIFICO A SEPTIEMBRE'!J33</f>
        <v>420507832</v>
      </c>
      <c r="G18" s="164">
        <v>1172641899</v>
      </c>
      <c r="I18" s="318">
        <f t="shared" si="0"/>
        <v>3004635905</v>
      </c>
      <c r="J18" s="320">
        <v>258666667</v>
      </c>
    </row>
    <row r="19" spans="2:10" ht="22.5" x14ac:dyDescent="0.25">
      <c r="B19" s="5" t="s">
        <v>74</v>
      </c>
      <c r="C19" s="4" t="s">
        <v>75</v>
      </c>
      <c r="D19" s="324">
        <f>+'ACUMULADO A DICIEMBRE'!E36</f>
        <v>2254861573</v>
      </c>
      <c r="E19" s="324">
        <f>+'ACUMULADO A DICIEMBRE'!I36</f>
        <v>2254861573</v>
      </c>
      <c r="F19" s="164">
        <f>+'ESPECIFICO A SEPTIEMBRE'!J34</f>
        <v>19510400</v>
      </c>
      <c r="G19" s="164">
        <v>1186308511</v>
      </c>
      <c r="I19" s="318">
        <f t="shared" si="0"/>
        <v>-26255046492</v>
      </c>
      <c r="J19" s="320">
        <v>28509908065</v>
      </c>
    </row>
    <row r="20" spans="2:10" ht="22.5" x14ac:dyDescent="0.25">
      <c r="B20" s="5" t="s">
        <v>76</v>
      </c>
      <c r="C20" s="4" t="s">
        <v>77</v>
      </c>
      <c r="D20" s="324">
        <f>+'ACUMULADO A DICIEMBRE'!E37</f>
        <v>3950204841</v>
      </c>
      <c r="E20" s="324">
        <f>+'ACUMULADO A DICIEMBRE'!I37</f>
        <v>3659549295.5</v>
      </c>
      <c r="F20" s="164">
        <f>+'ESPECIFICO A SEPTIEMBRE'!J35</f>
        <v>93964303.969999999</v>
      </c>
      <c r="G20" s="164">
        <v>524410224.94</v>
      </c>
      <c r="I20" s="318">
        <f t="shared" si="0"/>
        <v>396246723.5</v>
      </c>
      <c r="J20" s="320">
        <v>3263302572</v>
      </c>
    </row>
    <row r="21" spans="2:10" ht="33.75" x14ac:dyDescent="0.25">
      <c r="B21" s="5" t="s">
        <v>78</v>
      </c>
      <c r="C21" s="4" t="s">
        <v>79</v>
      </c>
      <c r="D21" s="324">
        <f>+'ACUMULADO A DICIEMBRE'!E38</f>
        <v>3881536013</v>
      </c>
      <c r="E21" s="324">
        <f>+'ACUMULADO A DICIEMBRE'!I38</f>
        <v>3854657579.4499998</v>
      </c>
      <c r="F21" s="164">
        <f>+'ESPECIFICO A SEPTIEMBRE'!J36</f>
        <v>291677397</v>
      </c>
      <c r="G21" s="164">
        <v>556357400.27999997</v>
      </c>
      <c r="I21" s="318">
        <f t="shared" si="0"/>
        <v>1599796006.4499998</v>
      </c>
      <c r="J21" s="320">
        <v>2254861573</v>
      </c>
    </row>
    <row r="22" spans="2:10" x14ac:dyDescent="0.25">
      <c r="B22" s="5" t="s">
        <v>80</v>
      </c>
      <c r="C22" s="4" t="s">
        <v>81</v>
      </c>
      <c r="D22" s="324">
        <f>+'ACUMULADO A DICIEMBRE'!E39</f>
        <v>6928345206</v>
      </c>
      <c r="E22" s="324">
        <f>+'ACUMULADO A DICIEMBRE'!I39</f>
        <v>6849429072.3400002</v>
      </c>
      <c r="F22" s="164">
        <f>+'ESPECIFICO A SEPTIEMBRE'!J37</f>
        <v>284620544.67000002</v>
      </c>
      <c r="G22" s="164">
        <v>1027075177</v>
      </c>
      <c r="I22" s="318">
        <f t="shared" si="0"/>
        <v>3189879776.8400002</v>
      </c>
      <c r="J22" s="320">
        <v>3659549295.5</v>
      </c>
    </row>
    <row r="23" spans="2:10" ht="22.5" x14ac:dyDescent="0.25">
      <c r="B23" s="5" t="s">
        <v>82</v>
      </c>
      <c r="C23" s="4" t="s">
        <v>83</v>
      </c>
      <c r="D23" s="324">
        <f>+'ACUMULADO A DICIEMBRE'!E40</f>
        <v>4393576922</v>
      </c>
      <c r="E23" s="324">
        <f>+'ACUMULADO A DICIEMBRE'!I40</f>
        <v>4207182585.1700001</v>
      </c>
      <c r="F23" s="164">
        <f>+'ESPECIFICO A SEPTIEMBRE'!J38</f>
        <v>280913499</v>
      </c>
      <c r="G23" s="164">
        <v>1357695231</v>
      </c>
      <c r="I23" s="318">
        <f t="shared" si="0"/>
        <v>352525005.72000027</v>
      </c>
      <c r="J23" s="320">
        <v>3854657579.4499998</v>
      </c>
    </row>
    <row r="24" spans="2:10" x14ac:dyDescent="0.25">
      <c r="D24" s="324">
        <f>SUM(D6:D23)</f>
        <v>422387376230</v>
      </c>
      <c r="E24" s="324">
        <f>SUM(E6:E23)</f>
        <v>403027219404.75</v>
      </c>
      <c r="F24" s="164">
        <f>SUM(F6:F23)</f>
        <v>11233521542.27</v>
      </c>
      <c r="G24" s="164">
        <v>111219124575.3</v>
      </c>
      <c r="I24" s="318"/>
      <c r="J24" s="320">
        <v>6849429072.3400002</v>
      </c>
    </row>
    <row r="25" spans="2:10" ht="15.75" thickBot="1" x14ac:dyDescent="0.3">
      <c r="I25" s="318"/>
      <c r="J25" s="321">
        <v>4207182585.1700001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G16"/>
  <sheetViews>
    <sheetView workbookViewId="0"/>
  </sheetViews>
  <sheetFormatPr baseColWidth="10" defaultRowHeight="15" x14ac:dyDescent="0.25"/>
  <cols>
    <col min="2" max="2" width="12.7109375" customWidth="1"/>
    <col min="3" max="3" width="37.7109375" customWidth="1"/>
    <col min="4" max="7" width="15.7109375" customWidth="1"/>
  </cols>
  <sheetData>
    <row r="3" spans="2:7" x14ac:dyDescent="0.25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</row>
    <row r="4" spans="2:7" x14ac:dyDescent="0.25">
      <c r="B4" s="1" t="s">
        <v>3</v>
      </c>
      <c r="C4" s="1" t="s">
        <v>6</v>
      </c>
      <c r="D4" s="1" t="s">
        <v>8</v>
      </c>
      <c r="E4" s="1" t="s">
        <v>12</v>
      </c>
      <c r="F4" s="1" t="s">
        <v>13</v>
      </c>
      <c r="G4" s="1" t="s">
        <v>15</v>
      </c>
    </row>
    <row r="5" spans="2:7" x14ac:dyDescent="0.25">
      <c r="B5" s="5" t="s">
        <v>152</v>
      </c>
      <c r="C5" s="4" t="s">
        <v>84</v>
      </c>
      <c r="D5" s="317">
        <v>15314125518</v>
      </c>
      <c r="E5" s="317">
        <v>15203366818.98</v>
      </c>
      <c r="F5" s="317">
        <v>13948058083.98</v>
      </c>
      <c r="G5" s="317">
        <v>13948058083.98</v>
      </c>
    </row>
    <row r="6" spans="2:7" x14ac:dyDescent="0.25">
      <c r="B6" s="5" t="s">
        <v>27</v>
      </c>
      <c r="C6" s="4" t="s">
        <v>86</v>
      </c>
      <c r="D6" s="317">
        <f>SUM([2]DECRETO!$T$8:$T$9)</f>
        <v>4340000000</v>
      </c>
      <c r="E6" s="317">
        <f>SUM([2]DECRETO!$X$8:$X$9)</f>
        <v>4066420648.9499998</v>
      </c>
      <c r="F6" s="317">
        <f>SUM([2]DECRETO!$Y$8:$Y$9)</f>
        <v>3839780814.4699998</v>
      </c>
      <c r="G6" s="317">
        <f>SUM([2]DECRETO!$AA$8:$AA$9)</f>
        <v>3839067606.4699998</v>
      </c>
    </row>
    <row r="7" spans="2:7" x14ac:dyDescent="0.25">
      <c r="B7" s="5" t="s">
        <v>153</v>
      </c>
      <c r="C7" s="4" t="s">
        <v>85</v>
      </c>
      <c r="D7" s="317">
        <f>SUM([2]DECRETO!$T$5:$T$7)</f>
        <v>17968000000</v>
      </c>
      <c r="E7" s="317">
        <f>SUM([2]DECRETO!$X$5:$X$7)</f>
        <v>17800797178</v>
      </c>
      <c r="F7" s="317">
        <f>SUM([2]DECRETO!$Y$5:$Y$7)</f>
        <v>17800797178</v>
      </c>
      <c r="G7" s="317">
        <f>SUM([2]DECRETO!$AA$5:$AA$7)</f>
        <v>17800797178</v>
      </c>
    </row>
    <row r="8" spans="2:7" x14ac:dyDescent="0.25">
      <c r="B8" s="5" t="s">
        <v>37</v>
      </c>
      <c r="C8" s="325" t="s">
        <v>38</v>
      </c>
      <c r="D8" s="326">
        <v>1971826845</v>
      </c>
      <c r="E8" s="326">
        <v>1939710344.5599999</v>
      </c>
      <c r="F8" s="326">
        <v>1939710344.5599999</v>
      </c>
      <c r="G8" s="326">
        <v>1939710344.5599999</v>
      </c>
    </row>
    <row r="10" spans="2:7" x14ac:dyDescent="0.25">
      <c r="B10" s="5"/>
      <c r="C10" s="4"/>
      <c r="D10" s="6"/>
      <c r="E10" s="6"/>
      <c r="F10" s="6"/>
      <c r="G10" s="6"/>
    </row>
    <row r="11" spans="2:7" x14ac:dyDescent="0.25">
      <c r="B11" s="5"/>
      <c r="C11" s="4"/>
      <c r="D11" s="6"/>
      <c r="E11" s="6"/>
      <c r="F11" s="6"/>
      <c r="G11" s="6"/>
    </row>
    <row r="12" spans="2:7" x14ac:dyDescent="0.25">
      <c r="B12" s="5"/>
      <c r="C12" s="4"/>
      <c r="D12" s="6"/>
      <c r="E12" s="6"/>
      <c r="F12" s="6"/>
      <c r="G12" s="6"/>
    </row>
    <row r="13" spans="2:7" x14ac:dyDescent="0.25">
      <c r="B13" s="5"/>
      <c r="C13" s="4"/>
      <c r="D13" s="6"/>
      <c r="E13" s="6"/>
      <c r="F13" s="6"/>
      <c r="G13" s="6"/>
    </row>
    <row r="14" spans="2:7" x14ac:dyDescent="0.25">
      <c r="B14" s="5"/>
      <c r="C14" s="4"/>
      <c r="D14" s="6"/>
      <c r="E14" s="6"/>
      <c r="F14" s="6"/>
      <c r="G14" s="6"/>
    </row>
    <row r="15" spans="2:7" x14ac:dyDescent="0.25">
      <c r="B15" s="5"/>
      <c r="C15" s="4"/>
      <c r="D15" s="6"/>
      <c r="E15" s="6"/>
      <c r="F15" s="6"/>
      <c r="G15" s="6"/>
    </row>
    <row r="16" spans="2:7" x14ac:dyDescent="0.25">
      <c r="B16" s="5"/>
      <c r="C16" s="4"/>
      <c r="D16" s="6"/>
      <c r="E16" s="6"/>
      <c r="F16" s="6"/>
      <c r="G16" s="6"/>
    </row>
  </sheetData>
  <phoneticPr fontId="29" type="noConversion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0F4D393F44E14A96A7E7151727978C" ma:contentTypeVersion="7" ma:contentTypeDescription="Crear nuevo documento." ma:contentTypeScope="" ma:versionID="fe4208d70b7b1a64c10f751bb4b50149">
  <xsd:schema xmlns:xsd="http://www.w3.org/2001/XMLSchema" xmlns:xs="http://www.w3.org/2001/XMLSchema" xmlns:p="http://schemas.microsoft.com/office/2006/metadata/properties" xmlns:ns3="3a14fa5d-3eed-415c-a6d0-4ab8ecb1b3f3" xmlns:ns4="97dcfb7b-20ce-4dca-87fc-ece9d20015ea" targetNamespace="http://schemas.microsoft.com/office/2006/metadata/properties" ma:root="true" ma:fieldsID="5ea5f717652cad16834b3fdbad172e7e" ns3:_="" ns4:_="">
    <xsd:import namespace="3a14fa5d-3eed-415c-a6d0-4ab8ecb1b3f3"/>
    <xsd:import namespace="97dcfb7b-20ce-4dca-87fc-ece9d20015e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4fa5d-3eed-415c-a6d0-4ab8ecb1b3f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dcfb7b-20ce-4dca-87fc-ece9d2001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C0A27D-169A-4279-8F2C-082AC65959C7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3a14fa5d-3eed-415c-a6d0-4ab8ecb1b3f3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97dcfb7b-20ce-4dca-87fc-ece9d20015ea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7377693-002E-4DB4-97A9-B4B3BFF530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6502EF1-E8D9-4914-9D92-B0CEFEA854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14fa5d-3eed-415c-a6d0-4ab8ecb1b3f3"/>
    <ds:schemaRef ds:uri="97dcfb7b-20ce-4dca-87fc-ece9d2001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RESUMEN EJECUCION DICIEMBRE</vt:lpstr>
      <vt:lpstr>ACUMULADO A DICIEMBRE</vt:lpstr>
      <vt:lpstr>ESPECIFICO DICIEMBRE</vt:lpstr>
      <vt:lpstr>ESPECIFICO NOVIEMBRE</vt:lpstr>
      <vt:lpstr>ESPECIFICO A OCTUBRE</vt:lpstr>
      <vt:lpstr>ESPECIFICO A SEPTIEMBRE</vt:lpstr>
      <vt:lpstr>ESPECIFICO AGOSTO</vt:lpstr>
      <vt:lpstr>ESPECIFICO JULIO</vt:lpstr>
      <vt:lpstr>ESPECIFICO JUNIO</vt:lpstr>
      <vt:lpstr>ESPECIFICO MAYO</vt:lpstr>
      <vt:lpstr>ESPECIFICO ABRIL</vt:lpstr>
      <vt:lpstr>ESPECIFICO MARZO 2020</vt:lpstr>
      <vt:lpstr>ESPECIFICO FEBRERO 2020</vt:lpstr>
      <vt:lpstr>ESPECIFICO ENERO 2020</vt:lpstr>
      <vt:lpstr>Hoja8</vt:lpstr>
      <vt:lpstr>Hoja4</vt:lpstr>
      <vt:lpstr>Hoja9</vt:lpstr>
      <vt:lpstr>Hoja7</vt:lpstr>
      <vt:lpstr>Hoja6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Rojas</dc:creator>
  <cp:lastModifiedBy>ovrod</cp:lastModifiedBy>
  <dcterms:created xsi:type="dcterms:W3CDTF">2020-04-09T00:19:09Z</dcterms:created>
  <dcterms:modified xsi:type="dcterms:W3CDTF">2021-02-12T18:56:25Z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0x0101008B0F4D393F44E14A96A7E7151727978C</vt:lpwstr>
  </property>
</Properties>
</file>