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showHorizontalScroll="0" showVerticalScroll="0" xWindow="0" yWindow="0" windowWidth="24240" windowHeight="12330"/>
  </bookViews>
  <sheets>
    <sheet name="RESUMEN" sheetId="6" r:id="rId1"/>
    <sheet name="ACUMULADO A DICIEMBR X PROYECTO" sheetId="5" r:id="rId2"/>
    <sheet name="ENERO -PROYECTO" sheetId="1" r:id="rId3"/>
    <sheet name="FEBRERO - PROYECTO" sheetId="2" r:id="rId4"/>
    <sheet name="MARZO - PROYECTO" sheetId="3" r:id="rId5"/>
    <sheet name="ABRIL - PROYECTO" sheetId="4" r:id="rId6"/>
    <sheet name="MAYO - PROYECTO" sheetId="8" r:id="rId7"/>
    <sheet name="JUNIO-PROYECTO" sheetId="9" r:id="rId8"/>
    <sheet name="JULIO-PROYECTO" sheetId="10" r:id="rId9"/>
    <sheet name="AGOSTO-PROYECTO" sheetId="12" r:id="rId10"/>
    <sheet name="SEPTIEMBRE-PROYECTO" sheetId="13" r:id="rId11"/>
    <sheet name="OCTUBRE-PROYECTO" sheetId="15" r:id="rId12"/>
    <sheet name="NOVIEMBRE-PROYECTO" sheetId="14" r:id="rId13"/>
    <sheet name="DICIEMBRE -PROYECTO" sheetId="16" r:id="rId14"/>
    <sheet name="Hoja1" sheetId="17" r:id="rId15"/>
  </sheets>
  <definedNames>
    <definedName name="__xlchart.v1.0" hidden="1">RESUMEN!$C$50:$D$68</definedName>
    <definedName name="__xlchart.v1.1" hidden="1">RESUMEN!$E$49</definedName>
    <definedName name="__xlchart.v1.10" hidden="1">RESUMEN!$I$50:$I$68</definedName>
    <definedName name="__xlchart.v1.11" hidden="1">RESUMEN!$C$50:$D$68</definedName>
    <definedName name="__xlchart.v1.12" hidden="1">RESUMEN!$E$49</definedName>
    <definedName name="__xlchart.v1.13" hidden="1">RESUMEN!$E$50:$E$68</definedName>
    <definedName name="__xlchart.v1.14" hidden="1">RESUMEN!$F$49</definedName>
    <definedName name="__xlchart.v1.15" hidden="1">RESUMEN!$F$50:$F$68</definedName>
    <definedName name="__xlchart.v1.16" hidden="1">RESUMEN!$G$49</definedName>
    <definedName name="__xlchart.v1.17" hidden="1">RESUMEN!$G$50:$G$68</definedName>
    <definedName name="__xlchart.v1.18" hidden="1">RESUMEN!$H$49</definedName>
    <definedName name="__xlchart.v1.19" hidden="1">RESUMEN!$H$50:$H$68</definedName>
    <definedName name="__xlchart.v1.2" hidden="1">RESUMEN!$E$50:$E$68</definedName>
    <definedName name="__xlchart.v1.20" hidden="1">RESUMEN!$I$49</definedName>
    <definedName name="__xlchart.v1.21" hidden="1">RESUMEN!$I$50:$I$68</definedName>
    <definedName name="__xlchart.v1.3" hidden="1">RESUMEN!$F$49</definedName>
    <definedName name="__xlchart.v1.4" hidden="1">RESUMEN!$F$50:$F$68</definedName>
    <definedName name="__xlchart.v1.5" hidden="1">RESUMEN!$G$49</definedName>
    <definedName name="__xlchart.v1.6" hidden="1">RESUMEN!$G$50:$G$68</definedName>
    <definedName name="__xlchart.v1.7" hidden="1">RESUMEN!$H$49</definedName>
    <definedName name="__xlchart.v1.8" hidden="1">RESUMEN!$H$50:$H$68</definedName>
    <definedName name="__xlchart.v1.9" hidden="1">RESUMEN!$I$49</definedName>
  </definedNames>
  <calcPr calcId="145621"/>
</workbook>
</file>

<file path=xl/calcChain.xml><?xml version="1.0" encoding="utf-8"?>
<calcChain xmlns="http://schemas.openxmlformats.org/spreadsheetml/2006/main">
  <c r="F56" i="17" l="1"/>
  <c r="E56" i="17"/>
  <c r="D56" i="17"/>
  <c r="L46" i="17"/>
  <c r="L47" i="17" s="1"/>
  <c r="K46" i="17"/>
  <c r="K47" i="17" s="1"/>
  <c r="L45" i="17"/>
  <c r="K45" i="17"/>
  <c r="L44" i="17"/>
  <c r="K44" i="17"/>
  <c r="L43" i="17"/>
  <c r="K43" i="17"/>
  <c r="L42" i="17"/>
  <c r="K42" i="17"/>
  <c r="L36" i="17"/>
  <c r="K36" i="17"/>
  <c r="L35" i="17"/>
  <c r="D35" i="17"/>
  <c r="K35" i="17" s="1"/>
  <c r="L34" i="17"/>
  <c r="K34" i="17"/>
  <c r="L33" i="17"/>
  <c r="K33" i="17"/>
  <c r="L32" i="17"/>
  <c r="K32" i="17"/>
  <c r="L31" i="17"/>
  <c r="K31" i="17"/>
  <c r="L30" i="17"/>
  <c r="K30" i="17"/>
  <c r="L29" i="17"/>
  <c r="K29" i="17"/>
  <c r="L28" i="17"/>
  <c r="K28" i="17"/>
  <c r="L27" i="17"/>
  <c r="K27" i="17"/>
  <c r="D27" i="17"/>
  <c r="L26" i="17"/>
  <c r="D26" i="17"/>
  <c r="K26" i="17" s="1"/>
  <c r="L25" i="17"/>
  <c r="D25" i="17"/>
  <c r="K25" i="17" s="1"/>
  <c r="L24" i="17"/>
  <c r="D24" i="17"/>
  <c r="K24" i="17" s="1"/>
  <c r="L23" i="17"/>
  <c r="K23" i="17"/>
  <c r="D23" i="17"/>
  <c r="L22" i="17"/>
  <c r="K22" i="17"/>
  <c r="L21" i="17"/>
  <c r="K21" i="17"/>
  <c r="D21" i="17"/>
  <c r="L20" i="17"/>
  <c r="K20" i="17"/>
  <c r="D20" i="17"/>
  <c r="L19" i="17"/>
  <c r="D19" i="17"/>
  <c r="K19" i="17" s="1"/>
  <c r="J18" i="17"/>
  <c r="J37" i="17" s="1"/>
  <c r="I18" i="17"/>
  <c r="I37" i="17" s="1"/>
  <c r="H18" i="17"/>
  <c r="G18" i="17"/>
  <c r="F18" i="17"/>
  <c r="F37" i="17" s="1"/>
  <c r="E18" i="17"/>
  <c r="E37" i="17" s="1"/>
  <c r="L17" i="17"/>
  <c r="K17" i="17"/>
  <c r="K16" i="17"/>
  <c r="K15" i="17"/>
  <c r="K14" i="17"/>
  <c r="L13" i="17"/>
  <c r="K13" i="17"/>
  <c r="L12" i="17"/>
  <c r="K12" i="17"/>
  <c r="L11" i="17"/>
  <c r="K11" i="17"/>
  <c r="L10" i="17"/>
  <c r="K10" i="17"/>
  <c r="L9" i="17"/>
  <c r="K9" i="17"/>
  <c r="L8" i="17"/>
  <c r="K8" i="17"/>
  <c r="L7" i="17"/>
  <c r="K7" i="17"/>
  <c r="L6" i="17"/>
  <c r="K6" i="17"/>
  <c r="K5" i="17"/>
  <c r="J5" i="17"/>
  <c r="I5" i="17"/>
  <c r="H5" i="17"/>
  <c r="L5" i="17" s="1"/>
  <c r="G5" i="17"/>
  <c r="G37" i="17" s="1"/>
  <c r="F5" i="17"/>
  <c r="E5" i="17"/>
  <c r="D5" i="17"/>
  <c r="K34" i="5"/>
  <c r="L37" i="5"/>
  <c r="L5" i="5"/>
  <c r="K5" i="5"/>
  <c r="L36" i="5"/>
  <c r="L35" i="5"/>
  <c r="L34" i="5"/>
  <c r="L33" i="5"/>
  <c r="L32" i="5"/>
  <c r="L31" i="5"/>
  <c r="L30" i="5"/>
  <c r="L29" i="5"/>
  <c r="L28" i="5"/>
  <c r="L27" i="5"/>
  <c r="L26" i="5"/>
  <c r="L25" i="5"/>
  <c r="L24" i="5"/>
  <c r="L23" i="5"/>
  <c r="L22" i="5"/>
  <c r="L21" i="5"/>
  <c r="L20" i="5"/>
  <c r="L19" i="5"/>
  <c r="L18" i="5"/>
  <c r="L17" i="5"/>
  <c r="L13" i="5"/>
  <c r="L12" i="5"/>
  <c r="L11" i="5"/>
  <c r="L10" i="5"/>
  <c r="L9" i="5"/>
  <c r="L8" i="5"/>
  <c r="L7" i="5"/>
  <c r="L6" i="5"/>
  <c r="K37" i="5"/>
  <c r="K36" i="5"/>
  <c r="K35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9" i="5"/>
  <c r="K8" i="5"/>
  <c r="K7" i="5"/>
  <c r="K6" i="5"/>
  <c r="L37" i="17" l="1"/>
  <c r="D18" i="17"/>
  <c r="D37" i="17" s="1"/>
  <c r="D38" i="17" s="1"/>
  <c r="L18" i="17"/>
  <c r="H37" i="17"/>
  <c r="J18" i="16"/>
  <c r="I18" i="16"/>
  <c r="H18" i="16"/>
  <c r="G18" i="16"/>
  <c r="F18" i="16"/>
  <c r="E18" i="16"/>
  <c r="D18" i="16"/>
  <c r="J5" i="16"/>
  <c r="J37" i="16" s="1"/>
  <c r="I5" i="16"/>
  <c r="I37" i="16" s="1"/>
  <c r="H5" i="16"/>
  <c r="H37" i="16" s="1"/>
  <c r="G5" i="16"/>
  <c r="G37" i="16" s="1"/>
  <c r="F5" i="16"/>
  <c r="F37" i="16" s="1"/>
  <c r="E5" i="16"/>
  <c r="E37" i="16" s="1"/>
  <c r="D5" i="16"/>
  <c r="D37" i="16" s="1"/>
  <c r="P68" i="6"/>
  <c r="D38" i="5"/>
  <c r="D35" i="5"/>
  <c r="D27" i="5"/>
  <c r="D26" i="5"/>
  <c r="D25" i="5"/>
  <c r="D24" i="5"/>
  <c r="D23" i="5"/>
  <c r="D21" i="5"/>
  <c r="D20" i="5"/>
  <c r="D19" i="5"/>
  <c r="D18" i="5" s="1"/>
  <c r="D37" i="5" s="1"/>
  <c r="J18" i="5"/>
  <c r="J37" i="5" s="1"/>
  <c r="I18" i="5"/>
  <c r="I37" i="5" s="1"/>
  <c r="H18" i="5"/>
  <c r="H37" i="5" s="1"/>
  <c r="G18" i="5"/>
  <c r="G37" i="5" s="1"/>
  <c r="F18" i="5"/>
  <c r="F37" i="5" s="1"/>
  <c r="E18" i="5"/>
  <c r="E37" i="5" s="1"/>
  <c r="J5" i="5"/>
  <c r="I5" i="5"/>
  <c r="H5" i="5"/>
  <c r="G5" i="5"/>
  <c r="F5" i="5"/>
  <c r="E5" i="5"/>
  <c r="D5" i="5"/>
  <c r="K18" i="17" l="1"/>
  <c r="K37" i="17"/>
  <c r="K28" i="6"/>
  <c r="O28" i="6"/>
  <c r="N28" i="6"/>
  <c r="M28" i="6"/>
  <c r="O27" i="6"/>
  <c r="N27" i="6"/>
  <c r="O26" i="6"/>
  <c r="N26" i="6"/>
  <c r="O51" i="6"/>
  <c r="O52" i="6"/>
  <c r="O53" i="6"/>
  <c r="O54" i="6"/>
  <c r="O55" i="6"/>
  <c r="O56" i="6"/>
  <c r="O57" i="6"/>
  <c r="O58" i="6"/>
  <c r="O59" i="6"/>
  <c r="O60" i="6"/>
  <c r="O61" i="6"/>
  <c r="O62" i="6"/>
  <c r="O63" i="6"/>
  <c r="O64" i="6"/>
  <c r="O65" i="6"/>
  <c r="O66" i="6"/>
  <c r="O67" i="6"/>
  <c r="O50" i="6"/>
  <c r="N51" i="6"/>
  <c r="N52" i="6"/>
  <c r="N53" i="6"/>
  <c r="N54" i="6"/>
  <c r="N55" i="6"/>
  <c r="N56" i="6"/>
  <c r="N57" i="6"/>
  <c r="N58" i="6"/>
  <c r="N59" i="6"/>
  <c r="N60" i="6"/>
  <c r="N61" i="6"/>
  <c r="N62" i="6"/>
  <c r="N63" i="6"/>
  <c r="N64" i="6"/>
  <c r="N65" i="6"/>
  <c r="N66" i="6"/>
  <c r="N67" i="6"/>
  <c r="N50" i="6"/>
  <c r="M26" i="6"/>
  <c r="H37" i="15"/>
  <c r="G37" i="15"/>
  <c r="D37" i="15"/>
  <c r="J18" i="15"/>
  <c r="J37" i="15"/>
  <c r="I18" i="15"/>
  <c r="I37" i="15"/>
  <c r="H18" i="15"/>
  <c r="G18" i="15"/>
  <c r="F18" i="15"/>
  <c r="F37" i="15"/>
  <c r="E18" i="15"/>
  <c r="E37" i="15"/>
  <c r="D18" i="15"/>
  <c r="J5" i="15"/>
  <c r="I5" i="15"/>
  <c r="H5" i="15"/>
  <c r="G5" i="15"/>
  <c r="F5" i="15"/>
  <c r="E5" i="15"/>
  <c r="D5" i="15"/>
  <c r="E18" i="14"/>
  <c r="F18" i="14"/>
  <c r="G18" i="14"/>
  <c r="H18" i="14"/>
  <c r="I18" i="14"/>
  <c r="J18" i="14"/>
  <c r="E5" i="14"/>
  <c r="E37" i="14"/>
  <c r="F5" i="14"/>
  <c r="G5" i="14"/>
  <c r="H5" i="14"/>
  <c r="H37" i="14"/>
  <c r="I5" i="14"/>
  <c r="I37" i="14"/>
  <c r="J5" i="14"/>
  <c r="G37" i="14"/>
  <c r="J37" i="14"/>
  <c r="F37" i="14"/>
  <c r="D18" i="14"/>
  <c r="D5" i="14"/>
  <c r="D37" i="14"/>
  <c r="M27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50" i="6"/>
  <c r="M68" i="6"/>
  <c r="J18" i="13"/>
  <c r="I18" i="13"/>
  <c r="H18" i="13"/>
  <c r="G18" i="13"/>
  <c r="F18" i="13"/>
  <c r="E18" i="13"/>
  <c r="D18" i="13"/>
  <c r="J5" i="13"/>
  <c r="I5" i="13"/>
  <c r="H5" i="13"/>
  <c r="G5" i="13"/>
  <c r="F5" i="13"/>
  <c r="E5" i="13"/>
  <c r="D5" i="13"/>
  <c r="L28" i="6"/>
  <c r="L27" i="6"/>
  <c r="L26" i="6"/>
  <c r="L51" i="6"/>
  <c r="L52" i="6"/>
  <c r="L53" i="6"/>
  <c r="L54" i="6"/>
  <c r="L68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50" i="6"/>
  <c r="J18" i="12"/>
  <c r="I18" i="12"/>
  <c r="H18" i="12"/>
  <c r="G18" i="12"/>
  <c r="F18" i="12"/>
  <c r="E18" i="12"/>
  <c r="D18" i="12"/>
  <c r="J5" i="12"/>
  <c r="I5" i="12"/>
  <c r="H5" i="12"/>
  <c r="G5" i="12"/>
  <c r="F5" i="12"/>
  <c r="E5" i="12"/>
  <c r="D5" i="12"/>
  <c r="K27" i="6"/>
  <c r="K26" i="6"/>
  <c r="K51" i="6"/>
  <c r="K52" i="6"/>
  <c r="K53" i="6"/>
  <c r="K54" i="6"/>
  <c r="K68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50" i="6"/>
  <c r="E18" i="10"/>
  <c r="F18" i="10"/>
  <c r="G18" i="10"/>
  <c r="H18" i="10"/>
  <c r="I18" i="10"/>
  <c r="J18" i="10"/>
  <c r="D18" i="10"/>
  <c r="J5" i="10"/>
  <c r="I5" i="10"/>
  <c r="H5" i="10"/>
  <c r="G5" i="10"/>
  <c r="F5" i="10"/>
  <c r="E5" i="10"/>
  <c r="D5" i="10"/>
  <c r="J18" i="9"/>
  <c r="I18" i="9"/>
  <c r="H18" i="9"/>
  <c r="G18" i="9"/>
  <c r="F18" i="9"/>
  <c r="E18" i="9"/>
  <c r="D18" i="9"/>
  <c r="J5" i="9"/>
  <c r="I5" i="9"/>
  <c r="H5" i="9"/>
  <c r="G5" i="9"/>
  <c r="F5" i="9"/>
  <c r="E5" i="9"/>
  <c r="D5" i="9"/>
  <c r="J37" i="8"/>
  <c r="I37" i="8"/>
  <c r="H37" i="8"/>
  <c r="G37" i="8"/>
  <c r="F37" i="8"/>
  <c r="E37" i="8"/>
  <c r="D37" i="8"/>
  <c r="J18" i="8"/>
  <c r="I18" i="8"/>
  <c r="H18" i="8"/>
  <c r="G18" i="8"/>
  <c r="F18" i="8"/>
  <c r="E18" i="8"/>
  <c r="D18" i="8"/>
  <c r="J5" i="8"/>
  <c r="I5" i="8"/>
  <c r="H5" i="8"/>
  <c r="G5" i="8"/>
  <c r="F5" i="8"/>
  <c r="E5" i="8"/>
  <c r="D5" i="8"/>
  <c r="J37" i="4"/>
  <c r="I37" i="4"/>
  <c r="H37" i="4"/>
  <c r="G37" i="4"/>
  <c r="F37" i="4"/>
  <c r="E37" i="4"/>
  <c r="D37" i="4"/>
  <c r="J18" i="4"/>
  <c r="I18" i="4"/>
  <c r="H18" i="4"/>
  <c r="G18" i="4"/>
  <c r="F18" i="4"/>
  <c r="E18" i="4"/>
  <c r="D18" i="4"/>
  <c r="J5" i="4"/>
  <c r="I5" i="4"/>
  <c r="H5" i="4"/>
  <c r="G5" i="4"/>
  <c r="F5" i="4"/>
  <c r="E5" i="4"/>
  <c r="D5" i="4"/>
  <c r="J37" i="3"/>
  <c r="I37" i="3"/>
  <c r="H37" i="3"/>
  <c r="G37" i="3"/>
  <c r="F37" i="3"/>
  <c r="E37" i="3"/>
  <c r="D37" i="3"/>
  <c r="J18" i="3"/>
  <c r="I18" i="3"/>
  <c r="H18" i="3"/>
  <c r="G18" i="3"/>
  <c r="F18" i="3"/>
  <c r="E18" i="3"/>
  <c r="D18" i="3"/>
  <c r="J5" i="3"/>
  <c r="I5" i="3"/>
  <c r="H5" i="3"/>
  <c r="G5" i="3"/>
  <c r="F5" i="3"/>
  <c r="E5" i="3"/>
  <c r="D5" i="3"/>
  <c r="J18" i="2"/>
  <c r="I18" i="2"/>
  <c r="H18" i="2"/>
  <c r="G18" i="2"/>
  <c r="F18" i="2"/>
  <c r="E18" i="2"/>
  <c r="D18" i="2"/>
  <c r="J5" i="2"/>
  <c r="I5" i="2"/>
  <c r="H5" i="2"/>
  <c r="G5" i="2"/>
  <c r="F5" i="2"/>
  <c r="E5" i="2"/>
  <c r="D5" i="2"/>
  <c r="J37" i="1"/>
  <c r="I37" i="1"/>
  <c r="H37" i="1"/>
  <c r="G37" i="1"/>
  <c r="F37" i="1"/>
  <c r="E37" i="1"/>
  <c r="D37" i="1"/>
  <c r="J18" i="1"/>
  <c r="I18" i="1"/>
  <c r="H18" i="1"/>
  <c r="G18" i="1"/>
  <c r="F18" i="1"/>
  <c r="E18" i="1"/>
  <c r="D18" i="1"/>
  <c r="J5" i="1"/>
  <c r="I5" i="1"/>
  <c r="H5" i="1"/>
  <c r="G5" i="1"/>
  <c r="F5" i="1"/>
  <c r="E5" i="1"/>
  <c r="D5" i="1"/>
  <c r="J67" i="6"/>
  <c r="I67" i="6"/>
  <c r="H67" i="6"/>
  <c r="G67" i="6"/>
  <c r="F67" i="6"/>
  <c r="J66" i="6"/>
  <c r="I66" i="6"/>
  <c r="H66" i="6"/>
  <c r="G66" i="6"/>
  <c r="F66" i="6"/>
  <c r="J65" i="6"/>
  <c r="I65" i="6"/>
  <c r="H65" i="6"/>
  <c r="G65" i="6"/>
  <c r="J64" i="6"/>
  <c r="J68" i="6"/>
  <c r="I64" i="6"/>
  <c r="H64" i="6"/>
  <c r="G64" i="6"/>
  <c r="F64" i="6"/>
  <c r="J63" i="6"/>
  <c r="I63" i="6"/>
  <c r="H63" i="6"/>
  <c r="G63" i="6"/>
  <c r="J62" i="6"/>
  <c r="I62" i="6"/>
  <c r="H62" i="6"/>
  <c r="G62" i="6"/>
  <c r="F62" i="6"/>
  <c r="J61" i="6"/>
  <c r="I61" i="6"/>
  <c r="H61" i="6"/>
  <c r="G61" i="6"/>
  <c r="F61" i="6"/>
  <c r="J60" i="6"/>
  <c r="I60" i="6"/>
  <c r="G60" i="6"/>
  <c r="J59" i="6"/>
  <c r="I59" i="6"/>
  <c r="H59" i="6"/>
  <c r="G59" i="6"/>
  <c r="F59" i="6"/>
  <c r="J58" i="6"/>
  <c r="I58" i="6"/>
  <c r="H58" i="6"/>
  <c r="G58" i="6"/>
  <c r="F58" i="6"/>
  <c r="E58" i="6"/>
  <c r="J57" i="6"/>
  <c r="I57" i="6"/>
  <c r="H57" i="6"/>
  <c r="G57" i="6"/>
  <c r="F57" i="6"/>
  <c r="J56" i="6"/>
  <c r="I56" i="6"/>
  <c r="H56" i="6"/>
  <c r="G56" i="6"/>
  <c r="F56" i="6"/>
  <c r="J55" i="6"/>
  <c r="I55" i="6"/>
  <c r="H55" i="6"/>
  <c r="G55" i="6"/>
  <c r="F55" i="6"/>
  <c r="E55" i="6"/>
  <c r="J54" i="6"/>
  <c r="I54" i="6"/>
  <c r="H54" i="6"/>
  <c r="G54" i="6"/>
  <c r="J53" i="6"/>
  <c r="I53" i="6"/>
  <c r="H53" i="6"/>
  <c r="G53" i="6"/>
  <c r="F53" i="6"/>
  <c r="J52" i="6"/>
  <c r="I52" i="6"/>
  <c r="H52" i="6"/>
  <c r="G52" i="6"/>
  <c r="J51" i="6"/>
  <c r="I51" i="6"/>
  <c r="H51" i="6"/>
  <c r="G51" i="6"/>
  <c r="F51" i="6"/>
  <c r="J50" i="6"/>
  <c r="I50" i="6"/>
  <c r="I68" i="6"/>
  <c r="H50" i="6"/>
  <c r="H68" i="6"/>
  <c r="G50" i="6"/>
  <c r="F50" i="6"/>
  <c r="F68" i="6"/>
  <c r="E50" i="6"/>
  <c r="E68" i="6"/>
  <c r="J28" i="6"/>
  <c r="I28" i="6"/>
  <c r="H28" i="6"/>
  <c r="G28" i="6"/>
  <c r="F28" i="6"/>
  <c r="E28" i="6"/>
  <c r="J27" i="6"/>
  <c r="I27" i="6"/>
  <c r="H27" i="6"/>
  <c r="G27" i="6"/>
  <c r="F27" i="6"/>
  <c r="E27" i="6"/>
  <c r="J26" i="6"/>
  <c r="I26" i="6"/>
  <c r="H26" i="6"/>
  <c r="G26" i="6"/>
  <c r="F26" i="6"/>
  <c r="E26" i="6"/>
  <c r="G68" i="6"/>
  <c r="N68" i="6"/>
  <c r="O68" i="6"/>
</calcChain>
</file>

<file path=xl/sharedStrings.xml><?xml version="1.0" encoding="utf-8"?>
<sst xmlns="http://schemas.openxmlformats.org/spreadsheetml/2006/main" count="1500" uniqueCount="121">
  <si>
    <t/>
  </si>
  <si>
    <t>Actual</t>
  </si>
  <si>
    <t>Enero-Enero</t>
  </si>
  <si>
    <t>RUBRO</t>
  </si>
  <si>
    <t>DESCRIPCION</t>
  </si>
  <si>
    <t>APR. VIGENTE</t>
  </si>
  <si>
    <t>APR BLOQUEADA</t>
  </si>
  <si>
    <t>CDP</t>
  </si>
  <si>
    <t>APR. DISPONIBLE</t>
  </si>
  <si>
    <t>COMPROMISO</t>
  </si>
  <si>
    <t>OBLIGACION</t>
  </si>
  <si>
    <t>PAGOS</t>
  </si>
  <si>
    <t>A-01-01-01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</si>
  <si>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</si>
  <si>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</si>
  <si>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</si>
  <si>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</si>
  <si>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</si>
  <si>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</si>
  <si>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</si>
  <si>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</si>
  <si>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</si>
  <si>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</si>
  <si>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</si>
  <si>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</si>
  <si>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</si>
  <si>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</si>
  <si>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</si>
  <si>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</si>
  <si>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</si>
  <si>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</si>
  <si>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</si>
  <si>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</si>
  <si>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</si>
  <si>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</si>
  <si>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CUOTA DE FISCALIZACIÓN Y AUDITAJE</t>
  </si>
  <si>
    <t>C-4301-1604-8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</si>
  <si>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</si>
  <si>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</si>
  <si>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</si>
  <si>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</si>
  <si>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</si>
  <si>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</si>
  <si>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</si>
  <si>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</si>
  <si>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</si>
  <si>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</si>
  <si>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</si>
  <si>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</si>
  <si>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</si>
  <si>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</si>
  <si>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</si>
  <si>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</si>
  <si>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</si>
  <si>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</si>
  <si>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</si>
  <si>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</si>
  <si>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</si>
  <si>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</si>
  <si>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</si>
  <si>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</si>
  <si>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</si>
  <si>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</si>
  <si>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</si>
  <si>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</si>
  <si>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</si>
  <si>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</si>
  <si>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</si>
  <si>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</si>
  <si>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</si>
  <si>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</si>
  <si>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</si>
  <si>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Febrero</t>
  </si>
  <si>
    <t>Marzo</t>
  </si>
  <si>
    <t>Abril</t>
  </si>
  <si>
    <t>PRESUPUSTO TOTAL</t>
  </si>
  <si>
    <t>FUNCIONAMIENTO</t>
  </si>
  <si>
    <t>INVERSION</t>
  </si>
  <si>
    <t>FUNCI0NAMIENTO</t>
  </si>
  <si>
    <t>SERVICOS PERSONALES</t>
  </si>
  <si>
    <t>GASTOS GENERALES</t>
  </si>
  <si>
    <t>TRANSFERENCIAS</t>
  </si>
  <si>
    <t>ENERO</t>
  </si>
  <si>
    <t>FEBRERO</t>
  </si>
  <si>
    <t>MARZO</t>
  </si>
  <si>
    <t>ABRIL</t>
  </si>
  <si>
    <t>en miles de $</t>
  </si>
  <si>
    <t>GASTOS DE FUNCIONAMIENTO - COMPROMISOS PRESUPUESTALES</t>
  </si>
  <si>
    <t>Mayo</t>
  </si>
  <si>
    <t>MAYO</t>
  </si>
  <si>
    <t>JUNIO</t>
  </si>
  <si>
    <t>Año Fiscal:</t>
  </si>
  <si>
    <t>Vigencia:</t>
  </si>
  <si>
    <t>Periodo:</t>
  </si>
  <si>
    <t>TOTAL PRESUPUESTO</t>
  </si>
  <si>
    <t>JULIO</t>
  </si>
  <si>
    <t>Julio</t>
  </si>
  <si>
    <t>Agosto</t>
  </si>
  <si>
    <t>AGOSTO</t>
  </si>
  <si>
    <t>SEPTIEMBRE</t>
  </si>
  <si>
    <t>OCTUBRE</t>
  </si>
  <si>
    <t>NOVIEMBRE</t>
  </si>
  <si>
    <t>GASTOS DE INVERSION - COMPROMISOS PRESUPUESTALES 2019</t>
  </si>
  <si>
    <t>Septiembre</t>
  </si>
  <si>
    <t>Junio</t>
  </si>
  <si>
    <t>Enero-Diciembre</t>
  </si>
  <si>
    <t>GASTOS DE FUNCIONAMIENTO</t>
  </si>
  <si>
    <t>GASTOS DE INVERSION</t>
  </si>
  <si>
    <t>PRESUPUESTO TOTAL</t>
  </si>
  <si>
    <t>7 / 5</t>
  </si>
  <si>
    <t>DICIEMBRE</t>
  </si>
  <si>
    <t>Diciembre</t>
  </si>
  <si>
    <t>APR REDUCIDA</t>
  </si>
  <si>
    <t>COMPR /APROP VIG</t>
  </si>
  <si>
    <t>5 / (1-2)</t>
  </si>
  <si>
    <t>PAGOS/COMPROMISOS</t>
  </si>
  <si>
    <t>RECREACION Y ACTIVIDAD FISICA Y DEPORTE ESCOLAR</t>
  </si>
  <si>
    <t>APOYO AL SECTOR DEPORTE</t>
  </si>
  <si>
    <t>OTROS PROGRAMAS</t>
  </si>
  <si>
    <t>ORGANIZACIÓN DE JUEGOS DEPORTIVOS</t>
  </si>
  <si>
    <t>INFRAESTRUCTURA DEPORTIVA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</si>
</sst>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43" formatCode="_-* #,##0.00_-;\-* #,##0.00_-;_-* &quot;-&quot;??_-;_-@_-"/>
    <numFmt numFmtId="164" formatCode="&quot;$&quot;\ #,##0.00_);\(&quot;$&quot;\ #,##0.00\)"/>
    <numFmt numFmtId="165" formatCode="[$-1240A]&quot;$&quot;\ #,##0.00;\(&quot;$&quot;\ #,##0.00\)"/>
    <numFmt numFmtId="166" formatCode="_-* #,##0_-;\-* #,##0_-;_-* &quot;-&quot;??_-;_-@_-"/>
    <numFmt numFmtId="167" formatCode="&quot;$&quot;\ #,##0.00"/>
    <numFmt numFmtId="168" formatCode="_-* #,##0.0_-;\-* #,##0.0_-;_-* &quot;-&quot;_-;_-@_-"/>
    <numFmt numFmtId="169" formatCode="&quot;$&quot;#,##0.00"/>
  </numFmts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8"/>
      <name val="Calibri"/>
      <family val="2"/>
    </font>
    <font>
      <sz val="11"/>
      <color rgb="FF000000"/>
      <name val="Calibri"/>
      <family val="2"/>
      <scheme val="minor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81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276">
    <xf numFmtId="0" fontId="1" fillId="0" borderId="0" xfId="0" applyFont="1" applyFill="1" applyBorder="1"/>
    <xf numFmtId="0" fontId="6" fillId="0" borderId="60" xfId="0" applyNumberFormat="1" applyFont="1" applyFill="1" applyBorder="1" applyAlignment="1">
      <alignment horizontal="center" vertical="center" wrapText="1" readingOrder="1"/>
    </xf>
    <xf numFmtId="0" fontId="6" fillId="0" borderId="60" xfId="0" applyNumberFormat="1" applyFont="1" applyFill="1" applyBorder="1" applyAlignment="1">
      <alignment horizontal="center" vertical="center" wrapText="1" readingOrder="1"/>
    </xf>
    <xf numFmtId="0" fontId="6" fillId="0" borderId="0" xfId="0" applyNumberFormat="1" applyFont="1" applyFill="1" applyBorder="1" applyAlignment="1">
      <alignment horizontal="center" vertical="center" wrapText="1" readingOrder="1"/>
    </xf>
    <xf numFmtId="0" fontId="7" fillId="0" borderId="60" xfId="0" applyNumberFormat="1" applyFont="1" applyFill="1" applyBorder="1" applyAlignment="1">
      <alignment horizontal="center" vertical="center" wrapText="1" readingOrder="1"/>
    </xf>
    <xf numFmtId="0" fontId="6" fillId="0" borderId="61" xfId="0" applyNumberFormat="1" applyFont="1" applyFill="1" applyBorder="1" applyAlignment="1">
      <alignment horizontal="center" vertical="center" wrapText="1" readingOrder="1"/>
    </xf>
    <xf numFmtId="0" fontId="7" fillId="0" borderId="62" xfId="0" applyNumberFormat="1" applyFont="1" applyFill="1" applyBorder="1" applyAlignment="1">
      <alignment vertical="center" wrapText="1" readingOrder="1"/>
    </xf>
    <xf numFmtId="0" fontId="7" fillId="0" borderId="62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horizontal="center" vertical="center" wrapText="1" readingOrder="1"/>
    </xf>
    <xf numFmtId="0" fontId="6" fillId="0" borderId="3" xfId="0" applyNumberFormat="1" applyFont="1" applyFill="1" applyBorder="1" applyAlignment="1">
      <alignment horizontal="center" vertical="center" wrapText="1" readingOrder="1"/>
    </xf>
    <xf numFmtId="0" fontId="7" fillId="0" borderId="4" xfId="0" applyNumberFormat="1" applyFont="1" applyFill="1" applyBorder="1" applyAlignment="1">
      <alignment vertical="center" wrapText="1" readingOrder="1"/>
    </xf>
    <xf numFmtId="0" fontId="7" fillId="0" borderId="5" xfId="0" applyNumberFormat="1" applyFont="1" applyFill="1" applyBorder="1" applyAlignment="1">
      <alignment horizontal="left" vertical="center" wrapText="1" readingOrder="1"/>
    </xf>
    <xf numFmtId="165" fontId="7" fillId="0" borderId="5" xfId="0" applyNumberFormat="1" applyFont="1" applyFill="1" applyBorder="1" applyAlignment="1">
      <alignment horizontal="right" vertical="center" wrapText="1" readingOrder="1"/>
    </xf>
    <xf numFmtId="165" fontId="7" fillId="0" borderId="6" xfId="0" applyNumberFormat="1" applyFont="1" applyFill="1" applyBorder="1" applyAlignment="1">
      <alignment horizontal="right" vertical="center" wrapText="1" readingOrder="1"/>
    </xf>
    <xf numFmtId="0" fontId="6" fillId="0" borderId="7" xfId="0" applyNumberFormat="1" applyFont="1" applyFill="1" applyBorder="1" applyAlignment="1">
      <alignment horizontal="center" vertical="center" wrapText="1" readingOrder="1"/>
    </xf>
    <xf numFmtId="0" fontId="6" fillId="0" borderId="8" xfId="0" applyNumberFormat="1" applyFont="1" applyFill="1" applyBorder="1" applyAlignment="1">
      <alignment horizontal="center" vertical="center" wrapText="1" readingOrder="1"/>
    </xf>
    <xf numFmtId="0" fontId="6" fillId="0" borderId="9" xfId="0" applyNumberFormat="1" applyFont="1" applyFill="1" applyBorder="1" applyAlignment="1">
      <alignment horizontal="center" vertical="center" wrapText="1" readingOrder="1"/>
    </xf>
    <xf numFmtId="0" fontId="7" fillId="0" borderId="10" xfId="0" applyNumberFormat="1" applyFont="1" applyFill="1" applyBorder="1" applyAlignment="1">
      <alignment vertical="center" wrapText="1" readingOrder="1"/>
    </xf>
    <xf numFmtId="0" fontId="7" fillId="0" borderId="11" xfId="0" applyNumberFormat="1" applyFont="1" applyFill="1" applyBorder="1" applyAlignment="1">
      <alignment horizontal="left" vertical="center" wrapText="1" readingOrder="1"/>
    </xf>
    <xf numFmtId="165" fontId="7" fillId="0" borderId="11" xfId="0" applyNumberFormat="1" applyFont="1" applyFill="1" applyBorder="1" applyAlignment="1">
      <alignment horizontal="right" vertical="center" wrapText="1" readingOrder="1"/>
    </xf>
    <xf numFmtId="165" fontId="7" fillId="0" borderId="12" xfId="0" applyNumberFormat="1" applyFont="1" applyFill="1" applyBorder="1" applyAlignment="1">
      <alignment horizontal="right" vertical="center" wrapText="1" readingOrder="1"/>
    </xf>
    <xf numFmtId="0" fontId="8" fillId="0" borderId="62" xfId="0" applyNumberFormat="1" applyFont="1" applyFill="1" applyBorder="1" applyAlignment="1">
      <alignment horizontal="right" vertical="center" wrapText="1" readingOrder="1"/>
    </xf>
    <xf numFmtId="0" fontId="6" fillId="0" borderId="63" xfId="0" applyNumberFormat="1" applyFont="1" applyFill="1" applyBorder="1" applyAlignment="1">
      <alignment horizontal="center" vertical="center" wrapText="1" readingOrder="1"/>
    </xf>
    <xf numFmtId="0" fontId="7" fillId="0" borderId="63" xfId="0" applyNumberFormat="1" applyFont="1" applyFill="1" applyBorder="1" applyAlignment="1">
      <alignment horizontal="center" vertical="center" wrapText="1" readingOrder="1"/>
    </xf>
    <xf numFmtId="0" fontId="7" fillId="0" borderId="13" xfId="0" applyNumberFormat="1" applyFont="1" applyFill="1" applyBorder="1" applyAlignment="1">
      <alignment vertical="center" wrapText="1" readingOrder="1"/>
    </xf>
    <xf numFmtId="0" fontId="7" fillId="0" borderId="14" xfId="0" applyNumberFormat="1" applyFont="1" applyFill="1" applyBorder="1" applyAlignment="1">
      <alignment horizontal="left" vertical="center" wrapText="1" readingOrder="1"/>
    </xf>
    <xf numFmtId="165" fontId="7" fillId="0" borderId="14" xfId="0" applyNumberFormat="1" applyFont="1" applyFill="1" applyBorder="1" applyAlignment="1">
      <alignment horizontal="right" vertical="center" wrapText="1" readingOrder="1"/>
    </xf>
    <xf numFmtId="165" fontId="7" fillId="0" borderId="15" xfId="0" applyNumberFormat="1" applyFont="1" applyFill="1" applyBorder="1" applyAlignment="1">
      <alignment horizontal="right" vertical="center" wrapText="1" readingOrder="1"/>
    </xf>
    <xf numFmtId="0" fontId="7" fillId="0" borderId="16" xfId="0" applyNumberFormat="1" applyFont="1" applyFill="1" applyBorder="1" applyAlignment="1">
      <alignment vertical="center" wrapText="1" readingOrder="1"/>
    </xf>
    <xf numFmtId="0" fontId="7" fillId="0" borderId="17" xfId="0" applyNumberFormat="1" applyFont="1" applyFill="1" applyBorder="1" applyAlignment="1">
      <alignment horizontal="left" vertical="center" wrapText="1" readingOrder="1"/>
    </xf>
    <xf numFmtId="165" fontId="7" fillId="0" borderId="17" xfId="0" applyNumberFormat="1" applyFont="1" applyFill="1" applyBorder="1" applyAlignment="1">
      <alignment horizontal="right" vertical="center" wrapText="1" readingOrder="1"/>
    </xf>
    <xf numFmtId="165" fontId="7" fillId="0" borderId="18" xfId="0" applyNumberFormat="1" applyFont="1" applyFill="1" applyBorder="1" applyAlignment="1">
      <alignment horizontal="right" vertical="center" wrapText="1" readingOrder="1"/>
    </xf>
    <xf numFmtId="0" fontId="2" fillId="0" borderId="0" xfId="0" applyFont="1" applyFill="1" applyBorder="1"/>
    <xf numFmtId="0" fontId="7" fillId="2" borderId="4" xfId="0" applyNumberFormat="1" applyFont="1" applyFill="1" applyBorder="1" applyAlignment="1">
      <alignment vertical="center" wrapText="1" readingOrder="1"/>
    </xf>
    <xf numFmtId="165" fontId="7" fillId="2" borderId="5" xfId="0" applyNumberFormat="1" applyFont="1" applyFill="1" applyBorder="1" applyAlignment="1">
      <alignment horizontal="right" vertical="center" wrapText="1" readingOrder="1"/>
    </xf>
    <xf numFmtId="165" fontId="7" fillId="2" borderId="6" xfId="0" applyNumberFormat="1" applyFont="1" applyFill="1" applyBorder="1" applyAlignment="1">
      <alignment horizontal="right" vertical="center" wrapText="1" readingOrder="1"/>
    </xf>
    <xf numFmtId="0" fontId="6" fillId="2" borderId="19" xfId="0" applyNumberFormat="1" applyFont="1" applyFill="1" applyBorder="1" applyAlignment="1">
      <alignment horizontal="center" vertical="center" wrapText="1" readingOrder="1"/>
    </xf>
    <xf numFmtId="0" fontId="7" fillId="3" borderId="20" xfId="0" applyNumberFormat="1" applyFont="1" applyFill="1" applyBorder="1" applyAlignment="1">
      <alignment vertical="center" wrapText="1" readingOrder="1"/>
    </xf>
    <xf numFmtId="0" fontId="8" fillId="0" borderId="63" xfId="0" applyNumberFormat="1" applyFont="1" applyFill="1" applyBorder="1" applyAlignment="1">
      <alignment horizontal="center" vertical="center" wrapText="1" readingOrder="1"/>
    </xf>
    <xf numFmtId="0" fontId="8" fillId="3" borderId="20" xfId="0" applyNumberFormat="1" applyFont="1" applyFill="1" applyBorder="1" applyAlignment="1">
      <alignment vertical="center" wrapText="1" readingOrder="1"/>
    </xf>
    <xf numFmtId="0" fontId="8" fillId="3" borderId="21" xfId="0" applyNumberFormat="1" applyFont="1" applyFill="1" applyBorder="1" applyAlignment="1">
      <alignment horizontal="center" vertical="center" wrapText="1" readingOrder="1"/>
    </xf>
    <xf numFmtId="165" fontId="8" fillId="3" borderId="21" xfId="0" applyNumberFormat="1" applyFont="1" applyFill="1" applyBorder="1" applyAlignment="1">
      <alignment horizontal="right" vertical="center" wrapText="1" readingOrder="1"/>
    </xf>
    <xf numFmtId="165" fontId="8" fillId="3" borderId="22" xfId="0" applyNumberFormat="1" applyFont="1" applyFill="1" applyBorder="1" applyAlignment="1">
      <alignment horizontal="right" vertical="center" wrapText="1" readingOrder="1"/>
    </xf>
    <xf numFmtId="0" fontId="3" fillId="0" borderId="0" xfId="0" applyFont="1" applyFill="1" applyBorder="1"/>
    <xf numFmtId="165" fontId="6" fillId="2" borderId="23" xfId="0" applyNumberFormat="1" applyFont="1" applyFill="1" applyBorder="1" applyAlignment="1">
      <alignment horizontal="center" vertical="center" wrapText="1" readingOrder="1"/>
    </xf>
    <xf numFmtId="165" fontId="6" fillId="2" borderId="24" xfId="0" applyNumberFormat="1" applyFont="1" applyFill="1" applyBorder="1" applyAlignment="1">
      <alignment horizontal="center" vertical="center" wrapText="1" readingOrder="1"/>
    </xf>
    <xf numFmtId="165" fontId="7" fillId="0" borderId="23" xfId="0" applyNumberFormat="1" applyFont="1" applyFill="1" applyBorder="1" applyAlignment="1">
      <alignment horizontal="right" vertical="center" wrapText="1" readingOrder="1"/>
    </xf>
    <xf numFmtId="0" fontId="7" fillId="0" borderId="19" xfId="0" applyNumberFormat="1" applyFont="1" applyFill="1" applyBorder="1" applyAlignment="1">
      <alignment vertical="center" wrapText="1" readingOrder="1"/>
    </xf>
    <xf numFmtId="0" fontId="7" fillId="0" borderId="23" xfId="0" applyNumberFormat="1" applyFont="1" applyFill="1" applyBorder="1" applyAlignment="1">
      <alignment horizontal="left" vertical="center" wrapText="1" readingOrder="1"/>
    </xf>
    <xf numFmtId="165" fontId="7" fillId="0" borderId="24" xfId="0" applyNumberFormat="1" applyFont="1" applyFill="1" applyBorder="1" applyAlignment="1">
      <alignment horizontal="right" vertical="center" wrapText="1" readingOrder="1"/>
    </xf>
    <xf numFmtId="0" fontId="6" fillId="2" borderId="25" xfId="0" applyNumberFormat="1" applyFont="1" applyFill="1" applyBorder="1" applyAlignment="1">
      <alignment horizontal="center" vertical="center" wrapText="1" readingOrder="1"/>
    </xf>
    <xf numFmtId="165" fontId="6" fillId="2" borderId="26" xfId="0" applyNumberFormat="1" applyFont="1" applyFill="1" applyBorder="1" applyAlignment="1">
      <alignment horizontal="center" vertical="center" wrapText="1" readingOrder="1"/>
    </xf>
    <xf numFmtId="165" fontId="6" fillId="2" borderId="27" xfId="0" applyNumberFormat="1" applyFont="1" applyFill="1" applyBorder="1" applyAlignment="1">
      <alignment horizontal="center" vertical="center" wrapText="1" readingOrder="1"/>
    </xf>
    <xf numFmtId="0" fontId="8" fillId="2" borderId="25" xfId="0" applyNumberFormat="1" applyFont="1" applyFill="1" applyBorder="1" applyAlignment="1">
      <alignment vertical="center" wrapText="1" readingOrder="1"/>
    </xf>
    <xf numFmtId="165" fontId="8" fillId="2" borderId="26" xfId="0" applyNumberFormat="1" applyFont="1" applyFill="1" applyBorder="1" applyAlignment="1">
      <alignment horizontal="right" vertical="center" wrapText="1" readingOrder="1"/>
    </xf>
    <xf numFmtId="165" fontId="8" fillId="2" borderId="27" xfId="0" applyNumberFormat="1" applyFont="1" applyFill="1" applyBorder="1" applyAlignment="1">
      <alignment horizontal="right" vertical="center" wrapText="1" readingOrder="1"/>
    </xf>
    <xf numFmtId="0" fontId="6" fillId="2" borderId="26" xfId="0" applyNumberFormat="1" applyFont="1" applyFill="1" applyBorder="1" applyAlignment="1">
      <alignment horizontal="center" vertical="center" wrapText="1" readingOrder="1"/>
    </xf>
    <xf numFmtId="0" fontId="8" fillId="2" borderId="26" xfId="0" applyNumberFormat="1" applyFont="1" applyFill="1" applyBorder="1" applyAlignment="1">
      <alignment horizontal="center" vertical="center" wrapText="1" readingOrder="1"/>
    </xf>
    <xf numFmtId="0" fontId="8" fillId="3" borderId="28" xfId="0" applyNumberFormat="1" applyFont="1" applyFill="1" applyBorder="1" applyAlignment="1">
      <alignment vertical="center" wrapText="1" readingOrder="1"/>
    </xf>
    <xf numFmtId="0" fontId="8" fillId="3" borderId="29" xfId="0" applyNumberFormat="1" applyFont="1" applyFill="1" applyBorder="1" applyAlignment="1">
      <alignment horizontal="center" vertical="center" wrapText="1" readingOrder="1"/>
    </xf>
    <xf numFmtId="165" fontId="8" fillId="3" borderId="29" xfId="0" applyNumberFormat="1" applyFont="1" applyFill="1" applyBorder="1" applyAlignment="1">
      <alignment horizontal="right" vertical="center" wrapText="1" readingOrder="1"/>
    </xf>
    <xf numFmtId="165" fontId="8" fillId="3" borderId="30" xfId="0" applyNumberFormat="1" applyFont="1" applyFill="1" applyBorder="1" applyAlignment="1">
      <alignment horizontal="right" vertical="center" wrapText="1" readingOrder="1"/>
    </xf>
    <xf numFmtId="0" fontId="6" fillId="2" borderId="23" xfId="0" applyNumberFormat="1" applyFont="1" applyFill="1" applyBorder="1" applyAlignment="1">
      <alignment horizontal="center" vertical="center" wrapText="1" readingOrder="1"/>
    </xf>
    <xf numFmtId="0" fontId="7" fillId="2" borderId="5" xfId="0" applyNumberFormat="1" applyFont="1" applyFill="1" applyBorder="1" applyAlignment="1">
      <alignment horizontal="left" vertical="center" wrapText="1" readingOrder="1"/>
    </xf>
    <xf numFmtId="166" fontId="1" fillId="0" borderId="0" xfId="1" applyNumberFormat="1" applyFont="1" applyFill="1" applyBorder="1"/>
    <xf numFmtId="166" fontId="2" fillId="0" borderId="0" xfId="1" applyNumberFormat="1" applyFont="1" applyFill="1" applyBorder="1"/>
    <xf numFmtId="0" fontId="2" fillId="0" borderId="4" xfId="0" applyFont="1" applyFill="1" applyBorder="1"/>
    <xf numFmtId="166" fontId="1" fillId="0" borderId="5" xfId="1" applyNumberFormat="1" applyFont="1" applyFill="1" applyBorder="1"/>
    <xf numFmtId="166" fontId="1" fillId="0" borderId="6" xfId="1" applyNumberFormat="1" applyFont="1" applyFill="1" applyBorder="1"/>
    <xf numFmtId="0" fontId="2" fillId="0" borderId="31" xfId="0" applyFont="1" applyFill="1" applyBorder="1"/>
    <xf numFmtId="166" fontId="1" fillId="0" borderId="32" xfId="1" applyNumberFormat="1" applyFont="1" applyFill="1" applyBorder="1"/>
    <xf numFmtId="166" fontId="1" fillId="0" borderId="33" xfId="1" applyNumberFormat="1" applyFont="1" applyFill="1" applyBorder="1"/>
    <xf numFmtId="0" fontId="2" fillId="0" borderId="13" xfId="0" applyFont="1" applyFill="1" applyBorder="1"/>
    <xf numFmtId="166" fontId="2" fillId="0" borderId="14" xfId="1" applyNumberFormat="1" applyFont="1" applyFill="1" applyBorder="1"/>
    <xf numFmtId="166" fontId="1" fillId="0" borderId="14" xfId="1" applyNumberFormat="1" applyFont="1" applyFill="1" applyBorder="1"/>
    <xf numFmtId="166" fontId="1" fillId="0" borderId="15" xfId="1" applyNumberFormat="1" applyFont="1" applyFill="1" applyBorder="1"/>
    <xf numFmtId="0" fontId="1" fillId="0" borderId="34" xfId="0" applyFont="1" applyFill="1" applyBorder="1"/>
    <xf numFmtId="0" fontId="1" fillId="0" borderId="25" xfId="0" applyFont="1" applyFill="1" applyBorder="1"/>
    <xf numFmtId="0" fontId="7" fillId="0" borderId="35" xfId="0" applyNumberFormat="1" applyFont="1" applyFill="1" applyBorder="1" applyAlignment="1">
      <alignment vertical="center" wrapText="1" readingOrder="1"/>
    </xf>
    <xf numFmtId="0" fontId="7" fillId="0" borderId="36" xfId="0" applyNumberFormat="1" applyFont="1" applyFill="1" applyBorder="1" applyAlignment="1">
      <alignment vertical="center" wrapText="1" readingOrder="1"/>
    </xf>
    <xf numFmtId="166" fontId="7" fillId="0" borderId="5" xfId="1" applyNumberFormat="1" applyFont="1" applyFill="1" applyBorder="1" applyAlignment="1">
      <alignment horizontal="left" vertical="center" wrapText="1" readingOrder="1"/>
    </xf>
    <xf numFmtId="166" fontId="7" fillId="0" borderId="5" xfId="1" applyNumberFormat="1" applyFont="1" applyFill="1" applyBorder="1" applyAlignment="1">
      <alignment horizontal="right" vertical="center" wrapText="1" readingOrder="1"/>
    </xf>
    <xf numFmtId="166" fontId="1" fillId="0" borderId="14" xfId="1" applyNumberFormat="1" applyFont="1" applyFill="1" applyBorder="1" applyAlignment="1">
      <alignment horizontal="right"/>
    </xf>
    <xf numFmtId="166" fontId="1" fillId="0" borderId="5" xfId="1" applyNumberFormat="1" applyFont="1" applyFill="1" applyBorder="1" applyAlignment="1">
      <alignment horizontal="right"/>
    </xf>
    <xf numFmtId="166" fontId="1" fillId="0" borderId="32" xfId="1" applyNumberFormat="1" applyFont="1" applyFill="1" applyBorder="1" applyAlignment="1">
      <alignment horizontal="right"/>
    </xf>
    <xf numFmtId="166" fontId="2" fillId="0" borderId="0" xfId="1" applyNumberFormat="1" applyFont="1" applyFill="1" applyBorder="1" applyAlignment="1">
      <alignment horizontal="center"/>
    </xf>
    <xf numFmtId="166" fontId="2" fillId="0" borderId="26" xfId="1" applyNumberFormat="1" applyFont="1" applyFill="1" applyBorder="1" applyAlignment="1">
      <alignment horizontal="center"/>
    </xf>
    <xf numFmtId="166" fontId="7" fillId="0" borderId="17" xfId="1" applyNumberFormat="1" applyFont="1" applyFill="1" applyBorder="1" applyAlignment="1">
      <alignment horizontal="left" vertical="center" wrapText="1" readingOrder="1"/>
    </xf>
    <xf numFmtId="166" fontId="2" fillId="0" borderId="0" xfId="1" applyNumberFormat="1" applyFont="1" applyFill="1" applyBorder="1" applyAlignment="1">
      <alignment horizontal="right"/>
    </xf>
    <xf numFmtId="166" fontId="1" fillId="0" borderId="0" xfId="1" applyNumberFormat="1" applyFont="1" applyFill="1" applyBorder="1" applyAlignment="1">
      <alignment horizontal="right"/>
    </xf>
    <xf numFmtId="166" fontId="2" fillId="0" borderId="26" xfId="1" applyNumberFormat="1" applyFont="1" applyFill="1" applyBorder="1" applyAlignment="1">
      <alignment horizontal="right"/>
    </xf>
    <xf numFmtId="166" fontId="7" fillId="0" borderId="17" xfId="1" applyNumberFormat="1" applyFont="1" applyFill="1" applyBorder="1" applyAlignment="1">
      <alignment horizontal="right" vertical="center" wrapText="1" readingOrder="1"/>
    </xf>
    <xf numFmtId="166" fontId="4" fillId="0" borderId="37" xfId="1" applyNumberFormat="1" applyFont="1" applyFill="1" applyBorder="1" applyAlignment="1">
      <alignment horizontal="center"/>
    </xf>
    <xf numFmtId="166" fontId="2" fillId="0" borderId="27" xfId="1" applyNumberFormat="1" applyFont="1" applyFill="1" applyBorder="1" applyAlignment="1">
      <alignment horizontal="center"/>
    </xf>
    <xf numFmtId="166" fontId="7" fillId="0" borderId="38" xfId="1" applyNumberFormat="1" applyFont="1" applyFill="1" applyBorder="1" applyAlignment="1">
      <alignment horizontal="left" vertical="center" wrapText="1" readingOrder="1"/>
    </xf>
    <xf numFmtId="166" fontId="7" fillId="0" borderId="39" xfId="1" applyNumberFormat="1" applyFont="1" applyFill="1" applyBorder="1" applyAlignment="1">
      <alignment horizontal="left" vertical="center" wrapText="1" readingOrder="1"/>
    </xf>
    <xf numFmtId="0" fontId="6" fillId="0" borderId="60" xfId="0" applyFont="1" applyBorder="1" applyAlignment="1">
      <alignment horizontal="center" vertical="center" wrapText="1" readingOrder="1"/>
    </xf>
    <xf numFmtId="0" fontId="6" fillId="0" borderId="0" xfId="0" applyFont="1" applyAlignment="1">
      <alignment horizontal="center" vertical="center" wrapText="1" readingOrder="1"/>
    </xf>
    <xf numFmtId="0" fontId="1" fillId="0" borderId="0" xfId="0" applyFont="1"/>
    <xf numFmtId="0" fontId="6" fillId="0" borderId="63" xfId="0" applyFont="1" applyBorder="1" applyAlignment="1">
      <alignment horizontal="center" vertical="center" wrapText="1" readingOrder="1"/>
    </xf>
    <xf numFmtId="0" fontId="7" fillId="0" borderId="63" xfId="0" applyFont="1" applyBorder="1" applyAlignment="1">
      <alignment horizontal="center" vertical="center" wrapText="1" readingOrder="1"/>
    </xf>
    <xf numFmtId="0" fontId="6" fillId="0" borderId="61" xfId="0" applyFont="1" applyBorder="1" applyAlignment="1">
      <alignment horizontal="center" vertical="center" wrapText="1" readingOrder="1"/>
    </xf>
    <xf numFmtId="0" fontId="7" fillId="0" borderId="4" xfId="0" applyFont="1" applyBorder="1" applyAlignment="1">
      <alignment vertical="center" wrapText="1" readingOrder="1"/>
    </xf>
    <xf numFmtId="0" fontId="7" fillId="0" borderId="5" xfId="0" applyFont="1" applyBorder="1" applyAlignment="1">
      <alignment horizontal="left" vertical="center" wrapText="1" readingOrder="1"/>
    </xf>
    <xf numFmtId="165" fontId="7" fillId="0" borderId="5" xfId="0" applyNumberFormat="1" applyFont="1" applyBorder="1" applyAlignment="1">
      <alignment horizontal="right" vertical="center" wrapText="1" readingOrder="1"/>
    </xf>
    <xf numFmtId="165" fontId="7" fillId="0" borderId="6" xfId="0" applyNumberFormat="1" applyFont="1" applyBorder="1" applyAlignment="1">
      <alignment horizontal="right" vertical="center" wrapText="1" readingOrder="1"/>
    </xf>
    <xf numFmtId="0" fontId="7" fillId="2" borderId="31" xfId="0" applyFont="1" applyFill="1" applyBorder="1" applyAlignment="1">
      <alignment vertical="center" wrapText="1" readingOrder="1"/>
    </xf>
    <xf numFmtId="0" fontId="7" fillId="2" borderId="32" xfId="0" applyFont="1" applyFill="1" applyBorder="1" applyAlignment="1">
      <alignment horizontal="left" vertical="center" wrapText="1" readingOrder="1"/>
    </xf>
    <xf numFmtId="164" fontId="8" fillId="2" borderId="32" xfId="0" applyNumberFormat="1" applyFont="1" applyFill="1" applyBorder="1" applyAlignment="1">
      <alignment horizontal="right" vertical="center" wrapText="1" readingOrder="1"/>
    </xf>
    <xf numFmtId="0" fontId="6" fillId="0" borderId="7" xfId="0" applyFont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center" vertical="center" wrapText="1" readingOrder="1"/>
    </xf>
    <xf numFmtId="0" fontId="6" fillId="0" borderId="9" xfId="0" applyFont="1" applyBorder="1" applyAlignment="1">
      <alignment horizontal="center" vertical="center" wrapText="1" readingOrder="1"/>
    </xf>
    <xf numFmtId="0" fontId="7" fillId="0" borderId="13" xfId="0" applyFont="1" applyBorder="1" applyAlignment="1">
      <alignment vertical="center" wrapText="1" readingOrder="1"/>
    </xf>
    <xf numFmtId="0" fontId="7" fillId="0" borderId="14" xfId="0" applyFont="1" applyBorder="1" applyAlignment="1">
      <alignment horizontal="left" vertical="center" wrapText="1" readingOrder="1"/>
    </xf>
    <xf numFmtId="165" fontId="7" fillId="0" borderId="14" xfId="0" applyNumberFormat="1" applyFont="1" applyBorder="1" applyAlignment="1">
      <alignment horizontal="right" vertical="center" wrapText="1" readingOrder="1"/>
    </xf>
    <xf numFmtId="165" fontId="7" fillId="0" borderId="15" xfId="0" applyNumberFormat="1" applyFont="1" applyBorder="1" applyAlignment="1">
      <alignment horizontal="right" vertical="center" wrapText="1" readingOrder="1"/>
    </xf>
    <xf numFmtId="0" fontId="7" fillId="0" borderId="16" xfId="0" applyFont="1" applyBorder="1" applyAlignment="1">
      <alignment vertical="center" wrapText="1" readingOrder="1"/>
    </xf>
    <xf numFmtId="0" fontId="7" fillId="0" borderId="17" xfId="0" applyFont="1" applyBorder="1" applyAlignment="1">
      <alignment horizontal="left" vertical="center" wrapText="1" readingOrder="1"/>
    </xf>
    <xf numFmtId="165" fontId="7" fillId="0" borderId="17" xfId="0" applyNumberFormat="1" applyFont="1" applyBorder="1" applyAlignment="1">
      <alignment horizontal="right" vertical="center" wrapText="1" readingOrder="1"/>
    </xf>
    <xf numFmtId="165" fontId="7" fillId="0" borderId="18" xfId="0" applyNumberFormat="1" applyFont="1" applyBorder="1" applyAlignment="1">
      <alignment horizontal="right" vertical="center" wrapText="1" readingOrder="1"/>
    </xf>
    <xf numFmtId="0" fontId="7" fillId="3" borderId="40" xfId="0" applyFont="1" applyFill="1" applyBorder="1" applyAlignment="1">
      <alignment vertical="center" wrapText="1" readingOrder="1"/>
    </xf>
    <xf numFmtId="0" fontId="7" fillId="3" borderId="41" xfId="0" applyFont="1" applyFill="1" applyBorder="1" applyAlignment="1">
      <alignment horizontal="left" vertical="center" wrapText="1" readingOrder="1"/>
    </xf>
    <xf numFmtId="165" fontId="7" fillId="3" borderId="41" xfId="0" applyNumberFormat="1" applyFont="1" applyFill="1" applyBorder="1" applyAlignment="1">
      <alignment horizontal="right" vertical="center" wrapText="1" readingOrder="1"/>
    </xf>
    <xf numFmtId="0" fontId="1" fillId="0" borderId="42" xfId="0" applyFont="1" applyFill="1" applyBorder="1"/>
    <xf numFmtId="0" fontId="1" fillId="0" borderId="23" xfId="0" applyFont="1" applyFill="1" applyBorder="1"/>
    <xf numFmtId="166" fontId="2" fillId="0" borderId="23" xfId="1" applyNumberFormat="1" applyFont="1" applyFill="1" applyBorder="1" applyAlignment="1">
      <alignment horizontal="right"/>
    </xf>
    <xf numFmtId="166" fontId="2" fillId="0" borderId="23" xfId="1" applyNumberFormat="1" applyFont="1" applyFill="1" applyBorder="1" applyAlignment="1">
      <alignment horizontal="center"/>
    </xf>
    <xf numFmtId="166" fontId="2" fillId="0" borderId="43" xfId="1" applyNumberFormat="1" applyFont="1" applyFill="1" applyBorder="1" applyAlignment="1">
      <alignment horizontal="center"/>
    </xf>
    <xf numFmtId="0" fontId="1" fillId="0" borderId="44" xfId="0" applyFont="1" applyFill="1" applyBorder="1"/>
    <xf numFmtId="166" fontId="7" fillId="0" borderId="17" xfId="1" applyNumberFormat="1" applyFont="1" applyBorder="1" applyAlignment="1">
      <alignment horizontal="right" vertical="center" wrapText="1" readingOrder="1"/>
    </xf>
    <xf numFmtId="166" fontId="1" fillId="0" borderId="27" xfId="1" applyNumberFormat="1" applyFont="1" applyFill="1" applyBorder="1" applyAlignment="1">
      <alignment horizontal="center"/>
    </xf>
    <xf numFmtId="0" fontId="1" fillId="0" borderId="0" xfId="0" applyFont="1" applyFill="1" applyBorder="1" applyAlignment="1"/>
    <xf numFmtId="0" fontId="6" fillId="0" borderId="60" xfId="0" applyNumberFormat="1" applyFont="1" applyFill="1" applyBorder="1" applyAlignment="1">
      <alignment horizontal="center" vertical="center" readingOrder="1"/>
    </xf>
    <xf numFmtId="0" fontId="6" fillId="0" borderId="0" xfId="0" applyNumberFormat="1" applyFont="1" applyFill="1" applyBorder="1" applyAlignment="1">
      <alignment horizontal="center" vertical="center" readingOrder="1"/>
    </xf>
    <xf numFmtId="0" fontId="1" fillId="0" borderId="0" xfId="0" applyFont="1" applyFill="1" applyBorder="1" applyAlignment="1">
      <alignment readingOrder="1"/>
    </xf>
    <xf numFmtId="0" fontId="3" fillId="0" borderId="0" xfId="0" applyFont="1" applyFill="1" applyBorder="1" applyAlignment="1"/>
    <xf numFmtId="0" fontId="8" fillId="0" borderId="63" xfId="0" applyFont="1" applyBorder="1" applyAlignment="1">
      <alignment horizontal="center" vertical="center" wrapText="1" readingOrder="1"/>
    </xf>
    <xf numFmtId="0" fontId="8" fillId="3" borderId="40" xfId="0" applyFont="1" applyFill="1" applyBorder="1" applyAlignment="1">
      <alignment vertical="center" wrapText="1" readingOrder="1"/>
    </xf>
    <xf numFmtId="0" fontId="8" fillId="3" borderId="41" xfId="0" applyFont="1" applyFill="1" applyBorder="1" applyAlignment="1">
      <alignment horizontal="left" vertical="center" wrapText="1" readingOrder="1"/>
    </xf>
    <xf numFmtId="165" fontId="8" fillId="3" borderId="41" xfId="0" applyNumberFormat="1" applyFont="1" applyFill="1" applyBorder="1" applyAlignment="1">
      <alignment horizontal="right" vertical="center" wrapText="1" readingOrder="1"/>
    </xf>
    <xf numFmtId="165" fontId="8" fillId="3" borderId="45" xfId="0" applyNumberFormat="1" applyFont="1" applyFill="1" applyBorder="1" applyAlignment="1">
      <alignment horizontal="right" vertical="center" wrapText="1" readingOrder="1"/>
    </xf>
    <xf numFmtId="0" fontId="3" fillId="0" borderId="0" xfId="0" applyFont="1"/>
    <xf numFmtId="0" fontId="3" fillId="0" borderId="0" xfId="0" applyFont="1" applyFill="1" applyBorder="1" applyAlignment="1">
      <alignment readingOrder="1"/>
    </xf>
    <xf numFmtId="0" fontId="6" fillId="0" borderId="7" xfId="0" applyFont="1" applyBorder="1" applyAlignment="1">
      <alignment horizontal="center" vertical="center" readingOrder="1"/>
    </xf>
    <xf numFmtId="0" fontId="6" fillId="0" borderId="8" xfId="0" applyFont="1" applyBorder="1" applyAlignment="1">
      <alignment horizontal="center" vertical="center" readingOrder="1"/>
    </xf>
    <xf numFmtId="0" fontId="6" fillId="0" borderId="9" xfId="0" applyFont="1" applyBorder="1" applyAlignment="1">
      <alignment horizontal="center" vertical="center" readingOrder="1"/>
    </xf>
    <xf numFmtId="0" fontId="8" fillId="3" borderId="13" xfId="0" applyFont="1" applyFill="1" applyBorder="1" applyAlignment="1">
      <alignment vertical="center" readingOrder="1"/>
    </xf>
    <xf numFmtId="0" fontId="8" fillId="3" borderId="14" xfId="0" applyFont="1" applyFill="1" applyBorder="1" applyAlignment="1">
      <alignment horizontal="left" vertical="center" readingOrder="1"/>
    </xf>
    <xf numFmtId="165" fontId="8" fillId="3" borderId="14" xfId="0" applyNumberFormat="1" applyFont="1" applyFill="1" applyBorder="1" applyAlignment="1">
      <alignment horizontal="right" vertical="center" readingOrder="1"/>
    </xf>
    <xf numFmtId="165" fontId="8" fillId="3" borderId="15" xfId="0" applyNumberFormat="1" applyFont="1" applyFill="1" applyBorder="1" applyAlignment="1">
      <alignment horizontal="right" vertical="center" readingOrder="1"/>
    </xf>
    <xf numFmtId="0" fontId="7" fillId="0" borderId="4" xfId="0" applyFont="1" applyBorder="1" applyAlignment="1">
      <alignment vertical="center" readingOrder="1"/>
    </xf>
    <xf numFmtId="0" fontId="7" fillId="0" borderId="5" xfId="0" applyFont="1" applyBorder="1" applyAlignment="1">
      <alignment horizontal="left" vertical="center" readingOrder="1"/>
    </xf>
    <xf numFmtId="165" fontId="7" fillId="0" borderId="5" xfId="0" applyNumberFormat="1" applyFont="1" applyBorder="1" applyAlignment="1">
      <alignment horizontal="right" vertical="center" readingOrder="1"/>
    </xf>
    <xf numFmtId="165" fontId="7" fillId="0" borderId="6" xfId="0" applyNumberFormat="1" applyFont="1" applyBorder="1" applyAlignment="1">
      <alignment horizontal="right" vertical="center" readingOrder="1"/>
    </xf>
    <xf numFmtId="0" fontId="7" fillId="0" borderId="16" xfId="0" applyFont="1" applyBorder="1" applyAlignment="1">
      <alignment vertical="center" readingOrder="1"/>
    </xf>
    <xf numFmtId="0" fontId="7" fillId="0" borderId="17" xfId="0" applyFont="1" applyBorder="1" applyAlignment="1">
      <alignment horizontal="left" vertical="center" readingOrder="1"/>
    </xf>
    <xf numFmtId="165" fontId="7" fillId="0" borderId="17" xfId="0" applyNumberFormat="1" applyFont="1" applyBorder="1" applyAlignment="1">
      <alignment horizontal="right" vertical="center" readingOrder="1"/>
    </xf>
    <xf numFmtId="165" fontId="7" fillId="0" borderId="18" xfId="0" applyNumberFormat="1" applyFont="1" applyBorder="1" applyAlignment="1">
      <alignment horizontal="right" vertical="center" readingOrder="1"/>
    </xf>
    <xf numFmtId="0" fontId="7" fillId="0" borderId="19" xfId="0" applyFont="1" applyFill="1" applyBorder="1" applyAlignment="1">
      <alignment vertical="center" readingOrder="1"/>
    </xf>
    <xf numFmtId="0" fontId="7" fillId="0" borderId="23" xfId="0" applyFont="1" applyFill="1" applyBorder="1" applyAlignment="1">
      <alignment horizontal="left" vertical="center" readingOrder="1"/>
    </xf>
    <xf numFmtId="165" fontId="7" fillId="0" borderId="23" xfId="0" applyNumberFormat="1" applyFont="1" applyFill="1" applyBorder="1" applyAlignment="1">
      <alignment horizontal="right" vertical="center" readingOrder="1"/>
    </xf>
    <xf numFmtId="165" fontId="7" fillId="0" borderId="24" xfId="0" applyNumberFormat="1" applyFont="1" applyFill="1" applyBorder="1" applyAlignment="1">
      <alignment horizontal="right" vertical="center" readingOrder="1"/>
    </xf>
    <xf numFmtId="0" fontId="7" fillId="2" borderId="31" xfId="0" applyFont="1" applyFill="1" applyBorder="1" applyAlignment="1">
      <alignment vertical="center" readingOrder="1"/>
    </xf>
    <xf numFmtId="0" fontId="7" fillId="2" borderId="32" xfId="0" applyFont="1" applyFill="1" applyBorder="1" applyAlignment="1">
      <alignment horizontal="left" vertical="center" readingOrder="1"/>
    </xf>
    <xf numFmtId="164" fontId="8" fillId="2" borderId="32" xfId="0" applyNumberFormat="1" applyFont="1" applyFill="1" applyBorder="1" applyAlignment="1">
      <alignment horizontal="right" vertical="center" readingOrder="1"/>
    </xf>
    <xf numFmtId="164" fontId="8" fillId="2" borderId="33" xfId="0" applyNumberFormat="1" applyFont="1" applyFill="1" applyBorder="1" applyAlignment="1">
      <alignment horizontal="right" vertical="center" readingOrder="1"/>
    </xf>
    <xf numFmtId="0" fontId="7" fillId="0" borderId="19" xfId="0" applyFont="1" applyBorder="1" applyAlignment="1">
      <alignment vertical="center" readingOrder="1"/>
    </xf>
    <xf numFmtId="0" fontId="7" fillId="0" borderId="23" xfId="0" applyFont="1" applyBorder="1" applyAlignment="1">
      <alignment horizontal="left" vertical="center" readingOrder="1"/>
    </xf>
    <xf numFmtId="165" fontId="7" fillId="0" borderId="23" xfId="0" applyNumberFormat="1" applyFont="1" applyBorder="1" applyAlignment="1">
      <alignment horizontal="right" vertical="center" readingOrder="1"/>
    </xf>
    <xf numFmtId="165" fontId="7" fillId="0" borderId="24" xfId="0" applyNumberFormat="1" applyFont="1" applyBorder="1" applyAlignment="1">
      <alignment horizontal="right" vertical="center" readingOrder="1"/>
    </xf>
    <xf numFmtId="0" fontId="7" fillId="3" borderId="46" xfId="0" applyFont="1" applyFill="1" applyBorder="1" applyAlignment="1">
      <alignment vertical="center" readingOrder="1"/>
    </xf>
    <xf numFmtId="0" fontId="7" fillId="3" borderId="26" xfId="0" applyFont="1" applyFill="1" applyBorder="1" applyAlignment="1">
      <alignment horizontal="left" vertical="center" readingOrder="1"/>
    </xf>
    <xf numFmtId="165" fontId="7" fillId="3" borderId="26" xfId="0" applyNumberFormat="1" applyFont="1" applyFill="1" applyBorder="1" applyAlignment="1">
      <alignment horizontal="right" vertical="center" readingOrder="1"/>
    </xf>
    <xf numFmtId="165" fontId="7" fillId="3" borderId="47" xfId="0" applyNumberFormat="1" applyFont="1" applyFill="1" applyBorder="1" applyAlignment="1">
      <alignment horizontal="right" vertical="center" readingOrder="1"/>
    </xf>
    <xf numFmtId="0" fontId="7" fillId="0" borderId="48" xfId="0" applyFont="1" applyFill="1" applyBorder="1" applyAlignment="1">
      <alignment vertical="center" readingOrder="1"/>
    </xf>
    <xf numFmtId="0" fontId="7" fillId="0" borderId="49" xfId="0" applyFont="1" applyFill="1" applyBorder="1" applyAlignment="1">
      <alignment horizontal="left" vertical="center" readingOrder="1"/>
    </xf>
    <xf numFmtId="165" fontId="7" fillId="0" borderId="50" xfId="0" applyNumberFormat="1" applyFont="1" applyFill="1" applyBorder="1" applyAlignment="1">
      <alignment horizontal="right" vertical="center" readingOrder="1"/>
    </xf>
    <xf numFmtId="165" fontId="7" fillId="0" borderId="51" xfId="0" applyNumberFormat="1" applyFont="1" applyFill="1" applyBorder="1" applyAlignment="1">
      <alignment horizontal="right" vertical="center" readingOrder="1"/>
    </xf>
    <xf numFmtId="0" fontId="7" fillId="0" borderId="5" xfId="0" applyFont="1" applyBorder="1" applyAlignment="1">
      <alignment vertical="center" readingOrder="1"/>
    </xf>
    <xf numFmtId="0" fontId="6" fillId="0" borderId="52" xfId="0" applyNumberFormat="1" applyFont="1" applyFill="1" applyBorder="1" applyAlignment="1">
      <alignment horizontal="center" vertical="center" readingOrder="1"/>
    </xf>
    <xf numFmtId="0" fontId="6" fillId="0" borderId="14" xfId="0" applyNumberFormat="1" applyFont="1" applyFill="1" applyBorder="1" applyAlignment="1">
      <alignment horizontal="center" vertical="center" readingOrder="1"/>
    </xf>
    <xf numFmtId="0" fontId="6" fillId="0" borderId="53" xfId="0" applyNumberFormat="1" applyFont="1" applyFill="1" applyBorder="1" applyAlignment="1">
      <alignment horizontal="center" vertical="center" readingOrder="1"/>
    </xf>
    <xf numFmtId="0" fontId="6" fillId="2" borderId="26" xfId="0" applyNumberFormat="1" applyFont="1" applyFill="1" applyBorder="1" applyAlignment="1">
      <alignment horizontal="center" vertical="center" wrapText="1" readingOrder="1"/>
    </xf>
    <xf numFmtId="0" fontId="8" fillId="0" borderId="19" xfId="0" applyFont="1" applyFill="1" applyBorder="1" applyAlignment="1">
      <alignment vertical="center" readingOrder="1"/>
    </xf>
    <xf numFmtId="0" fontId="8" fillId="0" borderId="23" xfId="0" applyFont="1" applyFill="1" applyBorder="1" applyAlignment="1">
      <alignment horizontal="left" vertical="center" readingOrder="1"/>
    </xf>
    <xf numFmtId="165" fontId="8" fillId="0" borderId="23" xfId="0" applyNumberFormat="1" applyFont="1" applyFill="1" applyBorder="1" applyAlignment="1">
      <alignment horizontal="right" vertical="center" readingOrder="1"/>
    </xf>
    <xf numFmtId="0" fontId="8" fillId="3" borderId="5" xfId="0" applyFont="1" applyFill="1" applyBorder="1" applyAlignment="1">
      <alignment vertical="center" readingOrder="1"/>
    </xf>
    <xf numFmtId="0" fontId="8" fillId="3" borderId="5" xfId="0" applyFont="1" applyFill="1" applyBorder="1" applyAlignment="1">
      <alignment horizontal="left" vertical="center" readingOrder="1"/>
    </xf>
    <xf numFmtId="165" fontId="8" fillId="3" borderId="5" xfId="0" applyNumberFormat="1" applyFont="1" applyFill="1" applyBorder="1" applyAlignment="1">
      <alignment horizontal="right" vertical="center" readingOrder="1"/>
    </xf>
    <xf numFmtId="167" fontId="1" fillId="0" borderId="0" xfId="0" applyNumberFormat="1" applyFont="1" applyFill="1" applyBorder="1"/>
    <xf numFmtId="0" fontId="7" fillId="0" borderId="5" xfId="0" applyNumberFormat="1" applyFont="1" applyFill="1" applyBorder="1" applyAlignment="1">
      <alignment vertical="center" wrapText="1" readingOrder="1"/>
    </xf>
    <xf numFmtId="165" fontId="6" fillId="2" borderId="26" xfId="0" applyNumberFormat="1" applyFont="1" applyFill="1" applyBorder="1" applyAlignment="1">
      <alignment horizontal="right" vertical="center" wrapText="1" readingOrder="1"/>
    </xf>
    <xf numFmtId="0" fontId="2" fillId="0" borderId="0" xfId="0" applyFont="1" applyFill="1" applyBorder="1" applyAlignment="1">
      <alignment horizontal="center"/>
    </xf>
    <xf numFmtId="166" fontId="4" fillId="0" borderId="0" xfId="1" applyNumberFormat="1" applyFont="1" applyFill="1" applyBorder="1" applyAlignment="1">
      <alignment horizontal="center"/>
    </xf>
    <xf numFmtId="166" fontId="7" fillId="0" borderId="43" xfId="1" applyNumberFormat="1" applyFont="1" applyFill="1" applyBorder="1" applyAlignment="1">
      <alignment horizontal="left" vertical="center" wrapText="1" readingOrder="1"/>
    </xf>
    <xf numFmtId="166" fontId="1" fillId="0" borderId="54" xfId="1" applyNumberFormat="1" applyFont="1" applyFill="1" applyBorder="1" applyAlignment="1">
      <alignment horizontal="center"/>
    </xf>
    <xf numFmtId="9" fontId="6" fillId="0" borderId="60" xfId="3" applyFont="1" applyFill="1" applyBorder="1" applyAlignment="1">
      <alignment horizontal="center" vertical="center"/>
    </xf>
    <xf numFmtId="41" fontId="1" fillId="0" borderId="0" xfId="2" applyFont="1" applyFill="1" applyBorder="1" applyAlignment="1"/>
    <xf numFmtId="41" fontId="1" fillId="0" borderId="0" xfId="0" applyNumberFormat="1" applyFont="1" applyFill="1" applyBorder="1" applyAlignment="1"/>
    <xf numFmtId="168" fontId="1" fillId="0" borderId="0" xfId="2" applyNumberFormat="1" applyFont="1" applyFill="1" applyBorder="1" applyAlignment="1"/>
    <xf numFmtId="0" fontId="6" fillId="4" borderId="0" xfId="0" applyNumberFormat="1" applyFont="1" applyFill="1" applyBorder="1" applyAlignment="1">
      <alignment horizontal="center" vertical="center" wrapText="1" readingOrder="1"/>
    </xf>
    <xf numFmtId="165" fontId="7" fillId="0" borderId="60" xfId="0" applyNumberFormat="1" applyFont="1" applyFill="1" applyBorder="1" applyAlignment="1">
      <alignment horizontal="right" vertical="center" readingOrder="1"/>
    </xf>
    <xf numFmtId="9" fontId="1" fillId="0" borderId="0" xfId="3" applyFont="1" applyFill="1" applyBorder="1"/>
    <xf numFmtId="0" fontId="6" fillId="2" borderId="7" xfId="0" applyNumberFormat="1" applyFont="1" applyFill="1" applyBorder="1" applyAlignment="1">
      <alignment horizontal="center" vertical="center" wrapText="1" readingOrder="1"/>
    </xf>
    <xf numFmtId="0" fontId="6" fillId="2" borderId="8" xfId="0" applyNumberFormat="1" applyFont="1" applyFill="1" applyBorder="1" applyAlignment="1">
      <alignment horizontal="center" vertical="center" wrapText="1" readingOrder="1"/>
    </xf>
    <xf numFmtId="0" fontId="6" fillId="2" borderId="8" xfId="0" applyNumberFormat="1" applyFont="1" applyFill="1" applyBorder="1" applyAlignment="1">
      <alignment horizontal="center" vertical="center" readingOrder="1"/>
    </xf>
    <xf numFmtId="165" fontId="6" fillId="3" borderId="26" xfId="0" applyNumberFormat="1" applyFont="1" applyFill="1" applyBorder="1" applyAlignment="1">
      <alignment horizontal="center" vertical="center" wrapText="1" readingOrder="1"/>
    </xf>
    <xf numFmtId="0" fontId="7" fillId="0" borderId="64" xfId="0" applyNumberFormat="1" applyFont="1" applyFill="1" applyBorder="1" applyAlignment="1">
      <alignment vertical="center" wrapText="1" readingOrder="1"/>
    </xf>
    <xf numFmtId="0" fontId="7" fillId="0" borderId="65" xfId="0" applyNumberFormat="1" applyFont="1" applyFill="1" applyBorder="1" applyAlignment="1">
      <alignment horizontal="left" vertical="center" wrapText="1" readingOrder="1"/>
    </xf>
    <xf numFmtId="165" fontId="7" fillId="0" borderId="65" xfId="0" applyNumberFormat="1" applyFont="1" applyFill="1" applyBorder="1" applyAlignment="1">
      <alignment horizontal="right" vertical="center" wrapText="1" readingOrder="1"/>
    </xf>
    <xf numFmtId="165" fontId="7" fillId="0" borderId="66" xfId="0" applyNumberFormat="1" applyFont="1" applyFill="1" applyBorder="1" applyAlignment="1">
      <alignment horizontal="right" vertical="center" wrapText="1" readingOrder="1"/>
    </xf>
    <xf numFmtId="0" fontId="7" fillId="0" borderId="67" xfId="0" applyNumberFormat="1" applyFont="1" applyFill="1" applyBorder="1" applyAlignment="1">
      <alignment vertical="center" wrapText="1" readingOrder="1"/>
    </xf>
    <xf numFmtId="0" fontId="7" fillId="0" borderId="68" xfId="0" applyNumberFormat="1" applyFont="1" applyFill="1" applyBorder="1" applyAlignment="1">
      <alignment horizontal="left" vertical="center" wrapText="1" readingOrder="1"/>
    </xf>
    <xf numFmtId="165" fontId="7" fillId="0" borderId="68" xfId="0" applyNumberFormat="1" applyFont="1" applyFill="1" applyBorder="1" applyAlignment="1">
      <alignment horizontal="right" vertical="center" wrapText="1" readingOrder="1"/>
    </xf>
    <xf numFmtId="165" fontId="8" fillId="3" borderId="26" xfId="0" applyNumberFormat="1" applyFont="1" applyFill="1" applyBorder="1" applyAlignment="1">
      <alignment horizontal="right" vertical="center" wrapText="1" readingOrder="1"/>
    </xf>
    <xf numFmtId="169" fontId="1" fillId="0" borderId="0" xfId="0" applyNumberFormat="1" applyFont="1" applyFill="1" applyBorder="1" applyAlignment="1"/>
    <xf numFmtId="43" fontId="1" fillId="0" borderId="0" xfId="1" applyFont="1" applyFill="1" applyBorder="1"/>
    <xf numFmtId="43" fontId="1" fillId="0" borderId="27" xfId="1" applyFont="1" applyFill="1" applyBorder="1" applyAlignment="1">
      <alignment horizontal="center"/>
    </xf>
    <xf numFmtId="43" fontId="1" fillId="0" borderId="15" xfId="1" applyFont="1" applyFill="1" applyBorder="1"/>
    <xf numFmtId="43" fontId="1" fillId="0" borderId="6" xfId="1" applyFont="1" applyFill="1" applyBorder="1"/>
    <xf numFmtId="43" fontId="1" fillId="0" borderId="33" xfId="1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3" xfId="0" applyNumberFormat="1" applyFont="1" applyFill="1" applyBorder="1" applyAlignment="1">
      <alignment horizontal="center" vertical="center" wrapText="1" readingOrder="1"/>
    </xf>
    <xf numFmtId="0" fontId="6" fillId="3" borderId="64" xfId="0" applyNumberFormat="1" applyFont="1" applyFill="1" applyBorder="1" applyAlignment="1">
      <alignment horizontal="center" vertical="center" wrapText="1" readingOrder="1"/>
    </xf>
    <xf numFmtId="0" fontId="6" fillId="3" borderId="65" xfId="0" applyNumberFormat="1" applyFont="1" applyFill="1" applyBorder="1" applyAlignment="1">
      <alignment horizontal="center" vertical="center" wrapText="1" readingOrder="1"/>
    </xf>
    <xf numFmtId="165" fontId="6" fillId="3" borderId="65" xfId="0" applyNumberFormat="1" applyFont="1" applyFill="1" applyBorder="1" applyAlignment="1">
      <alignment horizontal="center" vertical="center" wrapText="1" readingOrder="1"/>
    </xf>
    <xf numFmtId="0" fontId="7" fillId="3" borderId="64" xfId="0" applyNumberFormat="1" applyFont="1" applyFill="1" applyBorder="1" applyAlignment="1">
      <alignment vertical="center" wrapText="1" readingOrder="1"/>
    </xf>
    <xf numFmtId="0" fontId="7" fillId="3" borderId="65" xfId="0" applyNumberFormat="1" applyFont="1" applyFill="1" applyBorder="1" applyAlignment="1">
      <alignment horizontal="left" vertical="center" wrapText="1" readingOrder="1"/>
    </xf>
    <xf numFmtId="165" fontId="8" fillId="3" borderId="65" xfId="0" applyNumberFormat="1" applyFont="1" applyFill="1" applyBorder="1" applyAlignment="1">
      <alignment horizontal="right" vertical="center" wrapText="1" readingOrder="1"/>
    </xf>
    <xf numFmtId="0" fontId="7" fillId="3" borderId="69" xfId="0" applyNumberFormat="1" applyFont="1" applyFill="1" applyBorder="1" applyAlignment="1">
      <alignment vertical="center" wrapText="1" readingOrder="1"/>
    </xf>
    <xf numFmtId="0" fontId="7" fillId="3" borderId="70" xfId="0" applyNumberFormat="1" applyFont="1" applyFill="1" applyBorder="1" applyAlignment="1">
      <alignment horizontal="left" vertical="center" wrapText="1" readingOrder="1"/>
    </xf>
    <xf numFmtId="165" fontId="8" fillId="3" borderId="70" xfId="0" applyNumberFormat="1" applyFont="1" applyFill="1" applyBorder="1" applyAlignment="1">
      <alignment horizontal="right" vertical="center" wrapText="1" readingOrder="1"/>
    </xf>
    <xf numFmtId="0" fontId="2" fillId="0" borderId="55" xfId="0" applyFont="1" applyFill="1" applyBorder="1" applyAlignment="1">
      <alignment horizontal="center"/>
    </xf>
    <xf numFmtId="0" fontId="1" fillId="0" borderId="56" xfId="0" applyFont="1" applyFill="1" applyBorder="1" applyAlignment="1">
      <alignment horizontal="center"/>
    </xf>
    <xf numFmtId="0" fontId="1" fillId="0" borderId="57" xfId="0" applyFont="1" applyFill="1" applyBorder="1" applyAlignment="1">
      <alignment horizontal="center"/>
    </xf>
    <xf numFmtId="0" fontId="1" fillId="0" borderId="55" xfId="0" applyFont="1" applyFill="1" applyBorder="1" applyAlignment="1">
      <alignment horizontal="center"/>
    </xf>
    <xf numFmtId="0" fontId="2" fillId="0" borderId="56" xfId="0" applyFont="1" applyFill="1" applyBorder="1" applyAlignment="1">
      <alignment horizontal="center"/>
    </xf>
    <xf numFmtId="0" fontId="2" fillId="0" borderId="57" xfId="0" applyFont="1" applyFill="1" applyBorder="1" applyAlignment="1">
      <alignment horizontal="center"/>
    </xf>
    <xf numFmtId="166" fontId="4" fillId="0" borderId="58" xfId="1" applyNumberFormat="1" applyFont="1" applyFill="1" applyBorder="1" applyAlignment="1">
      <alignment horizontal="center"/>
    </xf>
    <xf numFmtId="166" fontId="4" fillId="0" borderId="59" xfId="1" applyNumberFormat="1" applyFont="1" applyFill="1" applyBorder="1" applyAlignment="1">
      <alignment horizontal="center"/>
    </xf>
    <xf numFmtId="0" fontId="6" fillId="3" borderId="25" xfId="0" applyNumberFormat="1" applyFont="1" applyFill="1" applyBorder="1" applyAlignment="1">
      <alignment horizontal="center" vertical="center" wrapText="1" readingOrder="1"/>
    </xf>
    <xf numFmtId="0" fontId="6" fillId="3" borderId="26" xfId="0" applyNumberFormat="1" applyFont="1" applyFill="1" applyBorder="1" applyAlignment="1">
      <alignment horizontal="center" vertical="center" wrapText="1" readingOrder="1"/>
    </xf>
    <xf numFmtId="0" fontId="7" fillId="3" borderId="25" xfId="0" applyNumberFormat="1" applyFont="1" applyFill="1" applyBorder="1" applyAlignment="1">
      <alignment horizontal="center" vertical="center" wrapText="1" readingOrder="1"/>
    </xf>
    <xf numFmtId="0" fontId="7" fillId="3" borderId="26" xfId="0" applyNumberFormat="1" applyFont="1" applyFill="1" applyBorder="1" applyAlignment="1">
      <alignment horizontal="center" vertical="center" wrapText="1" readingOrder="1"/>
    </xf>
    <xf numFmtId="0" fontId="7" fillId="3" borderId="20" xfId="0" applyNumberFormat="1" applyFont="1" applyFill="1" applyBorder="1" applyAlignment="1">
      <alignment horizontal="center" vertical="center" wrapText="1" readingOrder="1"/>
    </xf>
    <xf numFmtId="0" fontId="7" fillId="3" borderId="21" xfId="0" applyNumberFormat="1" applyFont="1" applyFill="1" applyBorder="1" applyAlignment="1">
      <alignment horizontal="center" vertical="center" wrapText="1" readingOrder="1"/>
    </xf>
    <xf numFmtId="0" fontId="6" fillId="2" borderId="71" xfId="0" applyNumberFormat="1" applyFont="1" applyFill="1" applyBorder="1" applyAlignment="1">
      <alignment horizontal="center" vertical="center" wrapText="1" readingOrder="1"/>
    </xf>
    <xf numFmtId="165" fontId="6" fillId="3" borderId="72" xfId="0" applyNumberFormat="1" applyFont="1" applyFill="1" applyBorder="1" applyAlignment="1">
      <alignment horizontal="center" vertical="center" wrapText="1" readingOrder="1"/>
    </xf>
    <xf numFmtId="165" fontId="7" fillId="0" borderId="73" xfId="0" applyNumberFormat="1" applyFont="1" applyFill="1" applyBorder="1" applyAlignment="1">
      <alignment horizontal="right" vertical="center" wrapText="1" readingOrder="1"/>
    </xf>
    <xf numFmtId="165" fontId="7" fillId="0" borderId="74" xfId="0" applyNumberFormat="1" applyFont="1" applyFill="1" applyBorder="1" applyAlignment="1">
      <alignment horizontal="right" vertical="center" wrapText="1" readingOrder="1"/>
    </xf>
    <xf numFmtId="165" fontId="7" fillId="0" borderId="75" xfId="0" applyNumberFormat="1" applyFont="1" applyFill="1" applyBorder="1" applyAlignment="1">
      <alignment horizontal="right" vertical="center" wrapText="1" readingOrder="1"/>
    </xf>
    <xf numFmtId="165" fontId="8" fillId="3" borderId="72" xfId="0" applyNumberFormat="1" applyFont="1" applyFill="1" applyBorder="1" applyAlignment="1">
      <alignment horizontal="right" vertical="center" wrapText="1" readingOrder="1"/>
    </xf>
    <xf numFmtId="165" fontId="8" fillId="3" borderId="76" xfId="0" applyNumberFormat="1" applyFont="1" applyFill="1" applyBorder="1" applyAlignment="1">
      <alignment horizontal="right" vertical="center" wrapText="1" readingOrder="1"/>
    </xf>
    <xf numFmtId="49" fontId="6" fillId="0" borderId="61" xfId="1" applyNumberFormat="1" applyFont="1" applyFill="1" applyBorder="1" applyAlignment="1">
      <alignment horizontal="center" vertical="center"/>
    </xf>
    <xf numFmtId="49" fontId="6" fillId="0" borderId="61" xfId="3" applyNumberFormat="1" applyFont="1" applyFill="1" applyBorder="1" applyAlignment="1">
      <alignment horizontal="center" vertical="center"/>
    </xf>
    <xf numFmtId="9" fontId="6" fillId="0" borderId="62" xfId="3" applyFont="1" applyFill="1" applyBorder="1" applyAlignment="1">
      <alignment horizontal="center" vertical="center"/>
    </xf>
    <xf numFmtId="9" fontId="6" fillId="0" borderId="46" xfId="3" applyFont="1" applyFill="1" applyBorder="1" applyAlignment="1">
      <alignment horizontal="center" vertical="center"/>
    </xf>
    <xf numFmtId="9" fontId="6" fillId="0" borderId="47" xfId="3" applyFont="1" applyFill="1" applyBorder="1" applyAlignment="1">
      <alignment horizontal="center" vertical="center"/>
    </xf>
    <xf numFmtId="9" fontId="8" fillId="3" borderId="46" xfId="3" applyFont="1" applyFill="1" applyBorder="1" applyAlignment="1">
      <alignment horizontal="center" vertical="center" wrapText="1" readingOrder="1"/>
    </xf>
    <xf numFmtId="9" fontId="6" fillId="3" borderId="47" xfId="3" applyFont="1" applyFill="1" applyBorder="1" applyAlignment="1">
      <alignment horizontal="center" vertical="center"/>
    </xf>
    <xf numFmtId="9" fontId="6" fillId="3" borderId="46" xfId="3" applyFont="1" applyFill="1" applyBorder="1" applyAlignment="1">
      <alignment horizontal="center" vertical="center"/>
    </xf>
    <xf numFmtId="9" fontId="8" fillId="2" borderId="46" xfId="3" applyFont="1" applyFill="1" applyBorder="1" applyAlignment="1">
      <alignment horizontal="center" vertical="center" wrapText="1"/>
    </xf>
    <xf numFmtId="9" fontId="6" fillId="2" borderId="47" xfId="3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/>
    <xf numFmtId="0" fontId="1" fillId="0" borderId="0" xfId="0" applyFont="1" applyFill="1" applyBorder="1" applyAlignment="1">
      <alignment wrapText="1"/>
    </xf>
    <xf numFmtId="165" fontId="1" fillId="0" borderId="0" xfId="0" applyNumberFormat="1" applyFont="1" applyFill="1" applyBorder="1" applyAlignment="1">
      <alignment vertical="center"/>
    </xf>
    <xf numFmtId="9" fontId="6" fillId="0" borderId="35" xfId="3" applyFont="1" applyFill="1" applyBorder="1" applyAlignment="1">
      <alignment horizontal="center" vertical="center"/>
    </xf>
    <xf numFmtId="9" fontId="6" fillId="0" borderId="38" xfId="3" applyFont="1" applyFill="1" applyBorder="1" applyAlignment="1">
      <alignment horizontal="center" vertical="center"/>
    </xf>
    <xf numFmtId="9" fontId="6" fillId="0" borderId="77" xfId="3" applyFont="1" applyFill="1" applyBorder="1" applyAlignment="1">
      <alignment horizontal="center" vertical="center"/>
    </xf>
    <xf numFmtId="9" fontId="6" fillId="0" borderId="78" xfId="3" applyFont="1" applyFill="1" applyBorder="1" applyAlignment="1">
      <alignment horizontal="center" vertical="center"/>
    </xf>
    <xf numFmtId="9" fontId="6" fillId="0" borderId="42" xfId="3" applyFont="1" applyFill="1" applyBorder="1" applyAlignment="1">
      <alignment horizontal="center" vertical="center"/>
    </xf>
    <xf numFmtId="9" fontId="6" fillId="0" borderId="43" xfId="3" applyFont="1" applyFill="1" applyBorder="1" applyAlignment="1">
      <alignment horizontal="center" vertical="center"/>
    </xf>
    <xf numFmtId="9" fontId="8" fillId="2" borderId="79" xfId="3" applyFont="1" applyFill="1" applyBorder="1" applyAlignment="1">
      <alignment horizontal="center" vertical="center" wrapText="1"/>
    </xf>
    <xf numFmtId="9" fontId="6" fillId="2" borderId="80" xfId="3" applyFont="1" applyFill="1" applyBorder="1" applyAlignment="1">
      <alignment horizontal="center" vertical="center" wrapText="1"/>
    </xf>
  </cellXfs>
  <cellStyles count="4">
    <cellStyle name="Millares" xfId="1" builtinId="3"/>
    <cellStyle name="Millares [0]" xfId="2" builtinId="6"/>
    <cellStyle name="Normal" xfId="0" builtinId="0"/>
    <cellStyle name="Porcentaje" xfId="3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CO"/>
              <a:t>APROPIACIONES</a:t>
            </a:r>
            <a:r>
              <a:rPr lang="es-CO" baseline="0"/>
              <a:t> 2019                             </a:t>
            </a:r>
            <a:r>
              <a:rPr lang="es-CO" sz="800" baseline="0"/>
              <a:t>-en millones de $</a:t>
            </a:r>
            <a:endParaRPr lang="es-CO" sz="800"/>
          </a:p>
        </c:rich>
      </c:tx>
      <c:layout>
        <c:manualLayout>
          <c:xMode val="edge"/>
          <c:yMode val="edge"/>
          <c:x val="0.14525524934383202"/>
          <c:y val="2.456140350877193E-2"/>
        </c:manualLayout>
      </c:layout>
      <c:overlay val="0"/>
    </c:title>
    <c:autoTitleDeleted val="0"/>
    <c:view3D>
      <c:rotX val="60"/>
      <c:rotY val="1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7.3611111111111113E-2"/>
          <c:y val="0.21000552562508634"/>
          <c:w val="0.85833333333333328"/>
          <c:h val="0.74130487636413867"/>
        </c:manualLayout>
      </c:layout>
      <c:pie3DChart>
        <c:varyColors val="1"/>
        <c:ser>
          <c:idx val="0"/>
          <c:order val="0"/>
          <c:explosion val="25"/>
          <c:dPt>
            <c:idx val="0"/>
            <c:bubble3D val="0"/>
          </c:dPt>
          <c:dPt>
            <c:idx val="1"/>
            <c:bubble3D val="0"/>
          </c:dPt>
          <c:dLbls>
            <c:dLbl>
              <c:idx val="0"/>
              <c:layout>
                <c:manualLayout>
                  <c:x val="0.10780074365704287"/>
                  <c:y val="7.2194778284293409E-2"/>
                </c:manualLayout>
              </c:layout>
              <c:tx>
                <c:rich>
                  <a:bodyPr wrap="square" lIns="38100" tIns="19050" rIns="38100" bIns="19050" anchor="ctr">
                    <a:spAutoFit/>
                  </a:bodyPr>
                  <a:lstStyle/>
                  <a:p>
                    <a:pPr>
                      <a:defRPr/>
                    </a:pPr>
                    <a:r>
                      <a:rPr lang="en-US"/>
                      <a:t>FUNCIONAMIENTO,  $37,055 , 7%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7.7626640419947504E-2"/>
                  <c:y val="-0.22886669429479209"/>
                </c:manualLayout>
              </c:layout>
              <c:tx>
                <c:rich>
                  <a:bodyPr wrap="square" lIns="38100" tIns="19050" rIns="38100" bIns="19050" anchor="ctr">
                    <a:spAutoFit/>
                  </a:bodyPr>
                  <a:lstStyle/>
                  <a:p>
                    <a:pPr>
                      <a:defRPr/>
                    </a:pPr>
                    <a:r>
                      <a:rPr lang="en-US"/>
                      <a:t>INVERSION,  $532,000 ,      93%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showLegendKey val="0"/>
            <c:showVal val="1"/>
            <c:showCatName val="1"/>
            <c:showSerName val="0"/>
            <c:showPercent val="1"/>
            <c:showBubbleSize val="0"/>
            <c:showLeaderLines val="1"/>
          </c:dLbls>
          <c:cat>
            <c:strRef>
              <c:f>RESUMEN!$D$8:$D$9</c:f>
              <c:strCache>
                <c:ptCount val="2"/>
                <c:pt idx="0">
                  <c:v>FUNCIONAMIENTO</c:v>
                </c:pt>
                <c:pt idx="1">
                  <c:v>INVERSION</c:v>
                </c:pt>
              </c:strCache>
            </c:strRef>
          </c:cat>
          <c:val>
            <c:numRef>
              <c:f>RESUMEN!$E$8:$E$9</c:f>
              <c:numCache>
                <c:formatCode>_-* #,##0_-;\-* #,##0_-;_-* "-"??_-;_-@_-</c:formatCode>
                <c:ptCount val="2"/>
                <c:pt idx="0">
                  <c:v>37055.371064999999</c:v>
                </c:pt>
                <c:pt idx="1">
                  <c:v>532000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RESUMEN!$D$26</c:f>
              <c:strCache>
                <c:ptCount val="1"/>
                <c:pt idx="0">
                  <c:v>SERVICOS PERSONALES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RESUMEN!$E$25:$P$25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RESUMEN!$E$26:$P$26</c:f>
              <c:numCache>
                <c:formatCode>_-* #,##0_-;\-* #,##0_-;_-* "-"??_-;_-@_-</c:formatCode>
                <c:ptCount val="12"/>
                <c:pt idx="0">
                  <c:v>1145563.4990000001</c:v>
                </c:pt>
                <c:pt idx="1">
                  <c:v>1165789.3500000001</c:v>
                </c:pt>
                <c:pt idx="2">
                  <c:v>1210188.3640000001</c:v>
                </c:pt>
                <c:pt idx="3">
                  <c:v>1253526.297</c:v>
                </c:pt>
                <c:pt idx="4">
                  <c:v>1162198.7039999999</c:v>
                </c:pt>
                <c:pt idx="5">
                  <c:v>1844752.3430000001</c:v>
                </c:pt>
                <c:pt idx="6">
                  <c:v>1327988.7439999999</c:v>
                </c:pt>
                <c:pt idx="7">
                  <c:v>1362157.567</c:v>
                </c:pt>
                <c:pt idx="8">
                  <c:v>1414038.203</c:v>
                </c:pt>
                <c:pt idx="9">
                  <c:v>1178211.871</c:v>
                </c:pt>
                <c:pt idx="10">
                  <c:v>1175110.8559999999</c:v>
                </c:pt>
                <c:pt idx="11" formatCode="_(* #,##0.00_);_(* \(#,##0.00\);_(* &quot;-&quot;??_);_(@_)">
                  <c:v>2915737.196</c:v>
                </c:pt>
              </c:numCache>
            </c:numRef>
          </c:val>
        </c:ser>
        <c:ser>
          <c:idx val="1"/>
          <c:order val="1"/>
          <c:tx>
            <c:strRef>
              <c:f>RESUMEN!$D$27</c:f>
              <c:strCache>
                <c:ptCount val="1"/>
                <c:pt idx="0">
                  <c:v>GASTOS GENERALES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RESUMEN!$E$25:$P$25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RESUMEN!$E$27:$P$27</c:f>
              <c:numCache>
                <c:formatCode>_-* #,##0_-;\-* #,##0_-;_-* "-"??_-;_-@_-</c:formatCode>
                <c:ptCount val="12"/>
                <c:pt idx="0">
                  <c:v>1420364.5038699999</c:v>
                </c:pt>
                <c:pt idx="1">
                  <c:v>1352865.2522499999</c:v>
                </c:pt>
                <c:pt idx="2">
                  <c:v>252931.579</c:v>
                </c:pt>
                <c:pt idx="3">
                  <c:v>46032.815909999998</c:v>
                </c:pt>
                <c:pt idx="4">
                  <c:v>178389.86638999998</c:v>
                </c:pt>
                <c:pt idx="5">
                  <c:v>129517.92431</c:v>
                </c:pt>
                <c:pt idx="6">
                  <c:v>274771.82147000002</c:v>
                </c:pt>
                <c:pt idx="7">
                  <c:v>51871.112549999998</c:v>
                </c:pt>
                <c:pt idx="8">
                  <c:v>92675.433919999996</c:v>
                </c:pt>
                <c:pt idx="9">
                  <c:v>44923.051270000004</c:v>
                </c:pt>
                <c:pt idx="10">
                  <c:v>58864.751549999994</c:v>
                </c:pt>
                <c:pt idx="11" formatCode="_(* #,##0.00_);_(* \(#,##0.00\);_(* &quot;-&quot;??_);_(@_)">
                  <c:v>10080.59462</c:v>
                </c:pt>
              </c:numCache>
            </c:numRef>
          </c:val>
        </c:ser>
        <c:ser>
          <c:idx val="2"/>
          <c:order val="2"/>
          <c:tx>
            <c:strRef>
              <c:f>RESUMEN!$D$26:$D$28</c:f>
              <c:strCache>
                <c:ptCount val="1"/>
                <c:pt idx="0">
                  <c:v>SERVICOS PERSONALES GASTOS GENERALES TRANSFERENCIAS</c:v>
                </c:pt>
              </c:strCache>
            </c:strRef>
          </c:tx>
          <c:invertIfNegative val="0"/>
          <c:dLbls>
            <c:dLbl>
              <c:idx val="5"/>
              <c:layout>
                <c:manualLayout>
                  <c:x val="1.221001221001221E-2"/>
                  <c:y val="-1.8133651382343016E-17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7.326007326007326E-3"/>
                  <c:y val="-5.9347181008902079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9.768009768009768E-3"/>
                  <c:y val="-3.5608308605341282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RESUMEN!$E$25:$P$25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RESUMEN!$E$28:$P$28</c:f>
              <c:numCache>
                <c:formatCode>_-* #,##0_-;\-* #,##0_-;_-* "-"??_-;_-@_-</c:formatCode>
                <c:ptCount val="12"/>
                <c:pt idx="0">
                  <c:v>840205.00899999996</c:v>
                </c:pt>
                <c:pt idx="1">
                  <c:v>1540859.5055999998</c:v>
                </c:pt>
                <c:pt idx="2">
                  <c:v>1503497.459</c:v>
                </c:pt>
                <c:pt idx="3">
                  <c:v>1067118.561</c:v>
                </c:pt>
                <c:pt idx="4">
                  <c:v>1070345.1599999999</c:v>
                </c:pt>
                <c:pt idx="5">
                  <c:v>1758378.8084400001</c:v>
                </c:pt>
                <c:pt idx="6">
                  <c:v>1124420.4217100001</c:v>
                </c:pt>
                <c:pt idx="7">
                  <c:v>1133676.1652500001</c:v>
                </c:pt>
                <c:pt idx="8">
                  <c:v>996960.94200000004</c:v>
                </c:pt>
                <c:pt idx="9">
                  <c:v>1193222.6610000001</c:v>
                </c:pt>
                <c:pt idx="10">
                  <c:v>1241801.9280000001</c:v>
                </c:pt>
                <c:pt idx="11" formatCode="_(* #,##0.00_);_(* \(#,##0.00\);_(* &quot;-&quot;??_);_(@_)">
                  <c:v>2440701.0657200003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1812736"/>
        <c:axId val="191814272"/>
        <c:axId val="0"/>
      </c:bar3DChart>
      <c:catAx>
        <c:axId val="1918127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1814272"/>
        <c:crosses val="autoZero"/>
        <c:auto val="1"/>
        <c:lblAlgn val="ctr"/>
        <c:lblOffset val="100"/>
        <c:noMultiLvlLbl val="0"/>
      </c:catAx>
      <c:valAx>
        <c:axId val="191814272"/>
        <c:scaling>
          <c:orientation val="minMax"/>
        </c:scaling>
        <c:delete val="0"/>
        <c:axPos val="l"/>
        <c:majorGridlines/>
        <c:numFmt formatCode="_-* #,##0_-;\-* #,##0_-;_-* &quot;-&quot;??_-;_-@_-" sourceLinked="1"/>
        <c:majorTickMark val="out"/>
        <c:minorTickMark val="none"/>
        <c:tickLblPos val="nextTo"/>
        <c:crossAx val="1918127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8011331916843729"/>
          <c:y val="0.39268300661230404"/>
          <c:w val="0.21988668083156271"/>
          <c:h val="0.2146339867753919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RESUMEN!$E$49</c:f>
              <c:strCache>
                <c:ptCount val="1"/>
                <c:pt idx="0">
                  <c:v>ENERO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RESUMEN!$E$50:$E$67</c:f>
              <c:numCache>
                <c:formatCode>_-* #,##0_-;\-* #,##0_-;_-* "-"??_-;_-@_-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157000000</c:v>
                </c:pt>
                <c:pt idx="6">
                  <c:v>0</c:v>
                </c:pt>
                <c:pt idx="7">
                  <c:v>0</c:v>
                </c:pt>
                <c:pt idx="8">
                  <c:v>5200000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</c:ser>
        <c:ser>
          <c:idx val="1"/>
          <c:order val="1"/>
          <c:tx>
            <c:strRef>
              <c:f>RESUMEN!$F$49</c:f>
              <c:strCache>
                <c:ptCount val="1"/>
                <c:pt idx="0">
                  <c:v>FEBRERO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RESUMEN!$F$50:$F$67</c:f>
              <c:numCache>
                <c:formatCode>_-* #,##0_-;\-* #,##0_-;_-* "-"??_-;_-@_-</c:formatCode>
                <c:ptCount val="18"/>
                <c:pt idx="0">
                  <c:v>257.524</c:v>
                </c:pt>
                <c:pt idx="1">
                  <c:v>2472.098</c:v>
                </c:pt>
                <c:pt idx="2">
                  <c:v>0</c:v>
                </c:pt>
                <c:pt idx="3">
                  <c:v>1282.0619999999999</c:v>
                </c:pt>
                <c:pt idx="4">
                  <c:v>0</c:v>
                </c:pt>
                <c:pt idx="5">
                  <c:v>1639642.7239999999</c:v>
                </c:pt>
                <c:pt idx="6">
                  <c:v>19425387.225000001</c:v>
                </c:pt>
                <c:pt idx="7">
                  <c:v>2918195.878</c:v>
                </c:pt>
                <c:pt idx="8">
                  <c:v>6742789.25</c:v>
                </c:pt>
                <c:pt idx="9">
                  <c:v>42842.8</c:v>
                </c:pt>
                <c:pt idx="10">
                  <c:v>0</c:v>
                </c:pt>
                <c:pt idx="11">
                  <c:v>1354.587</c:v>
                </c:pt>
                <c:pt idx="12">
                  <c:v>4083.261</c:v>
                </c:pt>
                <c:pt idx="13">
                  <c:v>0</c:v>
                </c:pt>
                <c:pt idx="14">
                  <c:v>312530.40000000002</c:v>
                </c:pt>
                <c:pt idx="15">
                  <c:v>0</c:v>
                </c:pt>
                <c:pt idx="16">
                  <c:v>92195.354999999996</c:v>
                </c:pt>
                <c:pt idx="17">
                  <c:v>541780.63899999997</c:v>
                </c:pt>
              </c:numCache>
            </c:numRef>
          </c:val>
        </c:ser>
        <c:ser>
          <c:idx val="2"/>
          <c:order val="2"/>
          <c:tx>
            <c:strRef>
              <c:f>RESUMEN!$G$49</c:f>
              <c:strCache>
                <c:ptCount val="1"/>
                <c:pt idx="0">
                  <c:v>MARZO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RESUMEN!$G$50:$G$67</c:f>
              <c:numCache>
                <c:formatCode>_-* #,##0_-;\-* #,##0_-;_-* "-"??_-;_-@_-</c:formatCode>
                <c:ptCount val="18"/>
                <c:pt idx="0">
                  <c:v>405986.15399999998</c:v>
                </c:pt>
                <c:pt idx="1">
                  <c:v>175347.54300000001</c:v>
                </c:pt>
                <c:pt idx="2">
                  <c:v>226817.568</c:v>
                </c:pt>
                <c:pt idx="3">
                  <c:v>291764.19</c:v>
                </c:pt>
                <c:pt idx="4">
                  <c:v>178640.386</c:v>
                </c:pt>
                <c:pt idx="5">
                  <c:v>336963.739</c:v>
                </c:pt>
                <c:pt idx="6">
                  <c:v>4042792.1570000001</c:v>
                </c:pt>
                <c:pt idx="7">
                  <c:v>1721939.2779999999</c:v>
                </c:pt>
                <c:pt idx="8">
                  <c:v>22937034.092</c:v>
                </c:pt>
                <c:pt idx="9">
                  <c:v>139642.61799999999</c:v>
                </c:pt>
                <c:pt idx="10">
                  <c:v>131811.837</c:v>
                </c:pt>
                <c:pt idx="11">
                  <c:v>392010.86599999998</c:v>
                </c:pt>
                <c:pt idx="12">
                  <c:v>182909.80499999999</c:v>
                </c:pt>
                <c:pt idx="13">
                  <c:v>91062.5</c:v>
                </c:pt>
                <c:pt idx="14">
                  <c:v>219787.4</c:v>
                </c:pt>
                <c:pt idx="15">
                  <c:v>200168.46599999999</c:v>
                </c:pt>
                <c:pt idx="16">
                  <c:v>872834.28229</c:v>
                </c:pt>
                <c:pt idx="17">
                  <c:v>80299.982999999993</c:v>
                </c:pt>
              </c:numCache>
            </c:numRef>
          </c:val>
        </c:ser>
        <c:ser>
          <c:idx val="3"/>
          <c:order val="3"/>
          <c:tx>
            <c:strRef>
              <c:f>RESUMEN!$H$49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RESUMEN!$H$50:$H$67</c:f>
              <c:numCache>
                <c:formatCode>_-* #,##0_-;\-* #,##0_-;_-* "-"??_-;_-@_-</c:formatCode>
                <c:ptCount val="18"/>
                <c:pt idx="0">
                  <c:v>378257.52399999998</c:v>
                </c:pt>
                <c:pt idx="1">
                  <c:v>2186116.9789999998</c:v>
                </c:pt>
                <c:pt idx="2">
                  <c:v>1806488.568</c:v>
                </c:pt>
                <c:pt idx="3">
                  <c:v>804220.62800000003</c:v>
                </c:pt>
                <c:pt idx="4">
                  <c:v>1698176.3419999999</c:v>
                </c:pt>
                <c:pt idx="5">
                  <c:v>303349.48800000001</c:v>
                </c:pt>
                <c:pt idx="6">
                  <c:v>17698001.556000002</c:v>
                </c:pt>
                <c:pt idx="7">
                  <c:v>245889.36600000001</c:v>
                </c:pt>
                <c:pt idx="8">
                  <c:v>6397821.7209999999</c:v>
                </c:pt>
                <c:pt idx="9">
                  <c:v>16000</c:v>
                </c:pt>
                <c:pt idx="10">
                  <c:v>0</c:v>
                </c:pt>
                <c:pt idx="11">
                  <c:v>28447305.170000002</c:v>
                </c:pt>
                <c:pt idx="12">
                  <c:v>377837.00300000003</c:v>
                </c:pt>
                <c:pt idx="13">
                  <c:v>1318375</c:v>
                </c:pt>
                <c:pt idx="14">
                  <c:v>224224.55100000001</c:v>
                </c:pt>
                <c:pt idx="15">
                  <c:v>1305.1422</c:v>
                </c:pt>
                <c:pt idx="16">
                  <c:v>1558989.632</c:v>
                </c:pt>
                <c:pt idx="17">
                  <c:v>280259.50099999999</c:v>
                </c:pt>
              </c:numCache>
            </c:numRef>
          </c:val>
        </c:ser>
        <c:ser>
          <c:idx val="4"/>
          <c:order val="4"/>
          <c:tx>
            <c:strRef>
              <c:f>RESUMEN!$I$49</c:f>
              <c:strCache>
                <c:ptCount val="1"/>
                <c:pt idx="0">
                  <c:v>MAYO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RESUMEN!$I$50:$I$67</c:f>
              <c:numCache>
                <c:formatCode>_-* #,##0_-;\-* #,##0_-;_-* "-"??_-;_-@_-</c:formatCode>
                <c:ptCount val="18"/>
                <c:pt idx="0">
                  <c:v>21384803.103</c:v>
                </c:pt>
                <c:pt idx="1">
                  <c:v>3613222.3149999999</c:v>
                </c:pt>
                <c:pt idx="2">
                  <c:v>1439071.7150000001</c:v>
                </c:pt>
                <c:pt idx="3">
                  <c:v>2355522.7889999999</c:v>
                </c:pt>
                <c:pt idx="4">
                  <c:v>2799313.5970000001</c:v>
                </c:pt>
                <c:pt idx="5">
                  <c:v>308910.80815</c:v>
                </c:pt>
                <c:pt idx="6">
                  <c:v>1432495.595</c:v>
                </c:pt>
                <c:pt idx="7">
                  <c:v>377262.91600000003</c:v>
                </c:pt>
                <c:pt idx="8">
                  <c:v>7023037.2110000001</c:v>
                </c:pt>
                <c:pt idx="9">
                  <c:v>123384.057</c:v>
                </c:pt>
                <c:pt idx="10">
                  <c:v>0</c:v>
                </c:pt>
                <c:pt idx="11">
                  <c:v>423201.65100000001</c:v>
                </c:pt>
                <c:pt idx="12">
                  <c:v>204412.538</c:v>
                </c:pt>
                <c:pt idx="13">
                  <c:v>1230.9010000000001</c:v>
                </c:pt>
                <c:pt idx="14">
                  <c:v>3111.4059999999999</c:v>
                </c:pt>
                <c:pt idx="15">
                  <c:v>98312.608999999997</c:v>
                </c:pt>
                <c:pt idx="16">
                  <c:v>88111.851999999999</c:v>
                </c:pt>
                <c:pt idx="17">
                  <c:v>205257.51</c:v>
                </c:pt>
              </c:numCache>
            </c:numRef>
          </c:val>
        </c:ser>
        <c:ser>
          <c:idx val="5"/>
          <c:order val="5"/>
          <c:tx>
            <c:strRef>
              <c:f>RESUMEN!$J$49</c:f>
              <c:strCache>
                <c:ptCount val="1"/>
                <c:pt idx="0">
                  <c:v>JUNIO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RESUMEN!$J$50:$J$67</c:f>
              <c:numCache>
                <c:formatCode>_-* #,##0_-;\-* #,##0_-;_-* "-"??_-;_-@_-</c:formatCode>
                <c:ptCount val="18"/>
                <c:pt idx="0">
                  <c:v>3433603.128</c:v>
                </c:pt>
                <c:pt idx="1">
                  <c:v>136492.633</c:v>
                </c:pt>
                <c:pt idx="2">
                  <c:v>1594709.3089999999</c:v>
                </c:pt>
                <c:pt idx="3">
                  <c:v>2133219.6379999998</c:v>
                </c:pt>
                <c:pt idx="4">
                  <c:v>202003.05499999999</c:v>
                </c:pt>
                <c:pt idx="5">
                  <c:v>119361.493</c:v>
                </c:pt>
                <c:pt idx="6">
                  <c:v>24051.995999999999</c:v>
                </c:pt>
                <c:pt idx="7">
                  <c:v>1228786.2150000001</c:v>
                </c:pt>
                <c:pt idx="8">
                  <c:v>1902190.031</c:v>
                </c:pt>
                <c:pt idx="9">
                  <c:v>3470.6550000000002</c:v>
                </c:pt>
                <c:pt idx="10">
                  <c:v>1591.921</c:v>
                </c:pt>
                <c:pt idx="11">
                  <c:v>1283753.5</c:v>
                </c:pt>
                <c:pt idx="12">
                  <c:v>169235.42600000001</c:v>
                </c:pt>
                <c:pt idx="13">
                  <c:v>1007.04</c:v>
                </c:pt>
                <c:pt idx="14">
                  <c:v>373989.51199999999</c:v>
                </c:pt>
                <c:pt idx="15">
                  <c:v>134259.16699999999</c:v>
                </c:pt>
                <c:pt idx="16">
                  <c:v>71940.982000000004</c:v>
                </c:pt>
                <c:pt idx="17">
                  <c:v>105744.55499999999</c:v>
                </c:pt>
              </c:numCache>
            </c:numRef>
          </c:val>
        </c:ser>
        <c:ser>
          <c:idx val="6"/>
          <c:order val="6"/>
          <c:tx>
            <c:strRef>
              <c:f>RESUMEN!$K$49</c:f>
              <c:strCache>
                <c:ptCount val="1"/>
                <c:pt idx="0">
                  <c:v>JULIO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RESUMEN!$K$50:$K$67</c:f>
              <c:numCache>
                <c:formatCode>_-* #,##0_-;\-* #,##0_-;_-* "-"??_-;_-@_-</c:formatCode>
                <c:ptCount val="18"/>
                <c:pt idx="0">
                  <c:v>16864.602999999999</c:v>
                </c:pt>
                <c:pt idx="1">
                  <c:v>19598.871999999999</c:v>
                </c:pt>
                <c:pt idx="2">
                  <c:v>82208.432000000001</c:v>
                </c:pt>
                <c:pt idx="3">
                  <c:v>54660.678999999996</c:v>
                </c:pt>
                <c:pt idx="4">
                  <c:v>23253.686000000002</c:v>
                </c:pt>
                <c:pt idx="5">
                  <c:v>-1850241.7279999999</c:v>
                </c:pt>
                <c:pt idx="6">
                  <c:v>615931.79</c:v>
                </c:pt>
                <c:pt idx="7">
                  <c:v>636555.49699999997</c:v>
                </c:pt>
                <c:pt idx="8">
                  <c:v>1555902.00465</c:v>
                </c:pt>
                <c:pt idx="9">
                  <c:v>6735.96</c:v>
                </c:pt>
                <c:pt idx="10">
                  <c:v>54911.383399999999</c:v>
                </c:pt>
                <c:pt idx="11">
                  <c:v>1228616.0349999999</c:v>
                </c:pt>
                <c:pt idx="12">
                  <c:v>240503.74</c:v>
                </c:pt>
                <c:pt idx="13">
                  <c:v>-450.82400000000001</c:v>
                </c:pt>
                <c:pt idx="14">
                  <c:v>30582.751649999998</c:v>
                </c:pt>
                <c:pt idx="15">
                  <c:v>266193.826</c:v>
                </c:pt>
                <c:pt idx="16">
                  <c:v>26743.832999999999</c:v>
                </c:pt>
                <c:pt idx="17">
                  <c:v>1258102.2849999999</c:v>
                </c:pt>
              </c:numCache>
            </c:numRef>
          </c:val>
        </c:ser>
        <c:ser>
          <c:idx val="7"/>
          <c:order val="7"/>
          <c:tx>
            <c:strRef>
              <c:f>RESUMEN!$L$49</c:f>
              <c:strCache>
                <c:ptCount val="1"/>
                <c:pt idx="0">
                  <c:v>AGOSTO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RESUMEN!$L$50:$L$67</c:f>
              <c:numCache>
                <c:formatCode>_-* #,##0_-;\-* #,##0_-;_-* "-"??_-;_-@_-</c:formatCode>
                <c:ptCount val="18"/>
                <c:pt idx="0">
                  <c:v>13301.701999999999</c:v>
                </c:pt>
                <c:pt idx="1">
                  <c:v>16573.197</c:v>
                </c:pt>
                <c:pt idx="2">
                  <c:v>553253.56299999997</c:v>
                </c:pt>
                <c:pt idx="3">
                  <c:v>152458.44399999999</c:v>
                </c:pt>
                <c:pt idx="4">
                  <c:v>233040.83600000001</c:v>
                </c:pt>
                <c:pt idx="5">
                  <c:v>811132.67299999995</c:v>
                </c:pt>
                <c:pt idx="6">
                  <c:v>156588.30499999999</c:v>
                </c:pt>
                <c:pt idx="7">
                  <c:v>1468229.6604000002</c:v>
                </c:pt>
                <c:pt idx="8">
                  <c:v>6022276.2084900001</c:v>
                </c:pt>
                <c:pt idx="9">
                  <c:v>58055.906999999999</c:v>
                </c:pt>
                <c:pt idx="10">
                  <c:v>99000</c:v>
                </c:pt>
                <c:pt idx="11">
                  <c:v>857184.603</c:v>
                </c:pt>
                <c:pt idx="12">
                  <c:v>194136.2</c:v>
                </c:pt>
                <c:pt idx="13">
                  <c:v>133641.51800000001</c:v>
                </c:pt>
                <c:pt idx="14">
                  <c:v>70108.551000000007</c:v>
                </c:pt>
                <c:pt idx="15">
                  <c:v>69769.399999999994</c:v>
                </c:pt>
                <c:pt idx="16">
                  <c:v>58904.923999999999</c:v>
                </c:pt>
                <c:pt idx="17">
                  <c:v>568833.62600000005</c:v>
                </c:pt>
              </c:numCache>
            </c:numRef>
          </c:val>
        </c:ser>
        <c:ser>
          <c:idx val="8"/>
          <c:order val="8"/>
          <c:tx>
            <c:strRef>
              <c:f>RESUMEN!$M$49</c:f>
              <c:strCache>
                <c:ptCount val="1"/>
                <c:pt idx="0">
                  <c:v>SEPTIEMBRE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RESUMEN!$M$50:$M$67</c:f>
              <c:numCache>
                <c:formatCode>_-* #,##0_-;\-* #,##0_-;_-* "-"??_-;_-@_-</c:formatCode>
                <c:ptCount val="18"/>
                <c:pt idx="0">
                  <c:v>561067.26</c:v>
                </c:pt>
                <c:pt idx="1">
                  <c:v>454478.76199999999</c:v>
                </c:pt>
                <c:pt idx="2">
                  <c:v>1325208.4639999999</c:v>
                </c:pt>
                <c:pt idx="3">
                  <c:v>757586.25699999998</c:v>
                </c:pt>
                <c:pt idx="4">
                  <c:v>2414248.929</c:v>
                </c:pt>
                <c:pt idx="5">
                  <c:v>2574540.7650000001</c:v>
                </c:pt>
                <c:pt idx="6">
                  <c:v>478786.446</c:v>
                </c:pt>
                <c:pt idx="7">
                  <c:v>307213.14</c:v>
                </c:pt>
                <c:pt idx="8">
                  <c:v>1168756.7879999999</c:v>
                </c:pt>
                <c:pt idx="9">
                  <c:v>40411.644999999997</c:v>
                </c:pt>
                <c:pt idx="10">
                  <c:v>779525.65399999998</c:v>
                </c:pt>
                <c:pt idx="11">
                  <c:v>1445291.0549999999</c:v>
                </c:pt>
                <c:pt idx="12">
                  <c:v>37801.769</c:v>
                </c:pt>
                <c:pt idx="13">
                  <c:v>3031.78</c:v>
                </c:pt>
                <c:pt idx="14">
                  <c:v>180890.973</c:v>
                </c:pt>
                <c:pt idx="15">
                  <c:v>69441.618519999989</c:v>
                </c:pt>
                <c:pt idx="16">
                  <c:v>64167.731</c:v>
                </c:pt>
                <c:pt idx="17">
                  <c:v>567481.59100000001</c:v>
                </c:pt>
              </c:numCache>
            </c:numRef>
          </c:val>
        </c:ser>
        <c:ser>
          <c:idx val="9"/>
          <c:order val="9"/>
          <c:tx>
            <c:strRef>
              <c:f>RESUMEN!$N$49</c:f>
              <c:strCache>
                <c:ptCount val="1"/>
                <c:pt idx="0">
                  <c:v>OCTUBRE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RESUMEN!$N$50:$N$67</c:f>
              <c:numCache>
                <c:formatCode>_-* #,##0_-;\-* #,##0_-;_-* "-"??_-;_-@_-</c:formatCode>
                <c:ptCount val="18"/>
                <c:pt idx="0">
                  <c:v>148879.90299999999</c:v>
                </c:pt>
                <c:pt idx="1">
                  <c:v>43431.398000000001</c:v>
                </c:pt>
                <c:pt idx="2">
                  <c:v>931992.88</c:v>
                </c:pt>
                <c:pt idx="3">
                  <c:v>76453.638000000006</c:v>
                </c:pt>
                <c:pt idx="4">
                  <c:v>28666.21</c:v>
                </c:pt>
                <c:pt idx="5">
                  <c:v>396133.98</c:v>
                </c:pt>
                <c:pt idx="6">
                  <c:v>54623.315999999999</c:v>
                </c:pt>
                <c:pt idx="7">
                  <c:v>880596.90300000005</c:v>
                </c:pt>
                <c:pt idx="8">
                  <c:v>3549531.4840000002</c:v>
                </c:pt>
                <c:pt idx="9">
                  <c:v>32437.596000000001</c:v>
                </c:pt>
                <c:pt idx="10">
                  <c:v>41683.4</c:v>
                </c:pt>
                <c:pt idx="11">
                  <c:v>368299.65299999999</c:v>
                </c:pt>
                <c:pt idx="12">
                  <c:v>82070.75</c:v>
                </c:pt>
                <c:pt idx="13">
                  <c:v>9563.3559999999998</c:v>
                </c:pt>
                <c:pt idx="14">
                  <c:v>37447.203000000001</c:v>
                </c:pt>
                <c:pt idx="15">
                  <c:v>1122854.33938</c:v>
                </c:pt>
                <c:pt idx="16">
                  <c:v>70631.5</c:v>
                </c:pt>
                <c:pt idx="17">
                  <c:v>203252.217</c:v>
                </c:pt>
              </c:numCache>
            </c:numRef>
          </c:val>
        </c:ser>
        <c:ser>
          <c:idx val="10"/>
          <c:order val="10"/>
          <c:tx>
            <c:strRef>
              <c:f>RESUMEN!$O$49</c:f>
              <c:strCache>
                <c:ptCount val="1"/>
                <c:pt idx="0">
                  <c:v>NOVIEMBRE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RESUMEN!$O$50:$O$67</c:f>
              <c:numCache>
                <c:formatCode>_-* #,##0_-;\-* #,##0_-;_-* "-"??_-;_-@_-</c:formatCode>
                <c:ptCount val="18"/>
                <c:pt idx="0">
                  <c:v>215888.06700000001</c:v>
                </c:pt>
                <c:pt idx="1">
                  <c:v>1273702.2860000001</c:v>
                </c:pt>
                <c:pt idx="2">
                  <c:v>53332.205000000002</c:v>
                </c:pt>
                <c:pt idx="3">
                  <c:v>812694.91500000004</c:v>
                </c:pt>
                <c:pt idx="4">
                  <c:v>67349.705000000002</c:v>
                </c:pt>
                <c:pt idx="5">
                  <c:v>-892996.88100000005</c:v>
                </c:pt>
                <c:pt idx="6">
                  <c:v>2495930.4219999998</c:v>
                </c:pt>
                <c:pt idx="7">
                  <c:v>842295.61699999997</c:v>
                </c:pt>
                <c:pt idx="8">
                  <c:v>3818942.4634000002</c:v>
                </c:pt>
                <c:pt idx="9">
                  <c:v>24950.341</c:v>
                </c:pt>
                <c:pt idx="10">
                  <c:v>814.423</c:v>
                </c:pt>
                <c:pt idx="11">
                  <c:v>8333508.5493999999</c:v>
                </c:pt>
                <c:pt idx="12">
                  <c:v>846105.78</c:v>
                </c:pt>
                <c:pt idx="13">
                  <c:v>131327.58499999999</c:v>
                </c:pt>
                <c:pt idx="14">
                  <c:v>1550092.2879999999</c:v>
                </c:pt>
                <c:pt idx="15">
                  <c:v>49231.841</c:v>
                </c:pt>
                <c:pt idx="16">
                  <c:v>59766.358999999997</c:v>
                </c:pt>
                <c:pt idx="17">
                  <c:v>1281716.794</c:v>
                </c:pt>
              </c:numCache>
            </c:numRef>
          </c:val>
        </c:ser>
        <c:ser>
          <c:idx val="11"/>
          <c:order val="11"/>
          <c:tx>
            <c:strRef>
              <c:f>RESUMEN!$P$49</c:f>
              <c:strCache>
                <c:ptCount val="1"/>
                <c:pt idx="0">
                  <c:v>DICIEMBRE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RESUMEN!$P$50:$P$67</c:f>
              <c:numCache>
                <c:formatCode>_-* #,##0_-;\-* #,##0_-;_-* "-"??_-;_-@_-</c:formatCode>
                <c:ptCount val="18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1847424"/>
        <c:axId val="191849216"/>
      </c:barChart>
      <c:catAx>
        <c:axId val="191847424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191849216"/>
        <c:crosses val="autoZero"/>
        <c:auto val="1"/>
        <c:lblAlgn val="ctr"/>
        <c:lblOffset val="100"/>
        <c:noMultiLvlLbl val="0"/>
      </c:catAx>
      <c:valAx>
        <c:axId val="191849216"/>
        <c:scaling>
          <c:orientation val="minMax"/>
        </c:scaling>
        <c:delete val="0"/>
        <c:axPos val="b"/>
        <c:majorGridlines/>
        <c:numFmt formatCode="_-* #,##0_-;\-* #,##0_-;_-* &quot;-&quot;??_-;_-@_-" sourceLinked="1"/>
        <c:majorTickMark val="out"/>
        <c:minorTickMark val="none"/>
        <c:tickLblPos val="nextTo"/>
        <c:crossAx val="19184742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7.0474575274158791E-2"/>
          <c:y val="8.6230738983060787E-2"/>
          <c:w val="0.91485481023324677"/>
          <c:h val="0.798983741772214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RESUMEN!$E$49</c:f>
              <c:strCache>
                <c:ptCount val="1"/>
                <c:pt idx="0">
                  <c:v>ENERO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RESUMEN!$E$50:$E$68</c:f>
              <c:numCache>
                <c:formatCode>_-* #,##0_-;\-* #,##0_-;_-* "-"??_-;_-@_-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157000000</c:v>
                </c:pt>
                <c:pt idx="6">
                  <c:v>0</c:v>
                </c:pt>
                <c:pt idx="7">
                  <c:v>0</c:v>
                </c:pt>
                <c:pt idx="8">
                  <c:v>5200000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162200000</c:v>
                </c:pt>
              </c:numCache>
            </c:numRef>
          </c:val>
        </c:ser>
        <c:ser>
          <c:idx val="1"/>
          <c:order val="1"/>
          <c:tx>
            <c:strRef>
              <c:f>RESUMEN!$F$49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rgbClr val="C0504D"/>
            </a:solidFill>
            <a:ln w="25400">
              <a:noFill/>
            </a:ln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RESUMEN!$F$50:$F$68</c:f>
              <c:numCache>
                <c:formatCode>_-* #,##0_-;\-* #,##0_-;_-* "-"??_-;_-@_-</c:formatCode>
                <c:ptCount val="19"/>
                <c:pt idx="0">
                  <c:v>257.524</c:v>
                </c:pt>
                <c:pt idx="1">
                  <c:v>2472.098</c:v>
                </c:pt>
                <c:pt idx="2">
                  <c:v>0</c:v>
                </c:pt>
                <c:pt idx="3">
                  <c:v>1282.0619999999999</c:v>
                </c:pt>
                <c:pt idx="4">
                  <c:v>0</c:v>
                </c:pt>
                <c:pt idx="5">
                  <c:v>1639642.7239999999</c:v>
                </c:pt>
                <c:pt idx="6">
                  <c:v>19425387.225000001</c:v>
                </c:pt>
                <c:pt idx="7">
                  <c:v>2918195.878</c:v>
                </c:pt>
                <c:pt idx="8">
                  <c:v>6742789.25</c:v>
                </c:pt>
                <c:pt idx="9">
                  <c:v>42842.8</c:v>
                </c:pt>
                <c:pt idx="10">
                  <c:v>0</c:v>
                </c:pt>
                <c:pt idx="11">
                  <c:v>1354.587</c:v>
                </c:pt>
                <c:pt idx="12">
                  <c:v>4083.261</c:v>
                </c:pt>
                <c:pt idx="13">
                  <c:v>0</c:v>
                </c:pt>
                <c:pt idx="14">
                  <c:v>312530.40000000002</c:v>
                </c:pt>
                <c:pt idx="15">
                  <c:v>0</c:v>
                </c:pt>
                <c:pt idx="16">
                  <c:v>92195.354999999996</c:v>
                </c:pt>
                <c:pt idx="17">
                  <c:v>541780.63899999997</c:v>
                </c:pt>
                <c:pt idx="18">
                  <c:v>31724813.802999999</c:v>
                </c:pt>
              </c:numCache>
            </c:numRef>
          </c:val>
        </c:ser>
        <c:ser>
          <c:idx val="2"/>
          <c:order val="2"/>
          <c:tx>
            <c:strRef>
              <c:f>RESUMEN!$G$49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rgbClr val="9BBB59"/>
            </a:solidFill>
            <a:ln w="25400">
              <a:noFill/>
            </a:ln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RESUMEN!$G$50:$G$68</c:f>
              <c:numCache>
                <c:formatCode>_-* #,##0_-;\-* #,##0_-;_-* "-"??_-;_-@_-</c:formatCode>
                <c:ptCount val="19"/>
                <c:pt idx="0">
                  <c:v>405986.15399999998</c:v>
                </c:pt>
                <c:pt idx="1">
                  <c:v>175347.54300000001</c:v>
                </c:pt>
                <c:pt idx="2">
                  <c:v>226817.568</c:v>
                </c:pt>
                <c:pt idx="3">
                  <c:v>291764.19</c:v>
                </c:pt>
                <c:pt idx="4">
                  <c:v>178640.386</c:v>
                </c:pt>
                <c:pt idx="5">
                  <c:v>336963.739</c:v>
                </c:pt>
                <c:pt idx="6">
                  <c:v>4042792.1570000001</c:v>
                </c:pt>
                <c:pt idx="7">
                  <c:v>1721939.2779999999</c:v>
                </c:pt>
                <c:pt idx="8">
                  <c:v>22937034.092</c:v>
                </c:pt>
                <c:pt idx="9">
                  <c:v>139642.61799999999</c:v>
                </c:pt>
                <c:pt idx="10">
                  <c:v>131811.837</c:v>
                </c:pt>
                <c:pt idx="11">
                  <c:v>392010.86599999998</c:v>
                </c:pt>
                <c:pt idx="12">
                  <c:v>182909.80499999999</c:v>
                </c:pt>
                <c:pt idx="13">
                  <c:v>91062.5</c:v>
                </c:pt>
                <c:pt idx="14">
                  <c:v>219787.4</c:v>
                </c:pt>
                <c:pt idx="15">
                  <c:v>200168.46599999999</c:v>
                </c:pt>
                <c:pt idx="16">
                  <c:v>872834.28229</c:v>
                </c:pt>
                <c:pt idx="17">
                  <c:v>80299.982999999993</c:v>
                </c:pt>
                <c:pt idx="18">
                  <c:v>32627812.864289999</c:v>
                </c:pt>
              </c:numCache>
            </c:numRef>
          </c:val>
        </c:ser>
        <c:ser>
          <c:idx val="3"/>
          <c:order val="3"/>
          <c:tx>
            <c:strRef>
              <c:f>RESUMEN!$H$49</c:f>
              <c:strCache>
                <c:ptCount val="1"/>
                <c:pt idx="0">
                  <c:v>ABRIL</c:v>
                </c:pt>
              </c:strCache>
            </c:strRef>
          </c:tx>
          <c:spPr>
            <a:solidFill>
              <a:srgbClr val="8064A2"/>
            </a:solidFill>
            <a:ln w="25400">
              <a:noFill/>
            </a:ln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RESUMEN!$H$50:$H$68</c:f>
              <c:numCache>
                <c:formatCode>_-* #,##0_-;\-* #,##0_-;_-* "-"??_-;_-@_-</c:formatCode>
                <c:ptCount val="19"/>
                <c:pt idx="0">
                  <c:v>378257.52399999998</c:v>
                </c:pt>
                <c:pt idx="1">
                  <c:v>2186116.9789999998</c:v>
                </c:pt>
                <c:pt idx="2">
                  <c:v>1806488.568</c:v>
                </c:pt>
                <c:pt idx="3">
                  <c:v>804220.62800000003</c:v>
                </c:pt>
                <c:pt idx="4">
                  <c:v>1698176.3419999999</c:v>
                </c:pt>
                <c:pt idx="5">
                  <c:v>303349.48800000001</c:v>
                </c:pt>
                <c:pt idx="6">
                  <c:v>17698001.556000002</c:v>
                </c:pt>
                <c:pt idx="7">
                  <c:v>245889.36600000001</c:v>
                </c:pt>
                <c:pt idx="8">
                  <c:v>6397821.7209999999</c:v>
                </c:pt>
                <c:pt idx="9">
                  <c:v>16000</c:v>
                </c:pt>
                <c:pt idx="10">
                  <c:v>0</c:v>
                </c:pt>
                <c:pt idx="11">
                  <c:v>28447305.170000002</c:v>
                </c:pt>
                <c:pt idx="12">
                  <c:v>377837.00300000003</c:v>
                </c:pt>
                <c:pt idx="13">
                  <c:v>1318375</c:v>
                </c:pt>
                <c:pt idx="14">
                  <c:v>224224.55100000001</c:v>
                </c:pt>
                <c:pt idx="15">
                  <c:v>1305.1422</c:v>
                </c:pt>
                <c:pt idx="16">
                  <c:v>1558989.632</c:v>
                </c:pt>
                <c:pt idx="17">
                  <c:v>280259.50099999999</c:v>
                </c:pt>
                <c:pt idx="18">
                  <c:v>63742618.171200007</c:v>
                </c:pt>
              </c:numCache>
            </c:numRef>
          </c:val>
        </c:ser>
        <c:ser>
          <c:idx val="4"/>
          <c:order val="4"/>
          <c:tx>
            <c:strRef>
              <c:f>RESUMEN!$I$49</c:f>
              <c:strCache>
                <c:ptCount val="1"/>
                <c:pt idx="0">
                  <c:v>MAYO</c:v>
                </c:pt>
              </c:strCache>
            </c:strRef>
          </c:tx>
          <c:spPr>
            <a:solidFill>
              <a:srgbClr val="4BACC6"/>
            </a:solidFill>
            <a:ln w="25400">
              <a:noFill/>
            </a:ln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RESUMEN!$I$50:$I$68</c:f>
              <c:numCache>
                <c:formatCode>_-* #,##0_-;\-* #,##0_-;_-* "-"??_-;_-@_-</c:formatCode>
                <c:ptCount val="19"/>
                <c:pt idx="0">
                  <c:v>21384803.103</c:v>
                </c:pt>
                <c:pt idx="1">
                  <c:v>3613222.3149999999</c:v>
                </c:pt>
                <c:pt idx="2">
                  <c:v>1439071.7150000001</c:v>
                </c:pt>
                <c:pt idx="3">
                  <c:v>2355522.7889999999</c:v>
                </c:pt>
                <c:pt idx="4">
                  <c:v>2799313.5970000001</c:v>
                </c:pt>
                <c:pt idx="5">
                  <c:v>308910.80815</c:v>
                </c:pt>
                <c:pt idx="6">
                  <c:v>1432495.595</c:v>
                </c:pt>
                <c:pt idx="7">
                  <c:v>377262.91600000003</c:v>
                </c:pt>
                <c:pt idx="8">
                  <c:v>7023037.2110000001</c:v>
                </c:pt>
                <c:pt idx="9">
                  <c:v>123384.057</c:v>
                </c:pt>
                <c:pt idx="10">
                  <c:v>0</c:v>
                </c:pt>
                <c:pt idx="11">
                  <c:v>423201.65100000001</c:v>
                </c:pt>
                <c:pt idx="12">
                  <c:v>204412.538</c:v>
                </c:pt>
                <c:pt idx="13">
                  <c:v>1230.9010000000001</c:v>
                </c:pt>
                <c:pt idx="14">
                  <c:v>3111.4059999999999</c:v>
                </c:pt>
                <c:pt idx="15">
                  <c:v>98312.608999999997</c:v>
                </c:pt>
                <c:pt idx="16">
                  <c:v>88111.851999999999</c:v>
                </c:pt>
                <c:pt idx="17">
                  <c:v>205257.51</c:v>
                </c:pt>
                <c:pt idx="18">
                  <c:v>41880662.573150001</c:v>
                </c:pt>
              </c:numCache>
            </c:numRef>
          </c:val>
        </c:ser>
        <c:ser>
          <c:idx val="5"/>
          <c:order val="5"/>
          <c:tx>
            <c:strRef>
              <c:f>RESUMEN!$J$49</c:f>
              <c:strCache>
                <c:ptCount val="1"/>
                <c:pt idx="0">
                  <c:v>JUNIO</c:v>
                </c:pt>
              </c:strCache>
            </c:strRef>
          </c:tx>
          <c:spPr>
            <a:solidFill>
              <a:srgbClr val="F79646"/>
            </a:solidFill>
            <a:ln w="25400">
              <a:noFill/>
            </a:ln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RESUMEN!$J$50:$J$68</c:f>
              <c:numCache>
                <c:formatCode>_-* #,##0_-;\-* #,##0_-;_-* "-"??_-;_-@_-</c:formatCode>
                <c:ptCount val="19"/>
                <c:pt idx="0">
                  <c:v>3433603.128</c:v>
                </c:pt>
                <c:pt idx="1">
                  <c:v>136492.633</c:v>
                </c:pt>
                <c:pt idx="2">
                  <c:v>1594709.3089999999</c:v>
                </c:pt>
                <c:pt idx="3">
                  <c:v>2133219.6379999998</c:v>
                </c:pt>
                <c:pt idx="4">
                  <c:v>202003.05499999999</c:v>
                </c:pt>
                <c:pt idx="5">
                  <c:v>119361.493</c:v>
                </c:pt>
                <c:pt idx="6">
                  <c:v>24051.995999999999</c:v>
                </c:pt>
                <c:pt idx="7">
                  <c:v>1228786.2150000001</c:v>
                </c:pt>
                <c:pt idx="8">
                  <c:v>1902190.031</c:v>
                </c:pt>
                <c:pt idx="9">
                  <c:v>3470.6550000000002</c:v>
                </c:pt>
                <c:pt idx="10">
                  <c:v>1591.921</c:v>
                </c:pt>
                <c:pt idx="11">
                  <c:v>1283753.5</c:v>
                </c:pt>
                <c:pt idx="12">
                  <c:v>169235.42600000001</c:v>
                </c:pt>
                <c:pt idx="13">
                  <c:v>1007.04</c:v>
                </c:pt>
                <c:pt idx="14">
                  <c:v>373989.51199999999</c:v>
                </c:pt>
                <c:pt idx="15">
                  <c:v>134259.16699999999</c:v>
                </c:pt>
                <c:pt idx="16">
                  <c:v>71940.982000000004</c:v>
                </c:pt>
                <c:pt idx="17">
                  <c:v>105744.55499999999</c:v>
                </c:pt>
                <c:pt idx="18">
                  <c:v>12919410.255999999</c:v>
                </c:pt>
              </c:numCache>
            </c:numRef>
          </c:val>
        </c:ser>
        <c:ser>
          <c:idx val="6"/>
          <c:order val="6"/>
          <c:tx>
            <c:strRef>
              <c:f>RESUMEN!$K$49</c:f>
              <c:strCache>
                <c:ptCount val="1"/>
                <c:pt idx="0">
                  <c:v>JULIO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RESUMEN!$K$50:$K$68</c:f>
              <c:numCache>
                <c:formatCode>_-* #,##0_-;\-* #,##0_-;_-* "-"??_-;_-@_-</c:formatCode>
                <c:ptCount val="19"/>
                <c:pt idx="0">
                  <c:v>16864.602999999999</c:v>
                </c:pt>
                <c:pt idx="1">
                  <c:v>19598.871999999999</c:v>
                </c:pt>
                <c:pt idx="2">
                  <c:v>82208.432000000001</c:v>
                </c:pt>
                <c:pt idx="3">
                  <c:v>54660.678999999996</c:v>
                </c:pt>
                <c:pt idx="4">
                  <c:v>23253.686000000002</c:v>
                </c:pt>
                <c:pt idx="5">
                  <c:v>-1850241.7279999999</c:v>
                </c:pt>
                <c:pt idx="6">
                  <c:v>615931.79</c:v>
                </c:pt>
                <c:pt idx="7">
                  <c:v>636555.49699999997</c:v>
                </c:pt>
                <c:pt idx="8">
                  <c:v>1555902.00465</c:v>
                </c:pt>
                <c:pt idx="9">
                  <c:v>6735.96</c:v>
                </c:pt>
                <c:pt idx="10">
                  <c:v>54911.383399999999</c:v>
                </c:pt>
                <c:pt idx="11">
                  <c:v>1228616.0349999999</c:v>
                </c:pt>
                <c:pt idx="12">
                  <c:v>240503.74</c:v>
                </c:pt>
                <c:pt idx="13">
                  <c:v>-450.82400000000001</c:v>
                </c:pt>
                <c:pt idx="14">
                  <c:v>30582.751649999998</c:v>
                </c:pt>
                <c:pt idx="15">
                  <c:v>266193.826</c:v>
                </c:pt>
                <c:pt idx="16">
                  <c:v>26743.832999999999</c:v>
                </c:pt>
                <c:pt idx="17">
                  <c:v>1258102.2849999999</c:v>
                </c:pt>
                <c:pt idx="18">
                  <c:v>4266672.8256999999</c:v>
                </c:pt>
              </c:numCache>
            </c:numRef>
          </c:val>
        </c:ser>
        <c:ser>
          <c:idx val="7"/>
          <c:order val="7"/>
          <c:tx>
            <c:strRef>
              <c:f>RESUMEN!$L$49</c:f>
              <c:strCache>
                <c:ptCount val="1"/>
                <c:pt idx="0">
                  <c:v>AGOSTO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RESUMEN!$L$50:$L$68</c:f>
              <c:numCache>
                <c:formatCode>_-* #,##0_-;\-* #,##0_-;_-* "-"??_-;_-@_-</c:formatCode>
                <c:ptCount val="19"/>
                <c:pt idx="0">
                  <c:v>13301.701999999999</c:v>
                </c:pt>
                <c:pt idx="1">
                  <c:v>16573.197</c:v>
                </c:pt>
                <c:pt idx="2">
                  <c:v>553253.56299999997</c:v>
                </c:pt>
                <c:pt idx="3">
                  <c:v>152458.44399999999</c:v>
                </c:pt>
                <c:pt idx="4">
                  <c:v>233040.83600000001</c:v>
                </c:pt>
                <c:pt idx="5">
                  <c:v>811132.67299999995</c:v>
                </c:pt>
                <c:pt idx="6">
                  <c:v>156588.30499999999</c:v>
                </c:pt>
                <c:pt idx="7">
                  <c:v>1468229.6604000002</c:v>
                </c:pt>
                <c:pt idx="8">
                  <c:v>6022276.2084900001</c:v>
                </c:pt>
                <c:pt idx="9">
                  <c:v>58055.906999999999</c:v>
                </c:pt>
                <c:pt idx="10">
                  <c:v>99000</c:v>
                </c:pt>
                <c:pt idx="11">
                  <c:v>857184.603</c:v>
                </c:pt>
                <c:pt idx="12">
                  <c:v>194136.2</c:v>
                </c:pt>
                <c:pt idx="13">
                  <c:v>133641.51800000001</c:v>
                </c:pt>
                <c:pt idx="14">
                  <c:v>70108.551000000007</c:v>
                </c:pt>
                <c:pt idx="15">
                  <c:v>69769.399999999994</c:v>
                </c:pt>
                <c:pt idx="16">
                  <c:v>58904.923999999999</c:v>
                </c:pt>
                <c:pt idx="17">
                  <c:v>568833.62600000005</c:v>
                </c:pt>
                <c:pt idx="18">
                  <c:v>11536489.317890001</c:v>
                </c:pt>
              </c:numCache>
            </c:numRef>
          </c:val>
        </c:ser>
        <c:ser>
          <c:idx val="8"/>
          <c:order val="8"/>
          <c:tx>
            <c:strRef>
              <c:f>RESUMEN!$M$49</c:f>
              <c:strCache>
                <c:ptCount val="1"/>
                <c:pt idx="0">
                  <c:v>SEPTIEMBRE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RESUMEN!$M$50:$M$68</c:f>
              <c:numCache>
                <c:formatCode>_-* #,##0_-;\-* #,##0_-;_-* "-"??_-;_-@_-</c:formatCode>
                <c:ptCount val="19"/>
                <c:pt idx="0">
                  <c:v>561067.26</c:v>
                </c:pt>
                <c:pt idx="1">
                  <c:v>454478.76199999999</c:v>
                </c:pt>
                <c:pt idx="2">
                  <c:v>1325208.4639999999</c:v>
                </c:pt>
                <c:pt idx="3">
                  <c:v>757586.25699999998</c:v>
                </c:pt>
                <c:pt idx="4">
                  <c:v>2414248.929</c:v>
                </c:pt>
                <c:pt idx="5">
                  <c:v>2574540.7650000001</c:v>
                </c:pt>
                <c:pt idx="6">
                  <c:v>478786.446</c:v>
                </c:pt>
                <c:pt idx="7">
                  <c:v>307213.14</c:v>
                </c:pt>
                <c:pt idx="8">
                  <c:v>1168756.7879999999</c:v>
                </c:pt>
                <c:pt idx="9">
                  <c:v>40411.644999999997</c:v>
                </c:pt>
                <c:pt idx="10">
                  <c:v>779525.65399999998</c:v>
                </c:pt>
                <c:pt idx="11">
                  <c:v>1445291.0549999999</c:v>
                </c:pt>
                <c:pt idx="12">
                  <c:v>37801.769</c:v>
                </c:pt>
                <c:pt idx="13">
                  <c:v>3031.78</c:v>
                </c:pt>
                <c:pt idx="14">
                  <c:v>180890.973</c:v>
                </c:pt>
                <c:pt idx="15">
                  <c:v>69441.618519999989</c:v>
                </c:pt>
                <c:pt idx="16">
                  <c:v>64167.731</c:v>
                </c:pt>
                <c:pt idx="17">
                  <c:v>567481.59100000001</c:v>
                </c:pt>
                <c:pt idx="18">
                  <c:v>13229930.627519999</c:v>
                </c:pt>
              </c:numCache>
            </c:numRef>
          </c:val>
        </c:ser>
        <c:ser>
          <c:idx val="9"/>
          <c:order val="9"/>
          <c:tx>
            <c:strRef>
              <c:f>RESUMEN!$N$49</c:f>
              <c:strCache>
                <c:ptCount val="1"/>
                <c:pt idx="0">
                  <c:v>OCTUBRE</c:v>
                </c:pt>
              </c:strCache>
            </c:strRef>
          </c:tx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RESUMEN!$C$50:$C$67</c:f>
              <c:numCache>
                <c:formatCode>General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</c:ser>
        <c:ser>
          <c:idx val="10"/>
          <c:order val="10"/>
          <c:tx>
            <c:strRef>
              <c:f>RESUMEN!$O$49</c:f>
              <c:strCache>
                <c:ptCount val="1"/>
                <c:pt idx="0">
                  <c:v>NOVIEMBRE</c:v>
                </c:pt>
              </c:strCache>
            </c:strRef>
          </c:tx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RESUMEN!$C$50:$C$67</c:f>
              <c:numCache>
                <c:formatCode>General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</c:ser>
        <c:ser>
          <c:idx val="11"/>
          <c:order val="11"/>
          <c:tx>
            <c:strRef>
              <c:f>RESUMEN!$P$49</c:f>
              <c:strCache>
                <c:ptCount val="1"/>
                <c:pt idx="0">
                  <c:v>DICIEMBRE</c:v>
                </c:pt>
              </c:strCache>
            </c:strRef>
          </c:tx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RESUMEN!$C$50:$C$67</c:f>
              <c:numCache>
                <c:formatCode>General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888000"/>
        <c:axId val="191959424"/>
      </c:barChart>
      <c:catAx>
        <c:axId val="191888000"/>
        <c:scaling>
          <c:orientation val="minMax"/>
        </c:scaling>
        <c:delete val="0"/>
        <c:axPos val="b"/>
        <c:numFmt formatCode="_-* #,##0_-;\-* #,##0_-;_-* &quot;-&quot;??_-;_-@_-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1959424"/>
        <c:crosses val="autoZero"/>
        <c:auto val="1"/>
        <c:lblAlgn val="ctr"/>
        <c:lblOffset val="100"/>
        <c:noMultiLvlLbl val="0"/>
      </c:catAx>
      <c:valAx>
        <c:axId val="191959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1888000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 w="9525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RESUMEN!$E$25</c:f>
              <c:strCache>
                <c:ptCount val="1"/>
                <c:pt idx="0">
                  <c:v>ENERO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RESUMEN!$E$26:$E$28</c:f>
              <c:numCache>
                <c:formatCode>_-* #,##0_-;\-* #,##0_-;_-* "-"??_-;_-@_-</c:formatCode>
                <c:ptCount val="3"/>
                <c:pt idx="0">
                  <c:v>1145563.4990000001</c:v>
                </c:pt>
                <c:pt idx="1">
                  <c:v>1420364.5038699999</c:v>
                </c:pt>
                <c:pt idx="2">
                  <c:v>840205.00899999996</c:v>
                </c:pt>
              </c:numCache>
            </c:numRef>
          </c:val>
        </c:ser>
        <c:ser>
          <c:idx val="1"/>
          <c:order val="1"/>
          <c:tx>
            <c:strRef>
              <c:f>RESUMEN!$F$25</c:f>
              <c:strCache>
                <c:ptCount val="1"/>
                <c:pt idx="0">
                  <c:v>FEBRERO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RESUMEN!$F$26:$F$28</c:f>
              <c:numCache>
                <c:formatCode>_-* #,##0_-;\-* #,##0_-;_-* "-"??_-;_-@_-</c:formatCode>
                <c:ptCount val="3"/>
                <c:pt idx="0">
                  <c:v>1165789.3500000001</c:v>
                </c:pt>
                <c:pt idx="1">
                  <c:v>1352865.2522499999</c:v>
                </c:pt>
                <c:pt idx="2">
                  <c:v>1540859.5055999998</c:v>
                </c:pt>
              </c:numCache>
            </c:numRef>
          </c:val>
        </c:ser>
        <c:ser>
          <c:idx val="2"/>
          <c:order val="2"/>
          <c:tx>
            <c:strRef>
              <c:f>RESUMEN!$G$25</c:f>
              <c:strCache>
                <c:ptCount val="1"/>
                <c:pt idx="0">
                  <c:v>MARZO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RESUMEN!$G$26:$G$28</c:f>
              <c:numCache>
                <c:formatCode>_-* #,##0_-;\-* #,##0_-;_-* "-"??_-;_-@_-</c:formatCode>
                <c:ptCount val="3"/>
                <c:pt idx="0">
                  <c:v>1210188.3640000001</c:v>
                </c:pt>
                <c:pt idx="1">
                  <c:v>252931.579</c:v>
                </c:pt>
                <c:pt idx="2">
                  <c:v>1503497.459</c:v>
                </c:pt>
              </c:numCache>
            </c:numRef>
          </c:val>
        </c:ser>
        <c:ser>
          <c:idx val="3"/>
          <c:order val="3"/>
          <c:tx>
            <c:strRef>
              <c:f>RESUMEN!$H$25</c:f>
              <c:strCache>
                <c:ptCount val="1"/>
                <c:pt idx="0">
                  <c:v>ABRIL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RESUMEN!$H$26:$H$28</c:f>
              <c:numCache>
                <c:formatCode>_-* #,##0_-;\-* #,##0_-;_-* "-"??_-;_-@_-</c:formatCode>
                <c:ptCount val="3"/>
                <c:pt idx="0">
                  <c:v>1253526.297</c:v>
                </c:pt>
                <c:pt idx="1">
                  <c:v>46032.815909999998</c:v>
                </c:pt>
                <c:pt idx="2">
                  <c:v>1067118.561</c:v>
                </c:pt>
              </c:numCache>
            </c:numRef>
          </c:val>
        </c:ser>
        <c:ser>
          <c:idx val="4"/>
          <c:order val="4"/>
          <c:tx>
            <c:strRef>
              <c:f>RESUMEN!$I$25</c:f>
              <c:strCache>
                <c:ptCount val="1"/>
                <c:pt idx="0">
                  <c:v>MAYO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RESUMEN!$I$26:$I$28</c:f>
              <c:numCache>
                <c:formatCode>_-* #,##0_-;\-* #,##0_-;_-* "-"??_-;_-@_-</c:formatCode>
                <c:ptCount val="3"/>
                <c:pt idx="0">
                  <c:v>1162198.7039999999</c:v>
                </c:pt>
                <c:pt idx="1">
                  <c:v>178389.86638999998</c:v>
                </c:pt>
                <c:pt idx="2">
                  <c:v>1070345.1599999999</c:v>
                </c:pt>
              </c:numCache>
            </c:numRef>
          </c:val>
        </c:ser>
        <c:ser>
          <c:idx val="5"/>
          <c:order val="5"/>
          <c:tx>
            <c:strRef>
              <c:f>RESUMEN!$J$25</c:f>
              <c:strCache>
                <c:ptCount val="1"/>
                <c:pt idx="0">
                  <c:v>JUNIO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RESUMEN!$J$26:$J$28</c:f>
              <c:numCache>
                <c:formatCode>_-* #,##0_-;\-* #,##0_-;_-* "-"??_-;_-@_-</c:formatCode>
                <c:ptCount val="3"/>
                <c:pt idx="0">
                  <c:v>1844752.3430000001</c:v>
                </c:pt>
                <c:pt idx="1">
                  <c:v>129517.92431</c:v>
                </c:pt>
                <c:pt idx="2">
                  <c:v>1758378.8084400001</c:v>
                </c:pt>
              </c:numCache>
            </c:numRef>
          </c:val>
        </c:ser>
        <c:ser>
          <c:idx val="6"/>
          <c:order val="6"/>
          <c:tx>
            <c:strRef>
              <c:f>RESUMEN!$K$25</c:f>
              <c:strCache>
                <c:ptCount val="1"/>
                <c:pt idx="0">
                  <c:v>JULIO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shade val="51000"/>
                    <a:satMod val="130000"/>
                  </a:schemeClr>
                </a:gs>
                <a:gs pos="80000">
                  <a:schemeClr val="accent1">
                    <a:lumMod val="60000"/>
                    <a:shade val="93000"/>
                    <a:satMod val="130000"/>
                  </a:schemeClr>
                </a:gs>
                <a:gs pos="100000">
                  <a:schemeClr val="accent1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RESUMEN!$K$26:$K$28</c:f>
              <c:numCache>
                <c:formatCode>_-* #,##0_-;\-* #,##0_-;_-* "-"??_-;_-@_-</c:formatCode>
                <c:ptCount val="3"/>
                <c:pt idx="0">
                  <c:v>1327988.7439999999</c:v>
                </c:pt>
                <c:pt idx="1">
                  <c:v>274771.82147000002</c:v>
                </c:pt>
                <c:pt idx="2">
                  <c:v>1124420.4217100001</c:v>
                </c:pt>
              </c:numCache>
            </c:numRef>
          </c:val>
        </c:ser>
        <c:ser>
          <c:idx val="7"/>
          <c:order val="7"/>
          <c:tx>
            <c:strRef>
              <c:f>RESUMEN!$L$25</c:f>
              <c:strCache>
                <c:ptCount val="1"/>
                <c:pt idx="0">
                  <c:v>AGOSTO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60000"/>
                    <a:shade val="51000"/>
                    <a:satMod val="130000"/>
                  </a:schemeClr>
                </a:gs>
                <a:gs pos="80000">
                  <a:schemeClr val="accent2">
                    <a:lumMod val="60000"/>
                    <a:shade val="93000"/>
                    <a:satMod val="130000"/>
                  </a:schemeClr>
                </a:gs>
                <a:gs pos="100000">
                  <a:schemeClr val="accent2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RESUMEN!$L$26:$L$28</c:f>
              <c:numCache>
                <c:formatCode>_-* #,##0_-;\-* #,##0_-;_-* "-"??_-;_-@_-</c:formatCode>
                <c:ptCount val="3"/>
                <c:pt idx="0">
                  <c:v>1362157.567</c:v>
                </c:pt>
                <c:pt idx="1">
                  <c:v>51871.112549999998</c:v>
                </c:pt>
                <c:pt idx="2">
                  <c:v>1133676.1652500001</c:v>
                </c:pt>
              </c:numCache>
            </c:numRef>
          </c:val>
        </c:ser>
        <c:ser>
          <c:idx val="8"/>
          <c:order val="8"/>
          <c:tx>
            <c:strRef>
              <c:f>RESUMEN!$M$25</c:f>
              <c:strCache>
                <c:ptCount val="1"/>
                <c:pt idx="0">
                  <c:v>SEPTIEMBRE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shade val="51000"/>
                    <a:satMod val="130000"/>
                  </a:schemeClr>
                </a:gs>
                <a:gs pos="80000">
                  <a:schemeClr val="accent3">
                    <a:lumMod val="60000"/>
                    <a:shade val="93000"/>
                    <a:satMod val="130000"/>
                  </a:schemeClr>
                </a:gs>
                <a:gs pos="100000">
                  <a:schemeClr val="accent3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RESUMEN!$M$26:$M$28</c:f>
              <c:numCache>
                <c:formatCode>_-* #,##0_-;\-* #,##0_-;_-* "-"??_-;_-@_-</c:formatCode>
                <c:ptCount val="3"/>
                <c:pt idx="0">
                  <c:v>1414038.203</c:v>
                </c:pt>
                <c:pt idx="1">
                  <c:v>92675.433919999996</c:v>
                </c:pt>
                <c:pt idx="2">
                  <c:v>996960.94200000004</c:v>
                </c:pt>
              </c:numCache>
            </c:numRef>
          </c:val>
        </c:ser>
        <c:ser>
          <c:idx val="9"/>
          <c:order val="9"/>
          <c:tx>
            <c:strRef>
              <c:f>RESUMEN!$N$25</c:f>
              <c:strCache>
                <c:ptCount val="1"/>
                <c:pt idx="0">
                  <c:v>OCTUBRE</c:v>
                </c:pt>
              </c:strCache>
            </c:strRef>
          </c:tx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RESUMEN!$N$26:$N$28</c:f>
              <c:numCache>
                <c:formatCode>_-* #,##0_-;\-* #,##0_-;_-* "-"??_-;_-@_-</c:formatCode>
                <c:ptCount val="3"/>
                <c:pt idx="0">
                  <c:v>1178211.871</c:v>
                </c:pt>
                <c:pt idx="1">
                  <c:v>44923.051270000004</c:v>
                </c:pt>
                <c:pt idx="2">
                  <c:v>1193222.6610000001</c:v>
                </c:pt>
              </c:numCache>
            </c:numRef>
          </c:val>
        </c:ser>
        <c:ser>
          <c:idx val="10"/>
          <c:order val="10"/>
          <c:tx>
            <c:strRef>
              <c:f>RESUMEN!$O$25</c:f>
              <c:strCache>
                <c:ptCount val="1"/>
                <c:pt idx="0">
                  <c:v>NOVIEMBRE</c:v>
                </c:pt>
              </c:strCache>
            </c:strRef>
          </c:tx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RESUMEN!$O$26:$O$28</c:f>
              <c:numCache>
                <c:formatCode>_-* #,##0_-;\-* #,##0_-;_-* "-"??_-;_-@_-</c:formatCode>
                <c:ptCount val="3"/>
                <c:pt idx="0">
                  <c:v>1175110.8559999999</c:v>
                </c:pt>
                <c:pt idx="1">
                  <c:v>58864.751549999994</c:v>
                </c:pt>
                <c:pt idx="2">
                  <c:v>1241801.9280000001</c:v>
                </c:pt>
              </c:numCache>
            </c:numRef>
          </c:val>
        </c:ser>
        <c:ser>
          <c:idx val="11"/>
          <c:order val="11"/>
          <c:tx>
            <c:strRef>
              <c:f>RESUMEN!$P$25</c:f>
              <c:strCache>
                <c:ptCount val="1"/>
                <c:pt idx="0">
                  <c:v>DICIEMBRE</c:v>
                </c:pt>
              </c:strCache>
            </c:strRef>
          </c:tx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1997824"/>
        <c:axId val="191999360"/>
        <c:axId val="0"/>
      </c:bar3DChart>
      <c:catAx>
        <c:axId val="191997824"/>
        <c:scaling>
          <c:orientation val="minMax"/>
        </c:scaling>
        <c:delete val="0"/>
        <c:axPos val="b"/>
        <c:numFmt formatCode="_(* #,##0.00_);_(* \(#,##0.0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1999360"/>
        <c:crosses val="autoZero"/>
        <c:auto val="1"/>
        <c:lblAlgn val="ctr"/>
        <c:lblOffset val="100"/>
        <c:noMultiLvlLbl val="0"/>
      </c:catAx>
      <c:valAx>
        <c:axId val="19199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layout/>
          <c:overlay val="0"/>
          <c:spPr>
            <a:noFill/>
            <a:ln w="25400">
              <a:noFill/>
            </a:ln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19978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2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3290438230824862"/>
          <c:y val="5.0925925925925923E-2"/>
          <c:w val="0.60945987014781045"/>
          <c:h val="0.8416746864975212"/>
        </c:manualLayout>
      </c:layout>
      <c:bar3DChart>
        <c:barDir val="bar"/>
        <c:grouping val="clustered"/>
        <c:varyColors val="0"/>
        <c:ser>
          <c:idx val="0"/>
          <c:order val="0"/>
          <c:tx>
            <c:strRef>
              <c:f>Hoja1!$D$50</c:f>
              <c:strCache>
                <c:ptCount val="1"/>
                <c:pt idx="0">
                  <c:v>APR. VIGENTE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Hoja1!$C$51:$C$55</c:f>
              <c:strCache>
                <c:ptCount val="5"/>
                <c:pt idx="0">
                  <c:v>RECREACION Y ACTIVIDAD FISICA Y DEPORTE ESCOLAR</c:v>
                </c:pt>
                <c:pt idx="1">
                  <c:v>INFRAESTRUCTURA DEPORTIVA</c:v>
                </c:pt>
                <c:pt idx="2">
                  <c:v>APOYO AL SECTOR DEPORTE</c:v>
                </c:pt>
                <c:pt idx="3">
                  <c:v>ORGANIZACIÓN DE JUEGOS DEPORTIVOS</c:v>
                </c:pt>
                <c:pt idx="4">
                  <c:v>OTROS PROGRAMAS</c:v>
                </c:pt>
              </c:strCache>
            </c:strRef>
          </c:cat>
          <c:val>
            <c:numRef>
              <c:f>Hoja1!$D$51:$D$55</c:f>
              <c:numCache>
                <c:formatCode>[$-1240A]"$"\ #,##0.00;\("$"\ #,##0.00\)</c:formatCode>
                <c:ptCount val="5"/>
                <c:pt idx="0">
                  <c:v>107434.26605200001</c:v>
                </c:pt>
                <c:pt idx="1">
                  <c:v>238141</c:v>
                </c:pt>
                <c:pt idx="2">
                  <c:v>120154.73394799999</c:v>
                </c:pt>
                <c:pt idx="3">
                  <c:v>45620</c:v>
                </c:pt>
                <c:pt idx="4">
                  <c:v>20650</c:v>
                </c:pt>
              </c:numCache>
            </c:numRef>
          </c:val>
        </c:ser>
        <c:ser>
          <c:idx val="1"/>
          <c:order val="1"/>
          <c:tx>
            <c:strRef>
              <c:f>Hoja1!$E$50</c:f>
              <c:strCache>
                <c:ptCount val="1"/>
                <c:pt idx="0">
                  <c:v>COMPROMISO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Hoja1!$C$51:$C$55</c:f>
              <c:strCache>
                <c:ptCount val="5"/>
                <c:pt idx="0">
                  <c:v>RECREACION Y ACTIVIDAD FISICA Y DEPORTE ESCOLAR</c:v>
                </c:pt>
                <c:pt idx="1">
                  <c:v>INFRAESTRUCTURA DEPORTIVA</c:v>
                </c:pt>
                <c:pt idx="2">
                  <c:v>APOYO AL SECTOR DEPORTE</c:v>
                </c:pt>
                <c:pt idx="3">
                  <c:v>ORGANIZACIÓN DE JUEGOS DEPORTIVOS</c:v>
                </c:pt>
                <c:pt idx="4">
                  <c:v>OTROS PROGRAMAS</c:v>
                </c:pt>
              </c:strCache>
            </c:strRef>
          </c:cat>
          <c:val>
            <c:numRef>
              <c:f>Hoja1!$E$51:$E$55</c:f>
              <c:numCache>
                <c:formatCode>[$-1240A]"$"\ #,##0.00;\("$"\ #,##0.00\)</c:formatCode>
                <c:ptCount val="5"/>
                <c:pt idx="0">
                  <c:v>63971.138406999999</c:v>
                </c:pt>
                <c:pt idx="1">
                  <c:v>225852.49932715</c:v>
                </c:pt>
                <c:pt idx="2">
                  <c:v>92356.33209246998</c:v>
                </c:pt>
                <c:pt idx="3">
                  <c:v>44683.911674399998</c:v>
                </c:pt>
                <c:pt idx="4">
                  <c:v>17359.878880929999</c:v>
                </c:pt>
              </c:numCache>
            </c:numRef>
          </c:val>
        </c:ser>
        <c:ser>
          <c:idx val="2"/>
          <c:order val="2"/>
          <c:tx>
            <c:strRef>
              <c:f>Hoja1!$F$50</c:f>
              <c:strCache>
                <c:ptCount val="1"/>
                <c:pt idx="0">
                  <c:v>PAGOS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Hoja1!$C$51:$C$55</c:f>
              <c:strCache>
                <c:ptCount val="5"/>
                <c:pt idx="0">
                  <c:v>RECREACION Y ACTIVIDAD FISICA Y DEPORTE ESCOLAR</c:v>
                </c:pt>
                <c:pt idx="1">
                  <c:v>INFRAESTRUCTURA DEPORTIVA</c:v>
                </c:pt>
                <c:pt idx="2">
                  <c:v>APOYO AL SECTOR DEPORTE</c:v>
                </c:pt>
                <c:pt idx="3">
                  <c:v>ORGANIZACIÓN DE JUEGOS DEPORTIVOS</c:v>
                </c:pt>
                <c:pt idx="4">
                  <c:v>OTROS PROGRAMAS</c:v>
                </c:pt>
              </c:strCache>
            </c:strRef>
          </c:cat>
          <c:val>
            <c:numRef>
              <c:f>Hoja1!$F$51:$F$55</c:f>
              <c:numCache>
                <c:formatCode>[$-1240A]"$"\ #,##0.00;\("$"\ #,##0.00\)</c:formatCode>
                <c:ptCount val="5"/>
                <c:pt idx="0">
                  <c:v>40881.987550999998</c:v>
                </c:pt>
                <c:pt idx="1">
                  <c:v>77701.02004214999</c:v>
                </c:pt>
                <c:pt idx="2">
                  <c:v>71032.570142549986</c:v>
                </c:pt>
                <c:pt idx="3">
                  <c:v>32705.980424199999</c:v>
                </c:pt>
                <c:pt idx="4">
                  <c:v>7980.8163738699996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270700544"/>
        <c:axId val="270702080"/>
        <c:axId val="0"/>
      </c:bar3DChart>
      <c:catAx>
        <c:axId val="270700544"/>
        <c:scaling>
          <c:orientation val="minMax"/>
        </c:scaling>
        <c:delete val="0"/>
        <c:axPos val="l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es-CO"/>
          </a:p>
        </c:txPr>
        <c:crossAx val="270702080"/>
        <c:crosses val="autoZero"/>
        <c:auto val="1"/>
        <c:lblAlgn val="ctr"/>
        <c:lblOffset val="100"/>
        <c:noMultiLvlLbl val="0"/>
      </c:catAx>
      <c:valAx>
        <c:axId val="270702080"/>
        <c:scaling>
          <c:orientation val="minMax"/>
        </c:scaling>
        <c:delete val="0"/>
        <c:axPos val="b"/>
        <c:majorGridlines/>
        <c:numFmt formatCode="[$-1240A]&quot;$&quot;\ #,##0.00;\(&quot;$&quot;\ #,##0.00\)" sourceLinked="1"/>
        <c:majorTickMark val="out"/>
        <c:minorTickMark val="none"/>
        <c:tickLblPos val="nextTo"/>
        <c:txPr>
          <a:bodyPr/>
          <a:lstStyle/>
          <a:p>
            <a:pPr>
              <a:defRPr sz="900" baseline="0"/>
            </a:pPr>
            <a:endParaRPr lang="es-CO"/>
          </a:p>
        </c:txPr>
        <c:crossAx val="27070054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5499041297217326"/>
          <c:y val="6.8868474773986596E-2"/>
          <c:w val="0.12688020919511142"/>
          <c:h val="0.25115157480314959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3290438230824862"/>
          <c:y val="5.0925925925925923E-2"/>
          <c:w val="0.60945987014781045"/>
          <c:h val="0.8416746864975212"/>
        </c:manualLayout>
      </c:layout>
      <c:bar3DChart>
        <c:barDir val="bar"/>
        <c:grouping val="clustered"/>
        <c:varyColors val="0"/>
        <c:ser>
          <c:idx val="0"/>
          <c:order val="0"/>
          <c:tx>
            <c:strRef>
              <c:f>Hoja1!$D$50</c:f>
              <c:strCache>
                <c:ptCount val="1"/>
                <c:pt idx="0">
                  <c:v>APR. VIGENTE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Hoja1!$C$51:$C$55</c:f>
              <c:strCache>
                <c:ptCount val="5"/>
                <c:pt idx="0">
                  <c:v>RECREACION Y ACTIVIDAD FISICA Y DEPORTE ESCOLAR</c:v>
                </c:pt>
                <c:pt idx="1">
                  <c:v>INFRAESTRUCTURA DEPORTIVA</c:v>
                </c:pt>
                <c:pt idx="2">
                  <c:v>APOYO AL SECTOR DEPORTE</c:v>
                </c:pt>
                <c:pt idx="3">
                  <c:v>ORGANIZACIÓN DE JUEGOS DEPORTIVOS</c:v>
                </c:pt>
                <c:pt idx="4">
                  <c:v>OTROS PROGRAMAS</c:v>
                </c:pt>
              </c:strCache>
            </c:strRef>
          </c:cat>
          <c:val>
            <c:numRef>
              <c:f>Hoja1!$D$51:$D$55</c:f>
              <c:numCache>
                <c:formatCode>[$-1240A]"$"\ #,##0.00;\("$"\ #,##0.00\)</c:formatCode>
                <c:ptCount val="5"/>
                <c:pt idx="0">
                  <c:v>107434.26605200001</c:v>
                </c:pt>
                <c:pt idx="1">
                  <c:v>238141</c:v>
                </c:pt>
                <c:pt idx="2">
                  <c:v>120154.73394799999</c:v>
                </c:pt>
                <c:pt idx="3">
                  <c:v>45620</c:v>
                </c:pt>
                <c:pt idx="4">
                  <c:v>20650</c:v>
                </c:pt>
              </c:numCache>
            </c:numRef>
          </c:val>
        </c:ser>
        <c:ser>
          <c:idx val="1"/>
          <c:order val="1"/>
          <c:tx>
            <c:strRef>
              <c:f>Hoja1!$E$50</c:f>
              <c:strCache>
                <c:ptCount val="1"/>
                <c:pt idx="0">
                  <c:v>COMPROMISO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Hoja1!$C$51:$C$55</c:f>
              <c:strCache>
                <c:ptCount val="5"/>
                <c:pt idx="0">
                  <c:v>RECREACION Y ACTIVIDAD FISICA Y DEPORTE ESCOLAR</c:v>
                </c:pt>
                <c:pt idx="1">
                  <c:v>INFRAESTRUCTURA DEPORTIVA</c:v>
                </c:pt>
                <c:pt idx="2">
                  <c:v>APOYO AL SECTOR DEPORTE</c:v>
                </c:pt>
                <c:pt idx="3">
                  <c:v>ORGANIZACIÓN DE JUEGOS DEPORTIVOS</c:v>
                </c:pt>
                <c:pt idx="4">
                  <c:v>OTROS PROGRAMAS</c:v>
                </c:pt>
              </c:strCache>
            </c:strRef>
          </c:cat>
          <c:val>
            <c:numRef>
              <c:f>Hoja1!$E$51:$E$55</c:f>
              <c:numCache>
                <c:formatCode>[$-1240A]"$"\ #,##0.00;\("$"\ #,##0.00\)</c:formatCode>
                <c:ptCount val="5"/>
                <c:pt idx="0">
                  <c:v>63971.138406999999</c:v>
                </c:pt>
                <c:pt idx="1">
                  <c:v>225852.49932715</c:v>
                </c:pt>
                <c:pt idx="2">
                  <c:v>92356.33209246998</c:v>
                </c:pt>
                <c:pt idx="3">
                  <c:v>44683.911674399998</c:v>
                </c:pt>
                <c:pt idx="4">
                  <c:v>17359.878880929999</c:v>
                </c:pt>
              </c:numCache>
            </c:numRef>
          </c:val>
        </c:ser>
        <c:ser>
          <c:idx val="2"/>
          <c:order val="2"/>
          <c:tx>
            <c:strRef>
              <c:f>Hoja1!$F$50</c:f>
              <c:strCache>
                <c:ptCount val="1"/>
                <c:pt idx="0">
                  <c:v>PAGOS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Hoja1!$C$51:$C$55</c:f>
              <c:strCache>
                <c:ptCount val="5"/>
                <c:pt idx="0">
                  <c:v>RECREACION Y ACTIVIDAD FISICA Y DEPORTE ESCOLAR</c:v>
                </c:pt>
                <c:pt idx="1">
                  <c:v>INFRAESTRUCTURA DEPORTIVA</c:v>
                </c:pt>
                <c:pt idx="2">
                  <c:v>APOYO AL SECTOR DEPORTE</c:v>
                </c:pt>
                <c:pt idx="3">
                  <c:v>ORGANIZACIÓN DE JUEGOS DEPORTIVOS</c:v>
                </c:pt>
                <c:pt idx="4">
                  <c:v>OTROS PROGRAMAS</c:v>
                </c:pt>
              </c:strCache>
            </c:strRef>
          </c:cat>
          <c:val>
            <c:numRef>
              <c:f>Hoja1!$F$51:$F$55</c:f>
              <c:numCache>
                <c:formatCode>[$-1240A]"$"\ #,##0.00;\("$"\ #,##0.00\)</c:formatCode>
                <c:ptCount val="5"/>
                <c:pt idx="0">
                  <c:v>40881.987550999998</c:v>
                </c:pt>
                <c:pt idx="1">
                  <c:v>77701.02004214999</c:v>
                </c:pt>
                <c:pt idx="2">
                  <c:v>71032.570142549986</c:v>
                </c:pt>
                <c:pt idx="3">
                  <c:v>32705.980424199999</c:v>
                </c:pt>
                <c:pt idx="4">
                  <c:v>7980.8163738699996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214826368"/>
        <c:axId val="216286336"/>
        <c:axId val="0"/>
      </c:bar3DChart>
      <c:catAx>
        <c:axId val="214826368"/>
        <c:scaling>
          <c:orientation val="minMax"/>
        </c:scaling>
        <c:delete val="0"/>
        <c:axPos val="l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es-CO"/>
          </a:p>
        </c:txPr>
        <c:crossAx val="216286336"/>
        <c:crosses val="autoZero"/>
        <c:auto val="1"/>
        <c:lblAlgn val="ctr"/>
        <c:lblOffset val="100"/>
        <c:noMultiLvlLbl val="0"/>
      </c:catAx>
      <c:valAx>
        <c:axId val="216286336"/>
        <c:scaling>
          <c:orientation val="minMax"/>
        </c:scaling>
        <c:delete val="0"/>
        <c:axPos val="b"/>
        <c:majorGridlines/>
        <c:numFmt formatCode="[$-1240A]&quot;$&quot;\ #,##0.00;\(&quot;$&quot;\ #,##0.00\)" sourceLinked="1"/>
        <c:majorTickMark val="out"/>
        <c:minorTickMark val="none"/>
        <c:tickLblPos val="nextTo"/>
        <c:txPr>
          <a:bodyPr/>
          <a:lstStyle/>
          <a:p>
            <a:pPr>
              <a:defRPr sz="900" baseline="0"/>
            </a:pPr>
            <a:endParaRPr lang="es-CO"/>
          </a:p>
        </c:txPr>
        <c:crossAx val="21482636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5499041297217326"/>
          <c:y val="6.8868474773986596E-2"/>
          <c:w val="0.12688020919511142"/>
          <c:h val="0.25115157480314959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752475</xdr:colOff>
      <xdr:row>2</xdr:row>
      <xdr:rowOff>19050</xdr:rowOff>
    </xdr:from>
    <xdr:to>
      <xdr:col>7</xdr:col>
      <xdr:colOff>314325</xdr:colOff>
      <xdr:row>21</xdr:row>
      <xdr:rowOff>19050</xdr:rowOff>
    </xdr:to>
    <xdr:graphicFrame macro="">
      <xdr:nvGraphicFramePr>
        <xdr:cNvPr id="1160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28</xdr:row>
      <xdr:rowOff>85725</xdr:rowOff>
    </xdr:from>
    <xdr:to>
      <xdr:col>16</xdr:col>
      <xdr:colOff>504825</xdr:colOff>
      <xdr:row>45</xdr:row>
      <xdr:rowOff>47625</xdr:rowOff>
    </xdr:to>
    <xdr:graphicFrame macro="">
      <xdr:nvGraphicFramePr>
        <xdr:cNvPr id="11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723900</xdr:colOff>
      <xdr:row>48</xdr:row>
      <xdr:rowOff>133350</xdr:rowOff>
    </xdr:from>
    <xdr:to>
      <xdr:col>25</xdr:col>
      <xdr:colOff>142875</xdr:colOff>
      <xdr:row>69</xdr:row>
      <xdr:rowOff>19050</xdr:rowOff>
    </xdr:to>
    <xdr:graphicFrame macro="">
      <xdr:nvGraphicFramePr>
        <xdr:cNvPr id="1162" name="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609600</xdr:colOff>
      <xdr:row>70</xdr:row>
      <xdr:rowOff>142875</xdr:rowOff>
    </xdr:from>
    <xdr:to>
      <xdr:col>15</xdr:col>
      <xdr:colOff>257175</xdr:colOff>
      <xdr:row>99</xdr:row>
      <xdr:rowOff>85725</xdr:rowOff>
    </xdr:to>
    <xdr:graphicFrame macro="">
      <xdr:nvGraphicFramePr>
        <xdr:cNvPr id="1163" name="Gráfico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16</xdr:col>
      <xdr:colOff>419100</xdr:colOff>
      <xdr:row>15</xdr:row>
      <xdr:rowOff>114300</xdr:rowOff>
    </xdr:from>
    <xdr:to>
      <xdr:col>27</xdr:col>
      <xdr:colOff>361950</xdr:colOff>
      <xdr:row>33</xdr:row>
      <xdr:rowOff>47625</xdr:rowOff>
    </xdr:to>
    <xdr:graphicFrame macro="">
      <xdr:nvGraphicFramePr>
        <xdr:cNvPr id="1164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628650</xdr:colOff>
      <xdr:row>3</xdr:row>
      <xdr:rowOff>0</xdr:rowOff>
    </xdr:from>
    <xdr:to>
      <xdr:col>16</xdr:col>
      <xdr:colOff>752475</xdr:colOff>
      <xdr:row>17</xdr:row>
      <xdr:rowOff>76200</xdr:rowOff>
    </xdr:to>
    <xdr:graphicFrame macro="">
      <xdr:nvGraphicFramePr>
        <xdr:cNvPr id="7" name="6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0.02719</cdr:x>
      <cdr:y>0.01389</cdr:y>
    </cdr:from>
    <cdr:to>
      <cdr:x>0.30284</cdr:x>
      <cdr:y>0.11458</cdr:y>
    </cdr:to>
    <cdr:sp macro="" textlink="">
      <cdr:nvSpPr>
        <cdr:cNvPr id="2" name="1 Rectángulo"/>
        <cdr:cNvSpPr/>
      </cdr:nvSpPr>
      <cdr:spPr>
        <a:xfrm xmlns:a="http://schemas.openxmlformats.org/drawingml/2006/main">
          <a:off x="209550" y="38101"/>
          <a:ext cx="2124075" cy="276224"/>
        </a:xfrm>
        <a:prstGeom xmlns:a="http://schemas.openxmlformats.org/drawingml/2006/main" prst="rect">
          <a:avLst/>
        </a:prstGeom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r>
            <a:rPr lang="es-CO"/>
            <a:t>GASTOS</a:t>
          </a:r>
          <a:r>
            <a:rPr lang="es-CO" baseline="0"/>
            <a:t> DE INVERSION</a:t>
          </a:r>
          <a:endParaRPr lang="es-CO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104774</xdr:colOff>
      <xdr:row>53</xdr:row>
      <xdr:rowOff>314325</xdr:rowOff>
    </xdr:from>
    <xdr:to>
      <xdr:col>9</xdr:col>
      <xdr:colOff>1219199</xdr:colOff>
      <xdr:row>68</xdr:row>
      <xdr:rowOff>9525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7:P68"/>
  <sheetViews>
    <sheetView tabSelected="1" topLeftCell="D1" workbookViewId="0">
      <selection activeCell="D23" sqref="D23:P28"/>
    </sheetView>
  </sheetViews>
  <sheetFormatPr baseColWidth="10" defaultRowHeight="15" x14ac:dyDescent="0.25"/>
  <cols>
    <col min="3" max="3" width="13.7109375" customWidth="1"/>
    <col min="4" max="4" width="29.7109375" customWidth="1"/>
    <col min="5" max="5" width="13.140625" style="65" bestFit="1" customWidth="1"/>
    <col min="6" max="6" width="13.140625" style="90" bestFit="1" customWidth="1"/>
    <col min="7" max="8" width="16.85546875" style="65" bestFit="1" customWidth="1"/>
    <col min="9" max="9" width="14.140625" style="65" bestFit="1" customWidth="1"/>
    <col min="10" max="15" width="14.140625" style="65" customWidth="1"/>
    <col min="16" max="16" width="14.7109375" style="217" bestFit="1" customWidth="1"/>
  </cols>
  <sheetData>
    <row r="7" spans="4:8" x14ac:dyDescent="0.25">
      <c r="E7" s="86"/>
      <c r="F7" s="89"/>
      <c r="G7" s="86"/>
      <c r="H7" s="86"/>
    </row>
    <row r="8" spans="4:8" x14ac:dyDescent="0.25">
      <c r="D8" s="33" t="s">
        <v>76</v>
      </c>
      <c r="E8" s="65">
        <v>37055.371064999999</v>
      </c>
    </row>
    <row r="9" spans="4:8" x14ac:dyDescent="0.25">
      <c r="D9" s="33" t="s">
        <v>77</v>
      </c>
      <c r="E9" s="65">
        <v>532000</v>
      </c>
    </row>
    <row r="22" spans="4:16" ht="15.75" thickBot="1" x14ac:dyDescent="0.3"/>
    <row r="23" spans="4:16" x14ac:dyDescent="0.25">
      <c r="D23" s="234" t="s">
        <v>87</v>
      </c>
      <c r="E23" s="235"/>
      <c r="F23" s="235"/>
      <c r="G23" s="235"/>
      <c r="H23" s="236"/>
    </row>
    <row r="24" spans="4:16" ht="15.75" thickBot="1" x14ac:dyDescent="0.3">
      <c r="D24" s="77"/>
      <c r="G24" s="66"/>
      <c r="H24" s="93" t="s">
        <v>86</v>
      </c>
    </row>
    <row r="25" spans="4:16" ht="15.75" thickBot="1" x14ac:dyDescent="0.3">
      <c r="D25" s="78"/>
      <c r="E25" s="87" t="s">
        <v>82</v>
      </c>
      <c r="F25" s="91" t="s">
        <v>83</v>
      </c>
      <c r="G25" s="87" t="s">
        <v>84</v>
      </c>
      <c r="H25" s="94" t="s">
        <v>85</v>
      </c>
      <c r="I25" s="94" t="s">
        <v>89</v>
      </c>
      <c r="J25" s="131" t="s">
        <v>90</v>
      </c>
      <c r="K25" s="131" t="s">
        <v>95</v>
      </c>
      <c r="L25" s="131" t="s">
        <v>98</v>
      </c>
      <c r="M25" s="131" t="s">
        <v>99</v>
      </c>
      <c r="N25" s="131" t="s">
        <v>100</v>
      </c>
      <c r="O25" s="131" t="s">
        <v>101</v>
      </c>
      <c r="P25" s="218" t="s">
        <v>110</v>
      </c>
    </row>
    <row r="26" spans="4:16" x14ac:dyDescent="0.25">
      <c r="D26" s="73" t="s">
        <v>79</v>
      </c>
      <c r="E26" s="74">
        <f>SUM('ENERO -PROYECTO'!H6:H8)/1000</f>
        <v>1145563.4990000001</v>
      </c>
      <c r="F26" s="83">
        <f>SUM('FEBRERO - PROYECTO'!H6:H8)/1000</f>
        <v>1165789.3500000001</v>
      </c>
      <c r="G26" s="75">
        <f>SUM('MARZO - PROYECTO'!H6:H8)/1000</f>
        <v>1210188.3640000001</v>
      </c>
      <c r="H26" s="76">
        <f>SUM('ABRIL - PROYECTO'!H6:H8)/1000</f>
        <v>1253526.297</v>
      </c>
      <c r="I26" s="76">
        <f>SUM('MAYO - PROYECTO'!H6:H8)/1000</f>
        <v>1162198.7039999999</v>
      </c>
      <c r="J26" s="76">
        <f>SUM('JUNIO-PROYECTO'!H6:H8)/1000</f>
        <v>1844752.3430000001</v>
      </c>
      <c r="K26" s="76">
        <f>SUM('JULIO-PROYECTO'!H6:H8)/1000</f>
        <v>1327988.7439999999</v>
      </c>
      <c r="L26" s="76">
        <f>SUM('AGOSTO-PROYECTO'!H6:H8)/1000</f>
        <v>1362157.567</v>
      </c>
      <c r="M26" s="76">
        <f>SUM('SEPTIEMBRE-PROYECTO'!H6:H8)/1000</f>
        <v>1414038.203</v>
      </c>
      <c r="N26" s="76">
        <f>SUM('OCTUBRE-PROYECTO'!H6:H8)/1000</f>
        <v>1178211.871</v>
      </c>
      <c r="O26" s="76">
        <f>SUM('NOVIEMBRE-PROYECTO'!H6:H8)/1000</f>
        <v>1175110.8559999999</v>
      </c>
      <c r="P26" s="219">
        <v>2915737.196</v>
      </c>
    </row>
    <row r="27" spans="4:16" x14ac:dyDescent="0.25">
      <c r="D27" s="67" t="s">
        <v>80</v>
      </c>
      <c r="E27" s="68">
        <f>SUM('ENERO -PROYECTO'!H9:H10)/1000</f>
        <v>1420364.5038699999</v>
      </c>
      <c r="F27" s="84">
        <f>SUM('FEBRERO - PROYECTO'!H9:H10)/1000</f>
        <v>1352865.2522499999</v>
      </c>
      <c r="G27" s="68">
        <f>SUM('MARZO - PROYECTO'!H9:H10)/1000</f>
        <v>252931.579</v>
      </c>
      <c r="H27" s="69">
        <f>SUM('ABRIL - PROYECTO'!H9:H10)/1000</f>
        <v>46032.815909999998</v>
      </c>
      <c r="I27" s="69">
        <f>SUM('MAYO - PROYECTO'!H9:H10)/1000</f>
        <v>178389.86638999998</v>
      </c>
      <c r="J27" s="69">
        <f>SUM('JUNIO-PROYECTO'!H9:H10)/1000</f>
        <v>129517.92431</v>
      </c>
      <c r="K27" s="69">
        <f>SUM('JULIO-PROYECTO'!H9:H10)/1000</f>
        <v>274771.82147000002</v>
      </c>
      <c r="L27" s="69">
        <f>SUM('AGOSTO-PROYECTO'!H9:H10)/1000</f>
        <v>51871.112549999998</v>
      </c>
      <c r="M27" s="69">
        <f>SUM('SEPTIEMBRE-PROYECTO'!H9:H10)/1000</f>
        <v>92675.433919999996</v>
      </c>
      <c r="N27" s="69">
        <f>SUM('OCTUBRE-PROYECTO'!H9:H10)/1000</f>
        <v>44923.051270000004</v>
      </c>
      <c r="O27" s="69">
        <f>SUM('NOVIEMBRE-PROYECTO'!H9:H10)/1000</f>
        <v>58864.751549999994</v>
      </c>
      <c r="P27" s="220">
        <v>10080.59462</v>
      </c>
    </row>
    <row r="28" spans="4:16" ht="15.75" thickBot="1" x14ac:dyDescent="0.3">
      <c r="D28" s="70" t="s">
        <v>81</v>
      </c>
      <c r="E28" s="71">
        <f>SUM('ENERO -PROYECTO'!H11:H17)/1000</f>
        <v>840205.00899999996</v>
      </c>
      <c r="F28" s="85">
        <f>SUM('FEBRERO - PROYECTO'!H11:H17)/1000</f>
        <v>1540859.5055999998</v>
      </c>
      <c r="G28" s="71">
        <f>SUM('MARZO - PROYECTO'!H11:H17)/1000</f>
        <v>1503497.459</v>
      </c>
      <c r="H28" s="72">
        <f>SUM('ABRIL - PROYECTO'!H11:H16)/1000</f>
        <v>1067118.561</v>
      </c>
      <c r="I28" s="72">
        <f>SUM('MAYO - PROYECTO'!H11:H13)/1000</f>
        <v>1070345.1599999999</v>
      </c>
      <c r="J28" s="72">
        <f>SUM('JUNIO-PROYECTO'!H11:H13)/1000</f>
        <v>1758378.8084400001</v>
      </c>
      <c r="K28" s="72">
        <f>SUM('JULIO-PROYECTO'!H11:H13)/1000</f>
        <v>1124420.4217100001</v>
      </c>
      <c r="L28" s="72">
        <f>SUM('AGOSTO-PROYECTO'!H11:H13)/1000</f>
        <v>1133676.1652500001</v>
      </c>
      <c r="M28" s="72">
        <f>SUM('SEPTIEMBRE-PROYECTO'!H11:H17)/1000</f>
        <v>996960.94200000004</v>
      </c>
      <c r="N28" s="72">
        <f>SUM('OCTUBRE-PROYECTO'!H11:H17)/1000</f>
        <v>1193222.6610000001</v>
      </c>
      <c r="O28" s="72">
        <f>SUM('NOVIEMBRE-PROYECTO'!H11:H17)/1000</f>
        <v>1241801.9280000001</v>
      </c>
      <c r="P28" s="221">
        <v>2440701.0657200003</v>
      </c>
    </row>
    <row r="29" spans="4:16" ht="15.75" thickTop="1" x14ac:dyDescent="0.25"/>
    <row r="46" spans="3:15" ht="15.75" thickBot="1" x14ac:dyDescent="0.3"/>
    <row r="47" spans="3:15" x14ac:dyDescent="0.25">
      <c r="C47" s="237" t="s">
        <v>102</v>
      </c>
      <c r="D47" s="238"/>
      <c r="E47" s="238"/>
      <c r="F47" s="238"/>
      <c r="G47" s="238"/>
      <c r="H47" s="238"/>
      <c r="I47" s="238"/>
      <c r="J47" s="238"/>
      <c r="K47" s="239"/>
      <c r="L47" s="193"/>
      <c r="M47" s="193"/>
      <c r="N47" s="193"/>
      <c r="O47" s="193"/>
    </row>
    <row r="48" spans="3:15" ht="15.75" thickBot="1" x14ac:dyDescent="0.3">
      <c r="C48" s="129"/>
      <c r="D48" s="240" t="s">
        <v>86</v>
      </c>
      <c r="E48" s="240"/>
      <c r="F48" s="240"/>
      <c r="G48" s="240"/>
      <c r="H48" s="240"/>
      <c r="I48" s="240"/>
      <c r="J48" s="240"/>
      <c r="K48" s="241"/>
      <c r="L48" s="194"/>
      <c r="M48" s="194"/>
      <c r="N48" s="194"/>
      <c r="O48" s="194"/>
    </row>
    <row r="49" spans="3:16" ht="15.75" thickBot="1" x14ac:dyDescent="0.3">
      <c r="C49" s="124"/>
      <c r="D49" s="125"/>
      <c r="E49" s="127" t="s">
        <v>82</v>
      </c>
      <c r="F49" s="126" t="s">
        <v>83</v>
      </c>
      <c r="G49" s="127" t="s">
        <v>84</v>
      </c>
      <c r="H49" s="128" t="s">
        <v>85</v>
      </c>
      <c r="I49" s="128" t="s">
        <v>89</v>
      </c>
      <c r="J49" s="128" t="s">
        <v>90</v>
      </c>
      <c r="K49" s="128" t="s">
        <v>95</v>
      </c>
      <c r="L49" s="196" t="s">
        <v>98</v>
      </c>
      <c r="M49" s="196" t="s">
        <v>99</v>
      </c>
      <c r="N49" s="196" t="s">
        <v>100</v>
      </c>
      <c r="O49" s="196" t="s">
        <v>101</v>
      </c>
      <c r="P49" s="196" t="s">
        <v>110</v>
      </c>
    </row>
    <row r="50" spans="3:16" ht="56.25" x14ac:dyDescent="0.25">
      <c r="C50" s="79" t="s">
        <v>36</v>
      </c>
      <c r="D50" s="12" t="s">
        <v>37</v>
      </c>
      <c r="E50" s="82">
        <f>+'ENERO -PROYECTO'!H19</f>
        <v>0</v>
      </c>
      <c r="F50" s="82">
        <f>+'FEBRERO - PROYECTO'!H19/1000</f>
        <v>257.524</v>
      </c>
      <c r="G50" s="81">
        <f>+'MARZO - PROYECTO'!H19/1000</f>
        <v>405986.15399999998</v>
      </c>
      <c r="H50" s="95">
        <f>+'ABRIL - PROYECTO'!H19/1000</f>
        <v>378257.52399999998</v>
      </c>
      <c r="I50" s="95">
        <f>+'MAYO - PROYECTO'!H19/1000</f>
        <v>21384803.103</v>
      </c>
      <c r="J50" s="95">
        <f>+'JUNIO-PROYECTO'!H19/1000</f>
        <v>3433603.128</v>
      </c>
      <c r="K50" s="95">
        <f>+'JULIO-PROYECTO'!H19/1000</f>
        <v>16864.602999999999</v>
      </c>
      <c r="L50" s="195">
        <f>+'AGOSTO-PROYECTO'!H19/1000</f>
        <v>13301.701999999999</v>
      </c>
      <c r="M50" s="195">
        <f>+'SEPTIEMBRE-PROYECTO'!H19/1000</f>
        <v>561067.26</v>
      </c>
      <c r="N50" s="195">
        <f>+'OCTUBRE-PROYECTO'!H19/1000</f>
        <v>148879.90299999999</v>
      </c>
      <c r="O50" s="195">
        <f>+'NOVIEMBRE-PROYECTO'!H19/1000</f>
        <v>215888.06700000001</v>
      </c>
      <c r="P50" s="195">
        <v>4778718884</v>
      </c>
    </row>
    <row r="51" spans="3:16" ht="45" x14ac:dyDescent="0.25">
      <c r="C51" s="79" t="s">
        <v>38</v>
      </c>
      <c r="D51" s="12" t="s">
        <v>39</v>
      </c>
      <c r="E51" s="82">
        <v>0</v>
      </c>
      <c r="F51" s="82">
        <f>+'FEBRERO - PROYECTO'!H20/1000</f>
        <v>2472.098</v>
      </c>
      <c r="G51" s="81">
        <f>+'MARZO - PROYECTO'!H20/1000</f>
        <v>175347.54300000001</v>
      </c>
      <c r="H51" s="95">
        <f>+'ABRIL - PROYECTO'!H20/1000</f>
        <v>2186116.9789999998</v>
      </c>
      <c r="I51" s="95">
        <f>+'MAYO - PROYECTO'!H20/1000</f>
        <v>3613222.3149999999</v>
      </c>
      <c r="J51" s="95">
        <f>+'JUNIO-PROYECTO'!H20/1000</f>
        <v>136492.633</v>
      </c>
      <c r="K51" s="95">
        <f>+'JULIO-PROYECTO'!H20/1000</f>
        <v>19598.871999999999</v>
      </c>
      <c r="L51" s="195">
        <f>+'AGOSTO-PROYECTO'!H20/1000</f>
        <v>16573.197</v>
      </c>
      <c r="M51" s="195">
        <f>+'SEPTIEMBRE-PROYECTO'!H20/1000</f>
        <v>454478.76199999999</v>
      </c>
      <c r="N51" s="195">
        <f>+'OCTUBRE-PROYECTO'!H20/1000</f>
        <v>43431.398000000001</v>
      </c>
      <c r="O51" s="195">
        <f>+'NOVIEMBRE-PROYECTO'!H20/1000</f>
        <v>1273702.2860000001</v>
      </c>
      <c r="P51" s="195">
        <v>74496151</v>
      </c>
    </row>
    <row r="52" spans="3:16" ht="22.5" x14ac:dyDescent="0.25">
      <c r="C52" s="79" t="s">
        <v>40</v>
      </c>
      <c r="D52" s="12" t="s">
        <v>41</v>
      </c>
      <c r="E52" s="82">
        <v>0</v>
      </c>
      <c r="F52" s="82">
        <v>0</v>
      </c>
      <c r="G52" s="81">
        <f>+'MARZO - PROYECTO'!H21/1000</f>
        <v>226817.568</v>
      </c>
      <c r="H52" s="95">
        <f>+'ABRIL - PROYECTO'!H21/1000</f>
        <v>1806488.568</v>
      </c>
      <c r="I52" s="95">
        <f>+'MAYO - PROYECTO'!H21/1000</f>
        <v>1439071.7150000001</v>
      </c>
      <c r="J52" s="95">
        <f>+'JUNIO-PROYECTO'!H21/1000</f>
        <v>1594709.3089999999</v>
      </c>
      <c r="K52" s="95">
        <f>+'JULIO-PROYECTO'!H21/1000</f>
        <v>82208.432000000001</v>
      </c>
      <c r="L52" s="195">
        <f>+'AGOSTO-PROYECTO'!H21/1000</f>
        <v>553253.56299999997</v>
      </c>
      <c r="M52" s="195">
        <f>+'SEPTIEMBRE-PROYECTO'!H21/1000</f>
        <v>1325208.4639999999</v>
      </c>
      <c r="N52" s="195">
        <f>+'OCTUBRE-PROYECTO'!H21/1000</f>
        <v>931992.88</v>
      </c>
      <c r="O52" s="195">
        <f>+'NOVIEMBRE-PROYECTO'!H21/1000</f>
        <v>53332.205000000002</v>
      </c>
      <c r="P52" s="195">
        <v>-2726111</v>
      </c>
    </row>
    <row r="53" spans="3:16" ht="22.5" x14ac:dyDescent="0.25">
      <c r="C53" s="79" t="s">
        <v>42</v>
      </c>
      <c r="D53" s="12" t="s">
        <v>43</v>
      </c>
      <c r="E53" s="82">
        <v>0</v>
      </c>
      <c r="F53" s="82">
        <f>+'FEBRERO - PROYECTO'!H22/1000</f>
        <v>1282.0619999999999</v>
      </c>
      <c r="G53" s="81">
        <f>+'MARZO - PROYECTO'!H22/1000</f>
        <v>291764.19</v>
      </c>
      <c r="H53" s="95">
        <f>+'ABRIL - PROYECTO'!H22/1000</f>
        <v>804220.62800000003</v>
      </c>
      <c r="I53" s="95">
        <f>+'MAYO - PROYECTO'!H22/1000</f>
        <v>2355522.7889999999</v>
      </c>
      <c r="J53" s="95">
        <f>+'JUNIO-PROYECTO'!H22/1000</f>
        <v>2133219.6379999998</v>
      </c>
      <c r="K53" s="95">
        <f>+'JULIO-PROYECTO'!H22/1000</f>
        <v>54660.678999999996</v>
      </c>
      <c r="L53" s="195">
        <f>+'AGOSTO-PROYECTO'!H22/1000</f>
        <v>152458.44399999999</v>
      </c>
      <c r="M53" s="195">
        <f>+'SEPTIEMBRE-PROYECTO'!H22/1000</f>
        <v>757586.25699999998</v>
      </c>
      <c r="N53" s="195">
        <f>+'OCTUBRE-PROYECTO'!H22/1000</f>
        <v>76453.638000000006</v>
      </c>
      <c r="O53" s="195">
        <f>+'NOVIEMBRE-PROYECTO'!H22/1000</f>
        <v>812694.91500000004</v>
      </c>
      <c r="P53" s="195">
        <v>71415168</v>
      </c>
    </row>
    <row r="54" spans="3:16" ht="33.75" x14ac:dyDescent="0.25">
      <c r="C54" s="79" t="s">
        <v>44</v>
      </c>
      <c r="D54" s="12" t="s">
        <v>45</v>
      </c>
      <c r="E54" s="82">
        <v>0</v>
      </c>
      <c r="F54" s="82">
        <v>0</v>
      </c>
      <c r="G54" s="81">
        <f>+'MARZO - PROYECTO'!H23/1000</f>
        <v>178640.386</v>
      </c>
      <c r="H54" s="95">
        <f>+'ABRIL - PROYECTO'!H23/1000</f>
        <v>1698176.3419999999</v>
      </c>
      <c r="I54" s="95">
        <f>+'MAYO - PROYECTO'!H23/1000</f>
        <v>2799313.5970000001</v>
      </c>
      <c r="J54" s="95">
        <f>+'JUNIO-PROYECTO'!H23/1000</f>
        <v>202003.05499999999</v>
      </c>
      <c r="K54" s="95">
        <f>+'JULIO-PROYECTO'!H23/1000</f>
        <v>23253.686000000002</v>
      </c>
      <c r="L54" s="195">
        <f>+'AGOSTO-PROYECTO'!H23/1000</f>
        <v>233040.83600000001</v>
      </c>
      <c r="M54" s="195">
        <f>+'SEPTIEMBRE-PROYECTO'!H23/1000</f>
        <v>2414248.929</v>
      </c>
      <c r="N54" s="195">
        <f>+'OCTUBRE-PROYECTO'!H23/1000</f>
        <v>28666.21</v>
      </c>
      <c r="O54" s="195">
        <f>+'NOVIEMBRE-PROYECTO'!H23/1000</f>
        <v>67349.705000000002</v>
      </c>
      <c r="P54" s="195">
        <v>1471250574</v>
      </c>
    </row>
    <row r="55" spans="3:16" ht="45" x14ac:dyDescent="0.25">
      <c r="C55" s="79" t="s">
        <v>46</v>
      </c>
      <c r="D55" s="12" t="s">
        <v>47</v>
      </c>
      <c r="E55" s="82">
        <f>+'ENERO -PROYECTO'!H24/1000</f>
        <v>157000000</v>
      </c>
      <c r="F55" s="82">
        <f>+'FEBRERO - PROYECTO'!H24/1000</f>
        <v>1639642.7239999999</v>
      </c>
      <c r="G55" s="81">
        <f>+'MARZO - PROYECTO'!H24/1000</f>
        <v>336963.739</v>
      </c>
      <c r="H55" s="95">
        <f>+'ABRIL - PROYECTO'!H24/1000</f>
        <v>303349.48800000001</v>
      </c>
      <c r="I55" s="95">
        <f>+'MAYO - PROYECTO'!H24/1000</f>
        <v>308910.80815</v>
      </c>
      <c r="J55" s="95">
        <f>+'JUNIO-PROYECTO'!H24/1000</f>
        <v>119361.493</v>
      </c>
      <c r="K55" s="95">
        <f>+'JULIO-PROYECTO'!H24/1000</f>
        <v>-1850241.7279999999</v>
      </c>
      <c r="L55" s="195">
        <f>+'AGOSTO-PROYECTO'!H24/1000</f>
        <v>811132.67299999995</v>
      </c>
      <c r="M55" s="195">
        <f>+'SEPTIEMBRE-PROYECTO'!H24/1000</f>
        <v>2574540.7650000001</v>
      </c>
      <c r="N55" s="195">
        <f>+'OCTUBRE-PROYECTO'!H24/1000</f>
        <v>396133.98</v>
      </c>
      <c r="O55" s="195">
        <f>+'NOVIEMBRE-PROYECTO'!H24/1000</f>
        <v>-892996.88100000005</v>
      </c>
      <c r="P55" s="195">
        <v>9712714697</v>
      </c>
    </row>
    <row r="56" spans="3:16" ht="33.75" x14ac:dyDescent="0.25">
      <c r="C56" s="79" t="s">
        <v>48</v>
      </c>
      <c r="D56" s="12" t="s">
        <v>49</v>
      </c>
      <c r="E56" s="82">
        <v>0</v>
      </c>
      <c r="F56" s="82">
        <f>+'FEBRERO - PROYECTO'!H25/1000</f>
        <v>19425387.225000001</v>
      </c>
      <c r="G56" s="81">
        <f>+'MARZO - PROYECTO'!H25/1000</f>
        <v>4042792.1570000001</v>
      </c>
      <c r="H56" s="95">
        <f>+'ABRIL - PROYECTO'!H25/1000</f>
        <v>17698001.556000002</v>
      </c>
      <c r="I56" s="95">
        <f>+'MAYO - PROYECTO'!H25/1000</f>
        <v>1432495.595</v>
      </c>
      <c r="J56" s="95">
        <f>+'JUNIO-PROYECTO'!H25/1000</f>
        <v>24051.995999999999</v>
      </c>
      <c r="K56" s="95">
        <f>+'JULIO-PROYECTO'!H25/1000</f>
        <v>615931.79</v>
      </c>
      <c r="L56" s="195">
        <f>+'AGOSTO-PROYECTO'!H25/1000</f>
        <v>156588.30499999999</v>
      </c>
      <c r="M56" s="195">
        <f>+'SEPTIEMBRE-PROYECTO'!H25/1000</f>
        <v>478786.446</v>
      </c>
      <c r="N56" s="195">
        <f>+'OCTUBRE-PROYECTO'!H25/1000</f>
        <v>54623.315999999999</v>
      </c>
      <c r="O56" s="195">
        <f>+'NOVIEMBRE-PROYECTO'!H25/1000</f>
        <v>2495930.4219999998</v>
      </c>
      <c r="P56" s="195">
        <v>8968398761</v>
      </c>
    </row>
    <row r="57" spans="3:16" ht="45" x14ac:dyDescent="0.25">
      <c r="C57" s="79" t="s">
        <v>50</v>
      </c>
      <c r="D57" s="12" t="s">
        <v>51</v>
      </c>
      <c r="E57" s="82">
        <v>0</v>
      </c>
      <c r="F57" s="82">
        <f>+'FEBRERO - PROYECTO'!H26/1000</f>
        <v>2918195.878</v>
      </c>
      <c r="G57" s="81">
        <f>+'MARZO - PROYECTO'!H26/1000</f>
        <v>1721939.2779999999</v>
      </c>
      <c r="H57" s="95">
        <f>+'ABRIL - PROYECTO'!H26/1000</f>
        <v>245889.36600000001</v>
      </c>
      <c r="I57" s="95">
        <f>+'MAYO - PROYECTO'!H26/1000</f>
        <v>377262.91600000003</v>
      </c>
      <c r="J57" s="95">
        <f>+'JUNIO-PROYECTO'!H26/1000</f>
        <v>1228786.2150000001</v>
      </c>
      <c r="K57" s="95">
        <f>+'JULIO-PROYECTO'!H26/1000</f>
        <v>636555.49699999997</v>
      </c>
      <c r="L57" s="195">
        <f>+'AGOSTO-PROYECTO'!H26/1000</f>
        <v>1468229.6604000002</v>
      </c>
      <c r="M57" s="195">
        <f>+'SEPTIEMBRE-PROYECTO'!H26/1000</f>
        <v>307213.14</v>
      </c>
      <c r="N57" s="195">
        <f>+'OCTUBRE-PROYECTO'!H26/1000</f>
        <v>880596.90300000005</v>
      </c>
      <c r="O57" s="195">
        <f>+'NOVIEMBRE-PROYECTO'!H26/1000</f>
        <v>842295.61699999997</v>
      </c>
      <c r="P57" s="195">
        <v>959192791</v>
      </c>
    </row>
    <row r="58" spans="3:16" ht="56.25" x14ac:dyDescent="0.25">
      <c r="C58" s="79" t="s">
        <v>52</v>
      </c>
      <c r="D58" s="12" t="s">
        <v>53</v>
      </c>
      <c r="E58" s="82">
        <f>+'ENERO -PROYECTO'!H27/1000</f>
        <v>5200000</v>
      </c>
      <c r="F58" s="82">
        <f>+'FEBRERO - PROYECTO'!H27/1000</f>
        <v>6742789.25</v>
      </c>
      <c r="G58" s="81">
        <f>+'MARZO - PROYECTO'!H27/1000</f>
        <v>22937034.092</v>
      </c>
      <c r="H58" s="95">
        <f>+'ABRIL - PROYECTO'!H27/1000</f>
        <v>6397821.7209999999</v>
      </c>
      <c r="I58" s="95">
        <f>+'MAYO - PROYECTO'!H27/1000</f>
        <v>7023037.2110000001</v>
      </c>
      <c r="J58" s="95">
        <f>+'JUNIO-PROYECTO'!H27/1000</f>
        <v>1902190.031</v>
      </c>
      <c r="K58" s="95">
        <f>+'JULIO-PROYECTO'!H27/1000</f>
        <v>1555902.00465</v>
      </c>
      <c r="L58" s="195">
        <f>+'AGOSTO-PROYECTO'!H27/1000</f>
        <v>6022276.2084900001</v>
      </c>
      <c r="M58" s="195">
        <f>+'SEPTIEMBRE-PROYECTO'!H27/1000</f>
        <v>1168756.7879999999</v>
      </c>
      <c r="N58" s="195">
        <f>+'OCTUBRE-PROYECTO'!H27/1000</f>
        <v>3549531.4840000002</v>
      </c>
      <c r="O58" s="195">
        <f>+'NOVIEMBRE-PROYECTO'!H27/1000</f>
        <v>3818942.4634000002</v>
      </c>
      <c r="P58" s="195">
        <v>4468663296.8800001</v>
      </c>
    </row>
    <row r="59" spans="3:16" ht="33.75" x14ac:dyDescent="0.25">
      <c r="C59" s="79" t="s">
        <v>54</v>
      </c>
      <c r="D59" s="12" t="s">
        <v>55</v>
      </c>
      <c r="E59" s="82">
        <v>0</v>
      </c>
      <c r="F59" s="82">
        <f>+'FEBRERO - PROYECTO'!H28/1000</f>
        <v>42842.8</v>
      </c>
      <c r="G59" s="81">
        <f>+'MARZO - PROYECTO'!H28/1000</f>
        <v>139642.61799999999</v>
      </c>
      <c r="H59" s="95">
        <f>+'ABRIL - PROYECTO'!H28/1000</f>
        <v>16000</v>
      </c>
      <c r="I59" s="95">
        <f>+'MAYO - PROYECTO'!H28/1000</f>
        <v>123384.057</v>
      </c>
      <c r="J59" s="95">
        <f>+'JUNIO-PROYECTO'!H28/1000</f>
        <v>3470.6550000000002</v>
      </c>
      <c r="K59" s="95">
        <f>+'JULIO-PROYECTO'!H28/1000</f>
        <v>6735.96</v>
      </c>
      <c r="L59" s="195">
        <f>+'AGOSTO-PROYECTO'!H28/1000</f>
        <v>58055.906999999999</v>
      </c>
      <c r="M59" s="195">
        <f>+'SEPTIEMBRE-PROYECTO'!H28/1000</f>
        <v>40411.644999999997</v>
      </c>
      <c r="N59" s="195">
        <f>+'OCTUBRE-PROYECTO'!H28/1000</f>
        <v>32437.596000000001</v>
      </c>
      <c r="O59" s="195">
        <f>+'NOVIEMBRE-PROYECTO'!H28/1000</f>
        <v>24950.341</v>
      </c>
      <c r="P59" s="195">
        <v>414269111</v>
      </c>
    </row>
    <row r="60" spans="3:16" ht="33.75" x14ac:dyDescent="0.25">
      <c r="C60" s="79" t="s">
        <v>56</v>
      </c>
      <c r="D60" s="12" t="s">
        <v>57</v>
      </c>
      <c r="E60" s="82">
        <v>0</v>
      </c>
      <c r="F60" s="82">
        <v>0</v>
      </c>
      <c r="G60" s="81">
        <f>+'MARZO - PROYECTO'!H29/1000</f>
        <v>131811.837</v>
      </c>
      <c r="H60" s="95">
        <v>0</v>
      </c>
      <c r="I60" s="95">
        <f>+'MAYO - PROYECTO'!H29/1000</f>
        <v>0</v>
      </c>
      <c r="J60" s="95">
        <f>+'JUNIO-PROYECTO'!H29/1000</f>
        <v>1591.921</v>
      </c>
      <c r="K60" s="95">
        <f>+'JULIO-PROYECTO'!H29/1000</f>
        <v>54911.383399999999</v>
      </c>
      <c r="L60" s="195">
        <f>+'AGOSTO-PROYECTO'!H29/1000</f>
        <v>99000</v>
      </c>
      <c r="M60" s="195">
        <f>+'SEPTIEMBRE-PROYECTO'!H29/1000</f>
        <v>779525.65399999998</v>
      </c>
      <c r="N60" s="195">
        <f>+'OCTUBRE-PROYECTO'!H29/1000</f>
        <v>41683.4</v>
      </c>
      <c r="O60" s="195">
        <f>+'NOVIEMBRE-PROYECTO'!H29/1000</f>
        <v>814.423</v>
      </c>
      <c r="P60" s="195">
        <v>1258769</v>
      </c>
    </row>
    <row r="61" spans="3:16" ht="56.25" x14ac:dyDescent="0.25">
      <c r="C61" s="79" t="s">
        <v>58</v>
      </c>
      <c r="D61" s="12" t="s">
        <v>59</v>
      </c>
      <c r="E61" s="82">
        <v>0</v>
      </c>
      <c r="F61" s="82">
        <f>+'FEBRERO - PROYECTO'!H30/1000</f>
        <v>1354.587</v>
      </c>
      <c r="G61" s="81">
        <f>+'MARZO - PROYECTO'!H30/1000</f>
        <v>392010.86599999998</v>
      </c>
      <c r="H61" s="95">
        <f>+'ABRIL - PROYECTO'!H30/1000</f>
        <v>28447305.170000002</v>
      </c>
      <c r="I61" s="95">
        <f>+'MAYO - PROYECTO'!H30/1000</f>
        <v>423201.65100000001</v>
      </c>
      <c r="J61" s="95">
        <f>+'JUNIO-PROYECTO'!H30/1000</f>
        <v>1283753.5</v>
      </c>
      <c r="K61" s="95">
        <f>+'JULIO-PROYECTO'!H30/1000</f>
        <v>1228616.0349999999</v>
      </c>
      <c r="L61" s="195">
        <f>+'AGOSTO-PROYECTO'!H30/1000</f>
        <v>857184.603</v>
      </c>
      <c r="M61" s="195">
        <f>+'SEPTIEMBRE-PROYECTO'!H30/1000</f>
        <v>1445291.0549999999</v>
      </c>
      <c r="N61" s="195">
        <f>+'OCTUBRE-PROYECTO'!H30/1000</f>
        <v>368299.65299999999</v>
      </c>
      <c r="O61" s="195">
        <f>+'NOVIEMBRE-PROYECTO'!H30/1000</f>
        <v>8333508.5493999999</v>
      </c>
      <c r="P61" s="195">
        <v>1903386005</v>
      </c>
    </row>
    <row r="62" spans="3:16" ht="33.75" x14ac:dyDescent="0.25">
      <c r="C62" s="79" t="s">
        <v>60</v>
      </c>
      <c r="D62" s="12" t="s">
        <v>61</v>
      </c>
      <c r="E62" s="82">
        <v>0</v>
      </c>
      <c r="F62" s="82">
        <f>+'FEBRERO - PROYECTO'!H31/1000</f>
        <v>4083.261</v>
      </c>
      <c r="G62" s="81">
        <f>+'MARZO - PROYECTO'!H31/1000</f>
        <v>182909.80499999999</v>
      </c>
      <c r="H62" s="95">
        <f>+'ABRIL - PROYECTO'!H31/1000</f>
        <v>377837.00300000003</v>
      </c>
      <c r="I62" s="95">
        <f>+'MAYO - PROYECTO'!H31/1000</f>
        <v>204412.538</v>
      </c>
      <c r="J62" s="95">
        <f>+'JUNIO-PROYECTO'!H31/1000</f>
        <v>169235.42600000001</v>
      </c>
      <c r="K62" s="95">
        <f>+'JULIO-PROYECTO'!H31/1000</f>
        <v>240503.74</v>
      </c>
      <c r="L62" s="195">
        <f>+'AGOSTO-PROYECTO'!H31/1000</f>
        <v>194136.2</v>
      </c>
      <c r="M62" s="195">
        <f>+'SEPTIEMBRE-PROYECTO'!H31/1000</f>
        <v>37801.769</v>
      </c>
      <c r="N62" s="195">
        <f>+'OCTUBRE-PROYECTO'!H31/1000</f>
        <v>82070.75</v>
      </c>
      <c r="O62" s="195">
        <f>+'NOVIEMBRE-PROYECTO'!H31/1000</f>
        <v>846105.78</v>
      </c>
      <c r="P62" s="195">
        <v>-13219080.67</v>
      </c>
    </row>
    <row r="63" spans="3:16" ht="22.5" x14ac:dyDescent="0.25">
      <c r="C63" s="79" t="s">
        <v>62</v>
      </c>
      <c r="D63" s="12" t="s">
        <v>63</v>
      </c>
      <c r="E63" s="82">
        <v>0</v>
      </c>
      <c r="F63" s="82">
        <v>0</v>
      </c>
      <c r="G63" s="81">
        <f>+'MARZO - PROYECTO'!H32/1000</f>
        <v>91062.5</v>
      </c>
      <c r="H63" s="95">
        <f>+'ABRIL - PROYECTO'!H32/1000</f>
        <v>1318375</v>
      </c>
      <c r="I63" s="95">
        <f>+'MAYO - PROYECTO'!H32/1000</f>
        <v>1230.9010000000001</v>
      </c>
      <c r="J63" s="95">
        <f>+'JUNIO-PROYECTO'!H32/1000</f>
        <v>1007.04</v>
      </c>
      <c r="K63" s="95">
        <f>+'JULIO-PROYECTO'!H32/1000</f>
        <v>-450.82400000000001</v>
      </c>
      <c r="L63" s="195">
        <f>+'AGOSTO-PROYECTO'!H32/1000</f>
        <v>133641.51800000001</v>
      </c>
      <c r="M63" s="195">
        <f>+'SEPTIEMBRE-PROYECTO'!H32/1000</f>
        <v>3031.78</v>
      </c>
      <c r="N63" s="195">
        <f>+'OCTUBRE-PROYECTO'!H32/1000</f>
        <v>9563.3559999999998</v>
      </c>
      <c r="O63" s="195">
        <f>+'NOVIEMBRE-PROYECTO'!H32/1000</f>
        <v>131327.58499999999</v>
      </c>
      <c r="P63" s="195">
        <v>-1804716</v>
      </c>
    </row>
    <row r="64" spans="3:16" ht="22.5" x14ac:dyDescent="0.25">
      <c r="C64" s="79" t="s">
        <v>64</v>
      </c>
      <c r="D64" s="12" t="s">
        <v>65</v>
      </c>
      <c r="E64" s="82">
        <v>0</v>
      </c>
      <c r="F64" s="82">
        <f>+'FEBRERO - PROYECTO'!H33/1000</f>
        <v>312530.40000000002</v>
      </c>
      <c r="G64" s="81">
        <f>+'MARZO - PROYECTO'!H33/1000</f>
        <v>219787.4</v>
      </c>
      <c r="H64" s="95">
        <f>+'ABRIL - PROYECTO'!H33/1000</f>
        <v>224224.55100000001</v>
      </c>
      <c r="I64" s="95">
        <f>+'MAYO - PROYECTO'!H33/1000</f>
        <v>3111.4059999999999</v>
      </c>
      <c r="J64" s="95">
        <f>+'JUNIO-PROYECTO'!H33/1000</f>
        <v>373989.51199999999</v>
      </c>
      <c r="K64" s="95">
        <f>+'JULIO-PROYECTO'!H33/1000</f>
        <v>30582.751649999998</v>
      </c>
      <c r="L64" s="195">
        <f>+'AGOSTO-PROYECTO'!H33/1000</f>
        <v>70108.551000000007</v>
      </c>
      <c r="M64" s="195">
        <f>+'SEPTIEMBRE-PROYECTO'!H33/1000</f>
        <v>180890.973</v>
      </c>
      <c r="N64" s="195">
        <f>+'OCTUBRE-PROYECTO'!H33/1000</f>
        <v>37447.203000000001</v>
      </c>
      <c r="O64" s="195">
        <f>+'NOVIEMBRE-PROYECTO'!H33/1000</f>
        <v>1550092.2879999999</v>
      </c>
      <c r="P64" s="195">
        <v>5293481105</v>
      </c>
    </row>
    <row r="65" spans="3:16" ht="56.25" x14ac:dyDescent="0.25">
      <c r="C65" s="79" t="s">
        <v>66</v>
      </c>
      <c r="D65" s="12" t="s">
        <v>67</v>
      </c>
      <c r="E65" s="82">
        <v>0</v>
      </c>
      <c r="F65" s="82">
        <v>0</v>
      </c>
      <c r="G65" s="81">
        <f>+'MARZO - PROYECTO'!H34/1000</f>
        <v>200168.46599999999</v>
      </c>
      <c r="H65" s="95">
        <f>+'ABRIL - PROYECTO'!H34/1000</f>
        <v>1305.1422</v>
      </c>
      <c r="I65" s="95">
        <f>+'MAYO - PROYECTO'!H34/1000</f>
        <v>98312.608999999997</v>
      </c>
      <c r="J65" s="95">
        <f>+'JUNIO-PROYECTO'!H34/1000</f>
        <v>134259.16699999999</v>
      </c>
      <c r="K65" s="95">
        <f>+'JULIO-PROYECTO'!H34/1000</f>
        <v>266193.826</v>
      </c>
      <c r="L65" s="195">
        <f>+'AGOSTO-PROYECTO'!H34/1000</f>
        <v>69769.399999999994</v>
      </c>
      <c r="M65" s="195">
        <f>+'SEPTIEMBRE-PROYECTO'!H34/1000</f>
        <v>69441.618519999989</v>
      </c>
      <c r="N65" s="195">
        <f>+'OCTUBRE-PROYECTO'!H34/1000</f>
        <v>1122854.33938</v>
      </c>
      <c r="O65" s="195">
        <f>+'NOVIEMBRE-PROYECTO'!H34/1000</f>
        <v>49231.841</v>
      </c>
      <c r="P65" s="195">
        <v>794909433.80999994</v>
      </c>
    </row>
    <row r="66" spans="3:16" ht="22.5" x14ac:dyDescent="0.25">
      <c r="C66" s="79" t="s">
        <v>68</v>
      </c>
      <c r="D66" s="12" t="s">
        <v>69</v>
      </c>
      <c r="E66" s="82">
        <v>0</v>
      </c>
      <c r="F66" s="82">
        <f>+'FEBRERO - PROYECTO'!H35/1000</f>
        <v>92195.354999999996</v>
      </c>
      <c r="G66" s="81">
        <f>+'MARZO - PROYECTO'!H35/1000</f>
        <v>872834.28229</v>
      </c>
      <c r="H66" s="95">
        <f>+'ABRIL - PROYECTO'!H35/1000</f>
        <v>1558989.632</v>
      </c>
      <c r="I66" s="95">
        <f>+'MAYO - PROYECTO'!H35/1000</f>
        <v>88111.851999999999</v>
      </c>
      <c r="J66" s="95">
        <f>+'JUNIO-PROYECTO'!H35/1000</f>
        <v>71940.982000000004</v>
      </c>
      <c r="K66" s="95">
        <f>+'JULIO-PROYECTO'!H35/1000</f>
        <v>26743.832999999999</v>
      </c>
      <c r="L66" s="195">
        <f>+'AGOSTO-PROYECTO'!H35/1000</f>
        <v>58904.923999999999</v>
      </c>
      <c r="M66" s="195">
        <f>+'SEPTIEMBRE-PROYECTO'!H35/1000</f>
        <v>64167.731</v>
      </c>
      <c r="N66" s="195">
        <f>+'OCTUBRE-PROYECTO'!H35/1000</f>
        <v>70631.5</v>
      </c>
      <c r="O66" s="195">
        <f>+'NOVIEMBRE-PROYECTO'!H35/1000</f>
        <v>59766.358999999997</v>
      </c>
      <c r="P66" s="195">
        <v>1654925845</v>
      </c>
    </row>
    <row r="67" spans="3:16" ht="23.25" thickBot="1" x14ac:dyDescent="0.3">
      <c r="C67" s="80" t="s">
        <v>70</v>
      </c>
      <c r="D67" s="30" t="s">
        <v>71</v>
      </c>
      <c r="E67" s="92">
        <v>0</v>
      </c>
      <c r="F67" s="92">
        <f>+'FEBRERO - PROYECTO'!H36/1000</f>
        <v>541780.63899999997</v>
      </c>
      <c r="G67" s="88">
        <f>+'MARZO - PROYECTO'!H36/1000</f>
        <v>80299.982999999993</v>
      </c>
      <c r="H67" s="96">
        <f>+'ABRIL - PROYECTO'!H36/1000</f>
        <v>280259.50099999999</v>
      </c>
      <c r="I67" s="95">
        <f>+'MAYO - PROYECTO'!H36/1000</f>
        <v>205257.51</v>
      </c>
      <c r="J67" s="95">
        <f>+'JUNIO-PROYECTO'!H36/1000</f>
        <v>105744.55499999999</v>
      </c>
      <c r="K67" s="95">
        <f>+'JULIO-PROYECTO'!H36/1000</f>
        <v>1258102.2849999999</v>
      </c>
      <c r="L67" s="195">
        <f>+'AGOSTO-PROYECTO'!H36/1000</f>
        <v>568833.62600000005</v>
      </c>
      <c r="M67" s="195">
        <f>+'SEPTIEMBRE-PROYECTO'!H36/1000</f>
        <v>567481.59100000001</v>
      </c>
      <c r="N67" s="195">
        <f>+'OCTUBRE-PROYECTO'!H36/1000</f>
        <v>203252.217</v>
      </c>
      <c r="O67" s="195">
        <f>+'NOVIEMBRE-PROYECTO'!H36/1000</f>
        <v>1281716.794</v>
      </c>
      <c r="P67" s="195">
        <v>502816773</v>
      </c>
    </row>
    <row r="68" spans="3:16" ht="15.75" thickBot="1" x14ac:dyDescent="0.3">
      <c r="C68" s="80"/>
      <c r="D68" s="30"/>
      <c r="E68" s="92">
        <f t="shared" ref="E68:J68" si="0">SUM(E50:E67)</f>
        <v>162200000</v>
      </c>
      <c r="F68" s="92">
        <f t="shared" si="0"/>
        <v>31724813.802999999</v>
      </c>
      <c r="G68" s="88">
        <f t="shared" si="0"/>
        <v>32627812.864289999</v>
      </c>
      <c r="H68" s="96">
        <f t="shared" si="0"/>
        <v>63742618.171200007</v>
      </c>
      <c r="I68" s="130">
        <f t="shared" si="0"/>
        <v>41880662.573150001</v>
      </c>
      <c r="J68" s="130">
        <f t="shared" si="0"/>
        <v>12919410.255999999</v>
      </c>
      <c r="K68" s="130">
        <f t="shared" ref="K68:P68" si="1">SUM(K50:K67)</f>
        <v>4266672.8256999999</v>
      </c>
      <c r="L68" s="130">
        <f t="shared" si="1"/>
        <v>11536489.317890001</v>
      </c>
      <c r="M68" s="130">
        <f t="shared" si="1"/>
        <v>13229930.627519999</v>
      </c>
      <c r="N68" s="130">
        <f t="shared" si="1"/>
        <v>8078549.7263799999</v>
      </c>
      <c r="O68" s="130">
        <f t="shared" si="1"/>
        <v>20964652.759800002</v>
      </c>
      <c r="P68" s="130">
        <f t="shared" si="1"/>
        <v>41052147457.020004</v>
      </c>
    </row>
  </sheetData>
  <mergeCells count="3">
    <mergeCell ref="D23:H23"/>
    <mergeCell ref="C47:K47"/>
    <mergeCell ref="D48:K4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09"/>
  <sheetViews>
    <sheetView workbookViewId="0">
      <selection sqref="A1:XFD1048576"/>
    </sheetView>
  </sheetViews>
  <sheetFormatPr baseColWidth="10" defaultRowHeight="15" x14ac:dyDescent="0.25"/>
  <cols>
    <col min="2" max="2" width="15.85546875" style="132" customWidth="1"/>
    <col min="3" max="3" width="32" style="132" customWidth="1"/>
    <col min="4" max="6" width="18.85546875" style="132" customWidth="1"/>
    <col min="7" max="7" width="23.42578125" style="132" customWidth="1"/>
    <col min="8" max="9" width="18.85546875" style="132" customWidth="1"/>
    <col min="10" max="10" width="19" style="132" customWidth="1"/>
    <col min="11" max="11" width="11.42578125" style="197"/>
    <col min="12" max="12" width="12.28515625" style="197" customWidth="1"/>
    <col min="15" max="15" width="18.85546875" bestFit="1" customWidth="1"/>
  </cols>
  <sheetData>
    <row r="1" spans="2:13" x14ac:dyDescent="0.25">
      <c r="B1" s="2">
        <v>2019</v>
      </c>
      <c r="C1" s="3" t="s">
        <v>0</v>
      </c>
      <c r="D1" s="3" t="s">
        <v>0</v>
      </c>
      <c r="E1" s="3"/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2:13" x14ac:dyDescent="0.25">
      <c r="B2" s="2" t="s">
        <v>1</v>
      </c>
      <c r="C2" s="3" t="s">
        <v>0</v>
      </c>
      <c r="D2" s="3" t="s">
        <v>0</v>
      </c>
      <c r="E2" s="3"/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2:13" ht="15.75" thickBot="1" x14ac:dyDescent="0.3">
      <c r="B3" s="5" t="s">
        <v>105</v>
      </c>
      <c r="C3" s="3" t="s">
        <v>0</v>
      </c>
      <c r="D3" s="3">
        <v>1</v>
      </c>
      <c r="E3" s="3">
        <v>2</v>
      </c>
      <c r="F3" s="3">
        <v>3</v>
      </c>
      <c r="G3" s="3">
        <v>4</v>
      </c>
      <c r="H3" s="3">
        <v>5</v>
      </c>
      <c r="I3" s="3">
        <v>6</v>
      </c>
      <c r="J3" s="3">
        <v>7</v>
      </c>
      <c r="K3" s="255" t="s">
        <v>114</v>
      </c>
      <c r="L3" s="256" t="s">
        <v>109</v>
      </c>
    </row>
    <row r="4" spans="2:13" ht="25.5" thickTop="1" thickBot="1" x14ac:dyDescent="0.3">
      <c r="B4" s="204" t="s">
        <v>3</v>
      </c>
      <c r="C4" s="205" t="s">
        <v>4</v>
      </c>
      <c r="D4" s="205" t="s">
        <v>5</v>
      </c>
      <c r="E4" s="206" t="s">
        <v>112</v>
      </c>
      <c r="F4" s="205" t="s">
        <v>7</v>
      </c>
      <c r="G4" s="205" t="s">
        <v>8</v>
      </c>
      <c r="H4" s="205" t="s">
        <v>9</v>
      </c>
      <c r="I4" s="205" t="s">
        <v>10</v>
      </c>
      <c r="J4" s="248" t="s">
        <v>11</v>
      </c>
      <c r="K4" s="263" t="s">
        <v>113</v>
      </c>
      <c r="L4" s="264" t="s">
        <v>115</v>
      </c>
    </row>
    <row r="5" spans="2:13" ht="15.75" customHeight="1" thickBot="1" x14ac:dyDescent="0.3">
      <c r="B5" s="242" t="s">
        <v>106</v>
      </c>
      <c r="C5" s="243"/>
      <c r="D5" s="207">
        <f>SUM(D6:D17)</f>
        <v>37630371065</v>
      </c>
      <c r="E5" s="207">
        <f t="shared" ref="E5:J5" si="0">SUM(E6:E17)</f>
        <v>0</v>
      </c>
      <c r="F5" s="207">
        <f t="shared" si="0"/>
        <v>36979739387.830002</v>
      </c>
      <c r="G5" s="207">
        <f t="shared" si="0"/>
        <v>650631677.16999996</v>
      </c>
      <c r="H5" s="207">
        <f t="shared" si="0"/>
        <v>36979739387.830002</v>
      </c>
      <c r="I5" s="207">
        <f t="shared" si="0"/>
        <v>35196356724.010002</v>
      </c>
      <c r="J5" s="249">
        <f t="shared" si="0"/>
        <v>35196356724.010002</v>
      </c>
      <c r="K5" s="260">
        <f>+H5/D5</f>
        <v>0.98270993193114831</v>
      </c>
      <c r="L5" s="261">
        <f>+J5/H5</f>
        <v>0.95177406078727234</v>
      </c>
    </row>
    <row r="6" spans="2:13" ht="15.75" thickBot="1" x14ac:dyDescent="0.3">
      <c r="B6" s="48" t="s">
        <v>12</v>
      </c>
      <c r="C6" s="49" t="s">
        <v>13</v>
      </c>
      <c r="D6" s="47">
        <v>11592000000</v>
      </c>
      <c r="E6" s="47"/>
      <c r="F6" s="47">
        <v>11430025137</v>
      </c>
      <c r="G6" s="47">
        <v>161974863</v>
      </c>
      <c r="H6" s="47">
        <v>11430025137</v>
      </c>
      <c r="I6" s="47">
        <v>11413183932</v>
      </c>
      <c r="J6" s="250">
        <v>11413183932</v>
      </c>
      <c r="K6" s="258">
        <f>+H6/D6</f>
        <v>0.98602701319875774</v>
      </c>
      <c r="L6" s="259">
        <f>+J6/H6</f>
        <v>0.99852658198051691</v>
      </c>
      <c r="M6" s="203"/>
    </row>
    <row r="7" spans="2:13" ht="23.25" thickBot="1" x14ac:dyDescent="0.3">
      <c r="B7" s="208" t="s">
        <v>14</v>
      </c>
      <c r="C7" s="209" t="s">
        <v>15</v>
      </c>
      <c r="D7" s="210">
        <v>4099000000</v>
      </c>
      <c r="E7" s="210"/>
      <c r="F7" s="210">
        <v>4028791179</v>
      </c>
      <c r="G7" s="210">
        <v>70208821</v>
      </c>
      <c r="H7" s="210">
        <v>4028791179</v>
      </c>
      <c r="I7" s="210">
        <v>3796355471</v>
      </c>
      <c r="J7" s="251">
        <v>3796355471</v>
      </c>
      <c r="K7" s="258">
        <f t="shared" ref="K7:K37" si="1">+H7/D7</f>
        <v>0.98287171968772868</v>
      </c>
      <c r="L7" s="259">
        <f t="shared" ref="L5:L37" si="2">+J7/H7</f>
        <v>0.94230634012217684</v>
      </c>
      <c r="M7" s="203"/>
    </row>
    <row r="8" spans="2:13" ht="23.25" thickBot="1" x14ac:dyDescent="0.3">
      <c r="B8" s="208" t="s">
        <v>16</v>
      </c>
      <c r="C8" s="209" t="s">
        <v>17</v>
      </c>
      <c r="D8" s="210">
        <v>1705000000</v>
      </c>
      <c r="E8" s="210"/>
      <c r="F8" s="210">
        <v>1696446678</v>
      </c>
      <c r="G8" s="210">
        <v>8553322</v>
      </c>
      <c r="H8" s="210">
        <v>1696446678</v>
      </c>
      <c r="I8" s="210">
        <v>1696446678</v>
      </c>
      <c r="J8" s="251">
        <v>1696446678</v>
      </c>
      <c r="K8" s="258">
        <f t="shared" si="1"/>
        <v>0.994983388856305</v>
      </c>
      <c r="L8" s="259">
        <f t="shared" si="2"/>
        <v>1</v>
      </c>
      <c r="M8" s="203"/>
    </row>
    <row r="9" spans="2:13" ht="23.25" thickBot="1" x14ac:dyDescent="0.3">
      <c r="B9" s="208" t="s">
        <v>18</v>
      </c>
      <c r="C9" s="209" t="s">
        <v>19</v>
      </c>
      <c r="D9" s="210">
        <v>10000000</v>
      </c>
      <c r="E9" s="210"/>
      <c r="F9" s="210">
        <v>5951507</v>
      </c>
      <c r="G9" s="210">
        <v>4048493</v>
      </c>
      <c r="H9" s="210">
        <v>5951507</v>
      </c>
      <c r="I9" s="210">
        <v>5951507</v>
      </c>
      <c r="J9" s="251">
        <v>5951507</v>
      </c>
      <c r="K9" s="258">
        <f t="shared" si="1"/>
        <v>0.59515070000000003</v>
      </c>
      <c r="L9" s="259">
        <f t="shared" si="2"/>
        <v>1</v>
      </c>
      <c r="M9" s="203"/>
    </row>
    <row r="10" spans="2:13" ht="23.25" thickBot="1" x14ac:dyDescent="0.3">
      <c r="B10" s="208" t="s">
        <v>20</v>
      </c>
      <c r="C10" s="209" t="s">
        <v>21</v>
      </c>
      <c r="D10" s="210">
        <v>4202371065</v>
      </c>
      <c r="E10" s="210"/>
      <c r="F10" s="210">
        <v>3907337200.1100001</v>
      </c>
      <c r="G10" s="210">
        <v>295033864.88999999</v>
      </c>
      <c r="H10" s="210">
        <v>3907337200.1100001</v>
      </c>
      <c r="I10" s="210">
        <v>3684734401.0100002</v>
      </c>
      <c r="J10" s="251">
        <v>3684734401.0100002</v>
      </c>
      <c r="K10" s="258">
        <f t="shared" si="1"/>
        <v>0.92979347603374951</v>
      </c>
      <c r="L10" s="259">
        <f t="shared" si="2"/>
        <v>0.9430295396328392</v>
      </c>
      <c r="M10" s="203"/>
    </row>
    <row r="11" spans="2:13" ht="23.25" thickBot="1" x14ac:dyDescent="0.3">
      <c r="B11" s="208" t="s">
        <v>22</v>
      </c>
      <c r="C11" s="209" t="s">
        <v>23</v>
      </c>
      <c r="D11" s="210">
        <v>14085000000</v>
      </c>
      <c r="E11" s="210"/>
      <c r="F11" s="210">
        <v>14085000000</v>
      </c>
      <c r="G11" s="210">
        <v>0</v>
      </c>
      <c r="H11" s="210">
        <v>14085000000</v>
      </c>
      <c r="I11" s="210">
        <v>13502002581.280001</v>
      </c>
      <c r="J11" s="251">
        <v>13502002581.280001</v>
      </c>
      <c r="K11" s="258">
        <f t="shared" si="1"/>
        <v>1</v>
      </c>
      <c r="L11" s="259">
        <f t="shared" si="2"/>
        <v>0.95860863196876112</v>
      </c>
      <c r="M11" s="203"/>
    </row>
    <row r="12" spans="2:13" ht="23.25" thickBot="1" x14ac:dyDescent="0.3">
      <c r="B12" s="208" t="s">
        <v>24</v>
      </c>
      <c r="C12" s="209" t="s">
        <v>25</v>
      </c>
      <c r="D12" s="210">
        <v>1153000000</v>
      </c>
      <c r="E12" s="210"/>
      <c r="F12" s="210">
        <v>1152999999.72</v>
      </c>
      <c r="G12" s="210">
        <v>0.28000000000000003</v>
      </c>
      <c r="H12" s="210">
        <v>1152999999.72</v>
      </c>
      <c r="I12" s="210">
        <v>584662381.72000003</v>
      </c>
      <c r="J12" s="251">
        <v>584662381.72000003</v>
      </c>
      <c r="K12" s="258">
        <f t="shared" si="1"/>
        <v>0.99999999975715526</v>
      </c>
      <c r="L12" s="259">
        <f t="shared" si="2"/>
        <v>0.5070792557345899</v>
      </c>
      <c r="M12" s="203"/>
    </row>
    <row r="13" spans="2:13" ht="34.5" thickBot="1" x14ac:dyDescent="0.3">
      <c r="B13" s="208" t="s">
        <v>26</v>
      </c>
      <c r="C13" s="209" t="s">
        <v>27</v>
      </c>
      <c r="D13" s="210">
        <v>96000000</v>
      </c>
      <c r="E13" s="210"/>
      <c r="F13" s="210">
        <v>95747687</v>
      </c>
      <c r="G13" s="210">
        <v>252313</v>
      </c>
      <c r="H13" s="210">
        <v>95747687</v>
      </c>
      <c r="I13" s="210">
        <v>95747687</v>
      </c>
      <c r="J13" s="251">
        <v>95747687</v>
      </c>
      <c r="K13" s="258">
        <f t="shared" si="1"/>
        <v>0.99737173958333336</v>
      </c>
      <c r="L13" s="259">
        <f t="shared" si="2"/>
        <v>1</v>
      </c>
      <c r="M13" s="203"/>
    </row>
    <row r="14" spans="2:13" ht="15.75" thickBot="1" x14ac:dyDescent="0.3">
      <c r="B14" s="208" t="s">
        <v>28</v>
      </c>
      <c r="C14" s="209" t="s">
        <v>29</v>
      </c>
      <c r="D14" s="210">
        <v>91000000</v>
      </c>
      <c r="E14" s="210"/>
      <c r="F14" s="210">
        <v>0</v>
      </c>
      <c r="G14" s="210">
        <v>91000000</v>
      </c>
      <c r="H14" s="210">
        <v>0</v>
      </c>
      <c r="I14" s="210">
        <v>0</v>
      </c>
      <c r="J14" s="251">
        <v>0</v>
      </c>
      <c r="K14" s="258">
        <f t="shared" si="1"/>
        <v>0</v>
      </c>
      <c r="L14" s="259">
        <v>0</v>
      </c>
      <c r="M14" s="203"/>
    </row>
    <row r="15" spans="2:13" ht="15.75" thickBot="1" x14ac:dyDescent="0.3">
      <c r="B15" s="208" t="s">
        <v>30</v>
      </c>
      <c r="C15" s="209" t="s">
        <v>31</v>
      </c>
      <c r="D15" s="210">
        <v>10000000</v>
      </c>
      <c r="E15" s="210"/>
      <c r="F15" s="210">
        <v>440000</v>
      </c>
      <c r="G15" s="210">
        <v>9560000</v>
      </c>
      <c r="H15" s="210">
        <v>440000</v>
      </c>
      <c r="I15" s="210">
        <v>440000</v>
      </c>
      <c r="J15" s="251">
        <v>440000</v>
      </c>
      <c r="K15" s="258">
        <f t="shared" si="1"/>
        <v>4.3999999999999997E-2</v>
      </c>
      <c r="L15" s="259">
        <v>0</v>
      </c>
      <c r="M15" s="203"/>
    </row>
    <row r="16" spans="2:13" ht="15.75" thickBot="1" x14ac:dyDescent="0.3">
      <c r="B16" s="208" t="s">
        <v>32</v>
      </c>
      <c r="C16" s="209" t="s">
        <v>33</v>
      </c>
      <c r="D16" s="210">
        <v>10000000</v>
      </c>
      <c r="E16" s="210"/>
      <c r="F16" s="210">
        <v>0</v>
      </c>
      <c r="G16" s="210">
        <v>10000000</v>
      </c>
      <c r="H16" s="210">
        <v>0</v>
      </c>
      <c r="I16" s="210">
        <v>0</v>
      </c>
      <c r="J16" s="251">
        <v>0</v>
      </c>
      <c r="K16" s="258">
        <f t="shared" si="1"/>
        <v>0</v>
      </c>
      <c r="L16" s="259">
        <v>0</v>
      </c>
      <c r="M16" s="203"/>
    </row>
    <row r="17" spans="2:15" ht="15.75" thickBot="1" x14ac:dyDescent="0.3">
      <c r="B17" s="212" t="s">
        <v>34</v>
      </c>
      <c r="C17" s="213" t="s">
        <v>35</v>
      </c>
      <c r="D17" s="214">
        <v>577000000</v>
      </c>
      <c r="E17" s="214"/>
      <c r="F17" s="214">
        <v>577000000</v>
      </c>
      <c r="G17" s="214">
        <v>0</v>
      </c>
      <c r="H17" s="214">
        <v>577000000</v>
      </c>
      <c r="I17" s="214">
        <v>416832085</v>
      </c>
      <c r="J17" s="252">
        <v>416832085</v>
      </c>
      <c r="K17" s="258">
        <f t="shared" si="1"/>
        <v>1</v>
      </c>
      <c r="L17" s="259">
        <f t="shared" si="2"/>
        <v>0.72241262564991338</v>
      </c>
      <c r="M17" s="203"/>
    </row>
    <row r="18" spans="2:15" ht="15.75" customHeight="1" thickBot="1" x14ac:dyDescent="0.3">
      <c r="B18" s="244" t="s">
        <v>107</v>
      </c>
      <c r="C18" s="245"/>
      <c r="D18" s="215">
        <f>SUM(D19:D36)</f>
        <v>532000000000</v>
      </c>
      <c r="E18" s="215">
        <f t="shared" ref="E18:J18" si="3">SUM(E19:E36)</f>
        <v>70000000000</v>
      </c>
      <c r="F18" s="215">
        <f t="shared" si="3"/>
        <v>444223760381.95007</v>
      </c>
      <c r="G18" s="215">
        <f t="shared" si="3"/>
        <v>17776239618.050003</v>
      </c>
      <c r="H18" s="215">
        <f t="shared" si="3"/>
        <v>444223760381.95007</v>
      </c>
      <c r="I18" s="215">
        <f t="shared" si="3"/>
        <v>230304444823.76999</v>
      </c>
      <c r="J18" s="253">
        <f t="shared" si="3"/>
        <v>230302374533.76999</v>
      </c>
      <c r="K18" s="260">
        <f>+H18/D18</f>
        <v>0.83500706838712424</v>
      </c>
      <c r="L18" s="261">
        <f t="shared" si="2"/>
        <v>0.51843776734444069</v>
      </c>
      <c r="M18" s="203"/>
    </row>
    <row r="19" spans="2:15" ht="57" thickBot="1" x14ac:dyDescent="0.3">
      <c r="B19" s="48" t="s">
        <v>36</v>
      </c>
      <c r="C19" s="49" t="s">
        <v>37</v>
      </c>
      <c r="D19" s="47">
        <f>34042973108+39226292944</f>
        <v>73269266052</v>
      </c>
      <c r="E19" s="47">
        <v>39226292944</v>
      </c>
      <c r="F19" s="47">
        <v>31337627852</v>
      </c>
      <c r="G19" s="47">
        <v>2705345256</v>
      </c>
      <c r="H19" s="47">
        <v>31337627852</v>
      </c>
      <c r="I19" s="47">
        <v>20785642408</v>
      </c>
      <c r="J19" s="250">
        <v>20785642408</v>
      </c>
      <c r="K19" s="258">
        <f>+H19/(D19-E19)</f>
        <v>0.92053146335317426</v>
      </c>
      <c r="L19" s="259">
        <f t="shared" si="2"/>
        <v>0.66328065755855992</v>
      </c>
      <c r="M19" s="203"/>
    </row>
    <row r="20" spans="2:15" ht="34.5" thickBot="1" x14ac:dyDescent="0.3">
      <c r="B20" s="208" t="s">
        <v>38</v>
      </c>
      <c r="C20" s="209" t="s">
        <v>39</v>
      </c>
      <c r="D20" s="210">
        <f>8744162733+5837267</f>
        <v>8750000000</v>
      </c>
      <c r="E20" s="210">
        <v>5837267</v>
      </c>
      <c r="F20" s="210">
        <v>7995932234</v>
      </c>
      <c r="G20" s="210">
        <v>748230499</v>
      </c>
      <c r="H20" s="210">
        <v>7995932234</v>
      </c>
      <c r="I20" s="210">
        <v>5037063140</v>
      </c>
      <c r="J20" s="251">
        <v>5037063140</v>
      </c>
      <c r="K20" s="258">
        <f t="shared" ref="K20:K37" si="4">+H20/(D20-E20)</f>
        <v>0.91443085840840788</v>
      </c>
      <c r="L20" s="259">
        <f t="shared" si="2"/>
        <v>0.62995320527875298</v>
      </c>
      <c r="M20" s="203"/>
    </row>
    <row r="21" spans="2:15" ht="23.25" thickBot="1" x14ac:dyDescent="0.3">
      <c r="B21" s="208" t="s">
        <v>40</v>
      </c>
      <c r="C21" s="209" t="s">
        <v>41</v>
      </c>
      <c r="D21" s="210">
        <f>8367830466+35169534</f>
        <v>8403000000</v>
      </c>
      <c r="E21" s="210">
        <v>35169534</v>
      </c>
      <c r="F21" s="210">
        <v>8010356593</v>
      </c>
      <c r="G21" s="210">
        <v>357473873</v>
      </c>
      <c r="H21" s="210">
        <v>8010356593</v>
      </c>
      <c r="I21" s="210">
        <v>5213865844</v>
      </c>
      <c r="J21" s="251">
        <v>5213865844</v>
      </c>
      <c r="K21" s="258">
        <f t="shared" si="4"/>
        <v>0.95727998141782622</v>
      </c>
      <c r="L21" s="259">
        <f t="shared" si="2"/>
        <v>0.65089060436538293</v>
      </c>
      <c r="M21" s="203"/>
    </row>
    <row r="22" spans="2:15" ht="23.25" thickBot="1" x14ac:dyDescent="0.3">
      <c r="B22" s="208" t="s">
        <v>42</v>
      </c>
      <c r="C22" s="209" t="s">
        <v>43</v>
      </c>
      <c r="D22" s="210">
        <v>7782000000</v>
      </c>
      <c r="E22" s="210">
        <v>0</v>
      </c>
      <c r="F22" s="210">
        <v>7511278408</v>
      </c>
      <c r="G22" s="210">
        <v>270721592</v>
      </c>
      <c r="H22" s="210">
        <v>7511278408</v>
      </c>
      <c r="I22" s="210">
        <v>4827231005</v>
      </c>
      <c r="J22" s="251">
        <v>4827231005</v>
      </c>
      <c r="K22" s="258">
        <f t="shared" si="4"/>
        <v>0.9652118231817014</v>
      </c>
      <c r="L22" s="259">
        <f t="shared" si="2"/>
        <v>0.64266436987060482</v>
      </c>
      <c r="M22" s="203"/>
    </row>
    <row r="23" spans="2:15" ht="34.5" thickBot="1" x14ac:dyDescent="0.3">
      <c r="B23" s="208" t="s">
        <v>44</v>
      </c>
      <c r="C23" s="209" t="s">
        <v>45</v>
      </c>
      <c r="D23" s="210">
        <f>9228033693+1966307</f>
        <v>9230000000</v>
      </c>
      <c r="E23" s="210">
        <v>1966307</v>
      </c>
      <c r="F23" s="210">
        <v>9115943320</v>
      </c>
      <c r="G23" s="210">
        <v>112090373</v>
      </c>
      <c r="H23" s="210">
        <v>9115943320</v>
      </c>
      <c r="I23" s="210">
        <v>5018185154</v>
      </c>
      <c r="J23" s="251">
        <v>5018185154</v>
      </c>
      <c r="K23" s="258">
        <f t="shared" si="4"/>
        <v>0.98785327657775812</v>
      </c>
      <c r="L23" s="259">
        <f t="shared" si="2"/>
        <v>0.55048446198544376</v>
      </c>
      <c r="M23" s="203"/>
    </row>
    <row r="24" spans="2:15" ht="34.5" thickBot="1" x14ac:dyDescent="0.3">
      <c r="B24" s="208" t="s">
        <v>46</v>
      </c>
      <c r="C24" s="209" t="s">
        <v>47</v>
      </c>
      <c r="D24" s="210">
        <f>173451000000+2200000000</f>
        <v>175651000000</v>
      </c>
      <c r="E24" s="210">
        <v>2200000000</v>
      </c>
      <c r="F24" s="210">
        <v>170459511758.14999</v>
      </c>
      <c r="G24" s="210">
        <v>2991488241.8499999</v>
      </c>
      <c r="H24" s="210">
        <v>170459511758.14999</v>
      </c>
      <c r="I24" s="210">
        <v>52865398065.150002</v>
      </c>
      <c r="J24" s="251">
        <v>52865398065.150002</v>
      </c>
      <c r="K24" s="258">
        <f t="shared" si="4"/>
        <v>0.98275312196614606</v>
      </c>
      <c r="L24" s="259">
        <f t="shared" si="2"/>
        <v>0.31013463267544766</v>
      </c>
      <c r="M24" s="203"/>
    </row>
    <row r="25" spans="2:15" ht="34.5" thickBot="1" x14ac:dyDescent="0.3">
      <c r="B25" s="208" t="s">
        <v>48</v>
      </c>
      <c r="C25" s="209" t="s">
        <v>49</v>
      </c>
      <c r="D25" s="210">
        <f>55590000000+6900000000</f>
        <v>62490000000</v>
      </c>
      <c r="E25" s="210">
        <v>6900000000</v>
      </c>
      <c r="F25" s="210">
        <v>55392987569</v>
      </c>
      <c r="G25" s="210">
        <v>197012431</v>
      </c>
      <c r="H25" s="210">
        <v>55392987569</v>
      </c>
      <c r="I25" s="210">
        <v>24835621977</v>
      </c>
      <c r="J25" s="251">
        <v>24835621977</v>
      </c>
      <c r="K25" s="258">
        <f t="shared" si="4"/>
        <v>0.9964559735384062</v>
      </c>
      <c r="L25" s="259">
        <f t="shared" si="2"/>
        <v>0.44835317730540586</v>
      </c>
      <c r="M25" s="203"/>
    </row>
    <row r="26" spans="2:15" ht="45.75" thickBot="1" x14ac:dyDescent="0.3">
      <c r="B26" s="208" t="s">
        <v>50</v>
      </c>
      <c r="C26" s="209" t="s">
        <v>51</v>
      </c>
      <c r="D26" s="210">
        <f>12033450000+1266283948</f>
        <v>13299733948</v>
      </c>
      <c r="E26" s="210">
        <v>1266283948</v>
      </c>
      <c r="F26" s="210">
        <v>11586157261.4</v>
      </c>
      <c r="G26" s="210">
        <v>447292738.60000002</v>
      </c>
      <c r="H26" s="210">
        <v>11586157261.4</v>
      </c>
      <c r="I26" s="210">
        <v>10215550984.4</v>
      </c>
      <c r="J26" s="251">
        <v>10215550984.4</v>
      </c>
      <c r="K26" s="258">
        <f t="shared" si="4"/>
        <v>0.96282921866962501</v>
      </c>
      <c r="L26" s="259">
        <f t="shared" si="2"/>
        <v>0.88170311811956326</v>
      </c>
      <c r="M26" s="203"/>
      <c r="O26" s="190"/>
    </row>
    <row r="27" spans="2:15" ht="45.75" thickBot="1" x14ac:dyDescent="0.3">
      <c r="B27" s="208" t="s">
        <v>52</v>
      </c>
      <c r="C27" s="209" t="s">
        <v>53</v>
      </c>
      <c r="D27" s="210">
        <f>76490550000+19664450000</f>
        <v>96155000000</v>
      </c>
      <c r="E27" s="210">
        <v>19664450000</v>
      </c>
      <c r="F27" s="210">
        <v>70786944550.419998</v>
      </c>
      <c r="G27" s="210">
        <v>5703605449.5799999</v>
      </c>
      <c r="H27" s="210">
        <v>70786944550.419998</v>
      </c>
      <c r="I27" s="210">
        <v>58181710780.5</v>
      </c>
      <c r="J27" s="251">
        <v>58179640490.5</v>
      </c>
      <c r="K27" s="258">
        <f t="shared" si="4"/>
        <v>0.92543385490652108</v>
      </c>
      <c r="L27" s="259">
        <f t="shared" si="2"/>
        <v>0.8218978917653369</v>
      </c>
      <c r="M27" s="203"/>
    </row>
    <row r="28" spans="2:15" ht="34.5" thickBot="1" x14ac:dyDescent="0.3">
      <c r="B28" s="208" t="s">
        <v>54</v>
      </c>
      <c r="C28" s="209" t="s">
        <v>55</v>
      </c>
      <c r="D28" s="210">
        <v>1000000000</v>
      </c>
      <c r="E28" s="210">
        <v>0</v>
      </c>
      <c r="F28" s="210">
        <v>902200690</v>
      </c>
      <c r="G28" s="210">
        <v>97799310</v>
      </c>
      <c r="H28" s="210">
        <v>902200690</v>
      </c>
      <c r="I28" s="210">
        <v>381623873</v>
      </c>
      <c r="J28" s="251">
        <v>381623873</v>
      </c>
      <c r="K28" s="258">
        <f t="shared" si="4"/>
        <v>0.90220069000000003</v>
      </c>
      <c r="L28" s="259">
        <f t="shared" si="2"/>
        <v>0.42299222027861672</v>
      </c>
      <c r="M28" s="203"/>
    </row>
    <row r="29" spans="2:15" ht="34.5" thickBot="1" x14ac:dyDescent="0.3">
      <c r="B29" s="208" t="s">
        <v>56</v>
      </c>
      <c r="C29" s="209" t="s">
        <v>57</v>
      </c>
      <c r="D29" s="210">
        <v>1200000000</v>
      </c>
      <c r="E29" s="210">
        <v>0</v>
      </c>
      <c r="F29" s="210">
        <v>1110597387.4000001</v>
      </c>
      <c r="G29" s="210">
        <v>89402612.599999994</v>
      </c>
      <c r="H29" s="210">
        <v>1110597387.4000001</v>
      </c>
      <c r="I29" s="210">
        <v>653298419.39999998</v>
      </c>
      <c r="J29" s="251">
        <v>653298419.39999998</v>
      </c>
      <c r="K29" s="258">
        <f t="shared" si="4"/>
        <v>0.92549782283333337</v>
      </c>
      <c r="L29" s="259">
        <f t="shared" si="2"/>
        <v>0.5882405512671206</v>
      </c>
      <c r="M29" s="203"/>
    </row>
    <row r="30" spans="2:15" ht="45.75" thickBot="1" x14ac:dyDescent="0.3">
      <c r="B30" s="208" t="s">
        <v>58</v>
      </c>
      <c r="C30" s="209" t="s">
        <v>59</v>
      </c>
      <c r="D30" s="210">
        <v>45620000000</v>
      </c>
      <c r="E30" s="210">
        <v>0</v>
      </c>
      <c r="F30" s="210">
        <v>44683911674.400002</v>
      </c>
      <c r="G30" s="210">
        <v>936088325.60000002</v>
      </c>
      <c r="H30" s="210">
        <v>44683911674.400002</v>
      </c>
      <c r="I30" s="210">
        <v>32705980424.200001</v>
      </c>
      <c r="J30" s="251">
        <v>32705980424.200001</v>
      </c>
      <c r="K30" s="258">
        <f t="shared" si="4"/>
        <v>0.97948074691801845</v>
      </c>
      <c r="L30" s="259">
        <f t="shared" si="2"/>
        <v>0.73194085295217526</v>
      </c>
      <c r="M30" s="203"/>
    </row>
    <row r="31" spans="2:15" ht="23.25" thickBot="1" x14ac:dyDescent="0.3">
      <c r="B31" s="208" t="s">
        <v>60</v>
      </c>
      <c r="C31" s="209" t="s">
        <v>61</v>
      </c>
      <c r="D31" s="210">
        <v>2500000000</v>
      </c>
      <c r="E31" s="210">
        <v>0</v>
      </c>
      <c r="F31" s="210">
        <v>2325877191.3299999</v>
      </c>
      <c r="G31" s="210">
        <v>174122808.66999999</v>
      </c>
      <c r="H31" s="210">
        <v>2325877191.3299999</v>
      </c>
      <c r="I31" s="210">
        <v>1247789100.3299999</v>
      </c>
      <c r="J31" s="251">
        <v>1247789100.3299999</v>
      </c>
      <c r="K31" s="258">
        <f t="shared" si="4"/>
        <v>0.93035087653199999</v>
      </c>
      <c r="L31" s="259">
        <f t="shared" si="2"/>
        <v>0.53648107689489832</v>
      </c>
      <c r="M31" s="203"/>
    </row>
    <row r="32" spans="2:15" ht="23.25" thickBot="1" x14ac:dyDescent="0.3">
      <c r="B32" s="208" t="s">
        <v>62</v>
      </c>
      <c r="C32" s="209" t="s">
        <v>63</v>
      </c>
      <c r="D32" s="210">
        <v>1700000000</v>
      </c>
      <c r="E32" s="210">
        <v>0</v>
      </c>
      <c r="F32" s="210">
        <v>1686984140</v>
      </c>
      <c r="G32" s="210">
        <v>13015860</v>
      </c>
      <c r="H32" s="210">
        <v>1686984140</v>
      </c>
      <c r="I32" s="210">
        <v>1484965930</v>
      </c>
      <c r="J32" s="251">
        <v>1484965930</v>
      </c>
      <c r="K32" s="258">
        <f t="shared" si="4"/>
        <v>0.99234361176470587</v>
      </c>
      <c r="L32" s="259">
        <f t="shared" si="2"/>
        <v>0.88024889789420313</v>
      </c>
      <c r="M32" s="203"/>
    </row>
    <row r="33" spans="2:13" ht="23.25" thickBot="1" x14ac:dyDescent="0.3">
      <c r="B33" s="208" t="s">
        <v>64</v>
      </c>
      <c r="C33" s="209" t="s">
        <v>65</v>
      </c>
      <c r="D33" s="210">
        <v>9000000000</v>
      </c>
      <c r="E33" s="210">
        <v>0</v>
      </c>
      <c r="F33" s="210">
        <v>8296246140.6499996</v>
      </c>
      <c r="G33" s="210">
        <v>703753859.35000002</v>
      </c>
      <c r="H33" s="210">
        <v>8296246140.6499996</v>
      </c>
      <c r="I33" s="210">
        <v>1152412737.6500001</v>
      </c>
      <c r="J33" s="251">
        <v>1152412737.6500001</v>
      </c>
      <c r="K33" s="258">
        <f t="shared" si="4"/>
        <v>0.92180512673888881</v>
      </c>
      <c r="L33" s="259">
        <f t="shared" si="2"/>
        <v>0.13890773225777389</v>
      </c>
      <c r="M33" s="203"/>
    </row>
    <row r="34" spans="2:13" ht="57" thickBot="1" x14ac:dyDescent="0.3">
      <c r="B34" s="208" t="s">
        <v>66</v>
      </c>
      <c r="C34" s="209" t="s">
        <v>67</v>
      </c>
      <c r="D34" s="210">
        <v>4000000000</v>
      </c>
      <c r="E34" s="210">
        <v>0</v>
      </c>
      <c r="F34" s="210">
        <v>2806445842.9099998</v>
      </c>
      <c r="G34" s="210">
        <v>1193554157.0899999</v>
      </c>
      <c r="H34" s="210">
        <v>2806445842.9099998</v>
      </c>
      <c r="I34" s="210">
        <v>674435749.72000003</v>
      </c>
      <c r="J34" s="251">
        <v>674435749.72000003</v>
      </c>
      <c r="K34" s="258">
        <f>+H34/(D34-E34)</f>
        <v>0.70161146072749991</v>
      </c>
      <c r="L34" s="259">
        <f t="shared" si="2"/>
        <v>0.24031668076683016</v>
      </c>
      <c r="M34" s="203"/>
    </row>
    <row r="35" spans="2:13" ht="23.25" thickBot="1" x14ac:dyDescent="0.3">
      <c r="B35" s="208" t="s">
        <v>68</v>
      </c>
      <c r="C35" s="209" t="s">
        <v>69</v>
      </c>
      <c r="D35" s="210">
        <f>5300000000+700000000</f>
        <v>6000000000</v>
      </c>
      <c r="E35" s="210">
        <v>700000000</v>
      </c>
      <c r="F35" s="210">
        <v>4619212295.29</v>
      </c>
      <c r="G35" s="210">
        <v>680787704.71000004</v>
      </c>
      <c r="H35" s="210">
        <v>4619212295.29</v>
      </c>
      <c r="I35" s="210">
        <v>2723225847.4200001</v>
      </c>
      <c r="J35" s="251">
        <v>2723225847.4200001</v>
      </c>
      <c r="K35" s="258">
        <f t="shared" si="4"/>
        <v>0.87154948967735846</v>
      </c>
      <c r="L35" s="259">
        <f t="shared" si="2"/>
        <v>0.58954334058141233</v>
      </c>
      <c r="M35" s="203"/>
    </row>
    <row r="36" spans="2:13" ht="23.25" thickBot="1" x14ac:dyDescent="0.3">
      <c r="B36" s="212" t="s">
        <v>70</v>
      </c>
      <c r="C36" s="213" t="s">
        <v>71</v>
      </c>
      <c r="D36" s="214">
        <v>5950000000</v>
      </c>
      <c r="E36" s="214">
        <v>0</v>
      </c>
      <c r="F36" s="214">
        <v>5595545474</v>
      </c>
      <c r="G36" s="214">
        <v>354454526</v>
      </c>
      <c r="H36" s="214">
        <v>5595545474</v>
      </c>
      <c r="I36" s="214">
        <v>2300443384</v>
      </c>
      <c r="J36" s="252">
        <v>2300443384</v>
      </c>
      <c r="K36" s="258">
        <f t="shared" si="4"/>
        <v>0.94042781075630255</v>
      </c>
      <c r="L36" s="259">
        <f t="shared" si="2"/>
        <v>0.41112048766096759</v>
      </c>
      <c r="M36" s="203"/>
    </row>
    <row r="37" spans="2:13" ht="15.75" customHeight="1" thickBot="1" x14ac:dyDescent="0.3">
      <c r="B37" s="246" t="s">
        <v>108</v>
      </c>
      <c r="C37" s="247"/>
      <c r="D37" s="42">
        <f>+D18+D5</f>
        <v>569630371065</v>
      </c>
      <c r="E37" s="42">
        <f t="shared" ref="E37:J37" si="5">+E18+E5</f>
        <v>70000000000</v>
      </c>
      <c r="F37" s="42">
        <f t="shared" si="5"/>
        <v>481203499769.78009</v>
      </c>
      <c r="G37" s="42">
        <f t="shared" si="5"/>
        <v>18426871295.220001</v>
      </c>
      <c r="H37" s="42">
        <f t="shared" si="5"/>
        <v>481203499769.78009</v>
      </c>
      <c r="I37" s="42">
        <f t="shared" si="5"/>
        <v>265500801547.78</v>
      </c>
      <c r="J37" s="254">
        <f t="shared" si="5"/>
        <v>265498731257.78</v>
      </c>
      <c r="K37" s="262">
        <f t="shared" si="4"/>
        <v>0.96311899283475977</v>
      </c>
      <c r="L37" s="261">
        <f>+J37/H37</f>
        <v>0.55173898648867126</v>
      </c>
      <c r="M37" s="203"/>
    </row>
    <row r="38" spans="2:13" ht="15.75" thickTop="1" x14ac:dyDescent="0.25">
      <c r="D38" s="216">
        <f>+D37-E37</f>
        <v>499630371065</v>
      </c>
      <c r="K38" s="257"/>
      <c r="L38" s="257"/>
    </row>
    <row r="39" spans="2:13" x14ac:dyDescent="0.25">
      <c r="C39" s="198"/>
      <c r="G39" s="200"/>
      <c r="H39" s="198"/>
    </row>
    <row r="40" spans="2:13" x14ac:dyDescent="0.25">
      <c r="G40" s="198"/>
      <c r="H40" s="198"/>
    </row>
    <row r="41" spans="2:13" x14ac:dyDescent="0.25">
      <c r="C41" s="199"/>
      <c r="H41" s="198"/>
    </row>
    <row r="42" spans="2:13" x14ac:dyDescent="0.25">
      <c r="G42" s="199"/>
      <c r="H42" s="199"/>
      <c r="I42" s="198"/>
    </row>
    <row r="108" customFormat="1" ht="15" hidden="1" customHeight="1" x14ac:dyDescent="0.25"/>
    <row r="109" customFormat="1" ht="33.950000000000003" customHeight="1" x14ac:dyDescent="0.25"/>
  </sheetData>
  <mergeCells count="3">
    <mergeCell ref="B5:C5"/>
    <mergeCell ref="B18:C18"/>
    <mergeCell ref="B37:C37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showGridLines="0" workbookViewId="0">
      <selection activeCell="B3" sqref="B3"/>
    </sheetView>
  </sheetViews>
  <sheetFormatPr baseColWidth="10" defaultRowHeight="15" x14ac:dyDescent="0.25"/>
  <cols>
    <col min="1" max="1" width="13.42578125" customWidth="1"/>
    <col min="2" max="2" width="21.5703125" customWidth="1"/>
    <col min="3" max="3" width="50.28515625" customWidth="1"/>
    <col min="4" max="10" width="15.7109375" customWidth="1"/>
    <col min="11" max="11" width="0" hidden="1" customWidth="1"/>
    <col min="12" max="12" width="6.42578125" customWidth="1"/>
  </cols>
  <sheetData>
    <row r="1" spans="1:10" x14ac:dyDescent="0.25">
      <c r="A1" s="1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1"/>
      <c r="B2" s="1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1"/>
      <c r="B3" s="5" t="s">
        <v>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5.75" thickTop="1" x14ac:dyDescent="0.25">
      <c r="A4" s="23"/>
      <c r="B4" s="8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10" t="s">
        <v>11</v>
      </c>
    </row>
    <row r="5" spans="1:10" x14ac:dyDescent="0.25">
      <c r="A5" s="23"/>
      <c r="B5" s="37"/>
      <c r="C5" s="63" t="s">
        <v>78</v>
      </c>
      <c r="D5" s="45">
        <f t="shared" ref="D5:J5" si="0">SUM(D6:D17)</f>
        <v>37055371065</v>
      </c>
      <c r="E5" s="45">
        <f t="shared" si="0"/>
        <v>0</v>
      </c>
      <c r="F5" s="45">
        <f t="shared" si="0"/>
        <v>4891871832</v>
      </c>
      <c r="G5" s="45">
        <f t="shared" si="0"/>
        <v>32163499233</v>
      </c>
      <c r="H5" s="45">
        <f t="shared" si="0"/>
        <v>3406133011.8699999</v>
      </c>
      <c r="I5" s="45">
        <f t="shared" si="0"/>
        <v>1646225731.8699999</v>
      </c>
      <c r="J5" s="46">
        <f t="shared" si="0"/>
        <v>1646225731.8699999</v>
      </c>
    </row>
    <row r="6" spans="1:10" x14ac:dyDescent="0.25">
      <c r="A6" s="24"/>
      <c r="B6" s="11" t="s">
        <v>12</v>
      </c>
      <c r="C6" s="12" t="s">
        <v>13</v>
      </c>
      <c r="D6" s="13">
        <v>11589000000</v>
      </c>
      <c r="E6" s="13">
        <v>0</v>
      </c>
      <c r="F6" s="13">
        <v>747324685</v>
      </c>
      <c r="G6" s="13">
        <v>10841675315</v>
      </c>
      <c r="H6" s="13">
        <v>747324685</v>
      </c>
      <c r="I6" s="13">
        <v>747324685</v>
      </c>
      <c r="J6" s="14">
        <v>747324685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301083723</v>
      </c>
      <c r="G7" s="13">
        <v>3633916277</v>
      </c>
      <c r="H7" s="13">
        <v>301083723</v>
      </c>
      <c r="I7" s="13">
        <v>298280923</v>
      </c>
      <c r="J7" s="14">
        <v>298280923</v>
      </c>
    </row>
    <row r="8" spans="1:10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97155091</v>
      </c>
      <c r="G8" s="13">
        <v>1239844909</v>
      </c>
      <c r="H8" s="13">
        <v>97155091</v>
      </c>
      <c r="I8" s="13">
        <v>97155091</v>
      </c>
      <c r="J8" s="14">
        <v>97155091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0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2895443839</v>
      </c>
      <c r="G10" s="13">
        <v>1056927226</v>
      </c>
      <c r="H10" s="13">
        <v>1420364503.8699999</v>
      </c>
      <c r="I10" s="13">
        <v>58103720.869999997</v>
      </c>
      <c r="J10" s="14">
        <v>58103720.869999997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0</v>
      </c>
      <c r="G11" s="13">
        <v>14085000000</v>
      </c>
      <c r="H11" s="13">
        <v>0</v>
      </c>
      <c r="I11" s="13">
        <v>0</v>
      </c>
      <c r="J11" s="14">
        <v>0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431984112</v>
      </c>
      <c r="G12" s="13">
        <v>971015888</v>
      </c>
      <c r="H12" s="13">
        <v>421324627</v>
      </c>
      <c r="I12" s="13">
        <v>26480930</v>
      </c>
      <c r="J12" s="14">
        <v>26480930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2048297</v>
      </c>
      <c r="G13" s="13">
        <v>53951703</v>
      </c>
      <c r="H13" s="13">
        <v>2048297</v>
      </c>
      <c r="I13" s="13">
        <v>2048297</v>
      </c>
      <c r="J13" s="14">
        <v>2048297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x14ac:dyDescent="0.25">
      <c r="A17" s="24"/>
      <c r="B17" s="11" t="s">
        <v>34</v>
      </c>
      <c r="C17" s="12" t="s">
        <v>35</v>
      </c>
      <c r="D17" s="13">
        <v>577000000</v>
      </c>
      <c r="E17" s="13">
        <v>0</v>
      </c>
      <c r="F17" s="13">
        <v>416832085</v>
      </c>
      <c r="G17" s="13">
        <v>160167915</v>
      </c>
      <c r="H17" s="13">
        <v>416832085</v>
      </c>
      <c r="I17" s="13">
        <v>416832085</v>
      </c>
      <c r="J17" s="14">
        <v>416832085</v>
      </c>
    </row>
    <row r="18" spans="1:10" x14ac:dyDescent="0.25">
      <c r="A18" s="24"/>
      <c r="B18" s="34"/>
      <c r="C18" s="64" t="s">
        <v>77</v>
      </c>
      <c r="D18" s="35">
        <f t="shared" ref="D18:J18" si="1">SUM(D19:D36)</f>
        <v>532000000000</v>
      </c>
      <c r="E18" s="35">
        <f t="shared" si="1"/>
        <v>250000000000</v>
      </c>
      <c r="F18" s="35">
        <f t="shared" si="1"/>
        <v>208616500000</v>
      </c>
      <c r="G18" s="35">
        <f t="shared" si="1"/>
        <v>73383500000</v>
      </c>
      <c r="H18" s="35">
        <f t="shared" si="1"/>
        <v>162200000000</v>
      </c>
      <c r="I18" s="35">
        <f t="shared" si="1"/>
        <v>0</v>
      </c>
      <c r="J18" s="36">
        <f t="shared" si="1"/>
        <v>0</v>
      </c>
    </row>
    <row r="19" spans="1:10" ht="33.75" x14ac:dyDescent="0.25">
      <c r="A19" s="24"/>
      <c r="B19" s="11" t="s">
        <v>36</v>
      </c>
      <c r="C19" s="12" t="s">
        <v>37</v>
      </c>
      <c r="D19" s="13">
        <v>73269266052</v>
      </c>
      <c r="E19" s="13">
        <v>73269266052</v>
      </c>
      <c r="F19" s="13">
        <v>0</v>
      </c>
      <c r="G19" s="13">
        <v>0</v>
      </c>
      <c r="H19" s="13">
        <v>0</v>
      </c>
      <c r="I19" s="13">
        <v>0</v>
      </c>
      <c r="J19" s="14">
        <v>0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8750000000</v>
      </c>
      <c r="F20" s="13">
        <v>0</v>
      </c>
      <c r="G20" s="13">
        <v>0</v>
      </c>
      <c r="H20" s="13">
        <v>0</v>
      </c>
      <c r="I20" s="13">
        <v>0</v>
      </c>
      <c r="J20" s="14">
        <v>0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8403000000</v>
      </c>
      <c r="F21" s="13">
        <v>0</v>
      </c>
      <c r="G21" s="13">
        <v>0</v>
      </c>
      <c r="H21" s="13">
        <v>0</v>
      </c>
      <c r="I21" s="13">
        <v>0</v>
      </c>
      <c r="J21" s="14">
        <v>0</v>
      </c>
    </row>
    <row r="22" spans="1:10" x14ac:dyDescent="0.25">
      <c r="A22" s="24"/>
      <c r="B22" s="11" t="s">
        <v>42</v>
      </c>
      <c r="C22" s="12" t="s">
        <v>43</v>
      </c>
      <c r="D22" s="13">
        <v>7782000000</v>
      </c>
      <c r="E22" s="13">
        <v>7782000000</v>
      </c>
      <c r="F22" s="13">
        <v>0</v>
      </c>
      <c r="G22" s="13">
        <v>0</v>
      </c>
      <c r="H22" s="13">
        <v>0</v>
      </c>
      <c r="I22" s="13">
        <v>0</v>
      </c>
      <c r="J22" s="14">
        <v>0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9230000000</v>
      </c>
      <c r="F23" s="13">
        <v>0</v>
      </c>
      <c r="G23" s="13">
        <v>0</v>
      </c>
      <c r="H23" s="13">
        <v>0</v>
      </c>
      <c r="I23" s="13">
        <v>0</v>
      </c>
      <c r="J23" s="14">
        <v>0</v>
      </c>
    </row>
    <row r="24" spans="1:10" ht="22.5" x14ac:dyDescent="0.25">
      <c r="A24" s="24"/>
      <c r="B24" s="11" t="s">
        <v>46</v>
      </c>
      <c r="C24" s="12" t="s">
        <v>47</v>
      </c>
      <c r="D24" s="13">
        <v>175651000000</v>
      </c>
      <c r="E24" s="13">
        <v>18651000000</v>
      </c>
      <c r="F24" s="13">
        <v>157000000000</v>
      </c>
      <c r="G24" s="13">
        <v>0</v>
      </c>
      <c r="H24" s="13">
        <v>157000000000</v>
      </c>
      <c r="I24" s="13">
        <v>0</v>
      </c>
      <c r="J24" s="14">
        <v>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18490000000</v>
      </c>
      <c r="F25" s="13">
        <v>44000000000</v>
      </c>
      <c r="G25" s="13">
        <v>0</v>
      </c>
      <c r="H25" s="13">
        <v>0</v>
      </c>
      <c r="I25" s="13">
        <v>0</v>
      </c>
      <c r="J25" s="14">
        <v>0</v>
      </c>
    </row>
    <row r="26" spans="1:10" ht="22.5" x14ac:dyDescent="0.25">
      <c r="A26" s="24"/>
      <c r="B26" s="11" t="s">
        <v>50</v>
      </c>
      <c r="C26" s="12" t="s">
        <v>51</v>
      </c>
      <c r="D26" s="13">
        <v>13299733948</v>
      </c>
      <c r="E26" s="13">
        <v>5399733948</v>
      </c>
      <c r="F26" s="13">
        <v>503500000</v>
      </c>
      <c r="G26" s="13">
        <v>7396500000</v>
      </c>
      <c r="H26" s="13">
        <v>0</v>
      </c>
      <c r="I26" s="13">
        <v>0</v>
      </c>
      <c r="J26" s="14">
        <v>0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23055000000</v>
      </c>
      <c r="F27" s="13">
        <v>7113000000</v>
      </c>
      <c r="G27" s="13">
        <v>65987000000</v>
      </c>
      <c r="H27" s="13">
        <v>5200000000</v>
      </c>
      <c r="I27" s="13">
        <v>0</v>
      </c>
      <c r="J27" s="14">
        <v>0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1000000000</v>
      </c>
      <c r="F28" s="13">
        <v>0</v>
      </c>
      <c r="G28" s="13">
        <v>0</v>
      </c>
      <c r="H28" s="13">
        <v>0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1200000000</v>
      </c>
      <c r="F29" s="13">
        <v>0</v>
      </c>
      <c r="G29" s="13">
        <v>0</v>
      </c>
      <c r="H29" s="13">
        <v>0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45620000000</v>
      </c>
      <c r="F30" s="13">
        <v>0</v>
      </c>
      <c r="G30" s="13">
        <v>0</v>
      </c>
      <c r="H30" s="13">
        <v>0</v>
      </c>
      <c r="I30" s="13">
        <v>0</v>
      </c>
      <c r="J30" s="14">
        <v>0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2500000000</v>
      </c>
      <c r="F31" s="13">
        <v>0</v>
      </c>
      <c r="G31" s="13">
        <v>0</v>
      </c>
      <c r="H31" s="13">
        <v>0</v>
      </c>
      <c r="I31" s="13">
        <v>0</v>
      </c>
      <c r="J31" s="14">
        <v>0</v>
      </c>
    </row>
    <row r="32" spans="1:10" x14ac:dyDescent="0.25">
      <c r="A32" s="24"/>
      <c r="B32" s="11" t="s">
        <v>62</v>
      </c>
      <c r="C32" s="12" t="s">
        <v>63</v>
      </c>
      <c r="D32" s="13">
        <v>1700000000</v>
      </c>
      <c r="E32" s="13">
        <v>1700000000</v>
      </c>
      <c r="F32" s="13">
        <v>0</v>
      </c>
      <c r="G32" s="13">
        <v>0</v>
      </c>
      <c r="H32" s="13">
        <v>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9000000000</v>
      </c>
      <c r="F33" s="13">
        <v>0</v>
      </c>
      <c r="G33" s="13">
        <v>0</v>
      </c>
      <c r="H33" s="13">
        <v>0</v>
      </c>
      <c r="I33" s="13">
        <v>0</v>
      </c>
      <c r="J33" s="14">
        <v>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4000000000</v>
      </c>
      <c r="F34" s="13">
        <v>0</v>
      </c>
      <c r="G34" s="13">
        <v>0</v>
      </c>
      <c r="H34" s="13">
        <v>0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6000000000</v>
      </c>
      <c r="F35" s="13">
        <v>0</v>
      </c>
      <c r="G35" s="13">
        <v>0</v>
      </c>
      <c r="H35" s="13">
        <v>0</v>
      </c>
      <c r="I35" s="13">
        <v>0</v>
      </c>
      <c r="J35" s="14">
        <v>0</v>
      </c>
    </row>
    <row r="36" spans="1:10" ht="23.25" thickBot="1" x14ac:dyDescent="0.3">
      <c r="A36" s="24"/>
      <c r="B36" s="18" t="s">
        <v>70</v>
      </c>
      <c r="C36" s="19" t="s">
        <v>71</v>
      </c>
      <c r="D36" s="20">
        <v>5950000000</v>
      </c>
      <c r="E36" s="20">
        <v>5950000000</v>
      </c>
      <c r="F36" s="20">
        <v>0</v>
      </c>
      <c r="G36" s="20">
        <v>0</v>
      </c>
      <c r="H36" s="20">
        <v>0</v>
      </c>
      <c r="I36" s="20">
        <v>0</v>
      </c>
      <c r="J36" s="21">
        <v>0</v>
      </c>
    </row>
    <row r="37" spans="1:10" s="44" customFormat="1" ht="15.75" thickBot="1" x14ac:dyDescent="0.3">
      <c r="A37" s="39"/>
      <c r="B37" s="40" t="s">
        <v>0</v>
      </c>
      <c r="C37" s="41" t="s">
        <v>75</v>
      </c>
      <c r="D37" s="42">
        <f t="shared" ref="D37:J37" si="2">+D18+D5</f>
        <v>569055371065</v>
      </c>
      <c r="E37" s="42">
        <f t="shared" si="2"/>
        <v>250000000000</v>
      </c>
      <c r="F37" s="42">
        <f t="shared" si="2"/>
        <v>213508371832</v>
      </c>
      <c r="G37" s="42">
        <f t="shared" si="2"/>
        <v>105546999233</v>
      </c>
      <c r="H37" s="42">
        <f t="shared" si="2"/>
        <v>165606133011.87</v>
      </c>
      <c r="I37" s="42">
        <f t="shared" si="2"/>
        <v>1646225731.8699999</v>
      </c>
      <c r="J37" s="43">
        <f t="shared" si="2"/>
        <v>1646225731.8699999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C24" sqref="C24"/>
    </sheetView>
  </sheetViews>
  <sheetFormatPr baseColWidth="10" defaultRowHeight="15" x14ac:dyDescent="0.25"/>
  <cols>
    <col min="1" max="1" width="13.42578125" customWidth="1"/>
    <col min="2" max="2" width="15.7109375" customWidth="1"/>
    <col min="3" max="3" width="47.28515625" customWidth="1"/>
    <col min="4" max="10" width="18.85546875" customWidth="1"/>
    <col min="11" max="11" width="0" hidden="1" customWidth="1"/>
    <col min="12" max="12" width="6.4257812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 t="shared" ref="D5:J5" si="0">SUM(D6:D17)</f>
        <v>37055371065</v>
      </c>
      <c r="E5" s="52">
        <f t="shared" si="0"/>
        <v>0</v>
      </c>
      <c r="F5" s="52">
        <f t="shared" si="0"/>
        <v>3398311008.5999999</v>
      </c>
      <c r="G5" s="52">
        <f t="shared" si="0"/>
        <v>33657060056.400002</v>
      </c>
      <c r="H5" s="52">
        <f t="shared" si="0"/>
        <v>4059514107.8499999</v>
      </c>
      <c r="I5" s="52">
        <f t="shared" si="0"/>
        <v>2952292858.5500002</v>
      </c>
      <c r="J5" s="53">
        <f t="shared" si="0"/>
        <v>2952292858.5500002</v>
      </c>
    </row>
    <row r="6" spans="1:10" x14ac:dyDescent="0.25">
      <c r="A6" s="24"/>
      <c r="B6" s="48" t="s">
        <v>12</v>
      </c>
      <c r="C6" s="49" t="s">
        <v>13</v>
      </c>
      <c r="D6" s="47">
        <v>11589000000</v>
      </c>
      <c r="E6" s="47">
        <v>0</v>
      </c>
      <c r="F6" s="47">
        <v>782104202</v>
      </c>
      <c r="G6" s="47">
        <v>10806895798</v>
      </c>
      <c r="H6" s="47">
        <v>782104202</v>
      </c>
      <c r="I6" s="47">
        <v>782104202</v>
      </c>
      <c r="J6" s="50">
        <v>782104202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305369802</v>
      </c>
      <c r="G7" s="13">
        <v>3629630198</v>
      </c>
      <c r="H7" s="13">
        <v>305369802</v>
      </c>
      <c r="I7" s="13">
        <v>308074902</v>
      </c>
      <c r="J7" s="14">
        <v>308074902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78315346</v>
      </c>
      <c r="G8" s="13">
        <v>1258684654</v>
      </c>
      <c r="H8" s="13">
        <v>78315346</v>
      </c>
      <c r="I8" s="13">
        <v>78315346</v>
      </c>
      <c r="J8" s="14">
        <v>78315346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9000000</v>
      </c>
      <c r="G9" s="13">
        <v>1000000</v>
      </c>
      <c r="H9" s="13">
        <v>2500000</v>
      </c>
      <c r="I9" s="13">
        <v>2500000</v>
      </c>
      <c r="J9" s="14">
        <v>2500000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693321638</v>
      </c>
      <c r="G10" s="13">
        <v>3259049427</v>
      </c>
      <c r="H10" s="13">
        <v>1350365252.25</v>
      </c>
      <c r="I10" s="13">
        <v>175955751.55000001</v>
      </c>
      <c r="J10" s="14">
        <v>175955751.55000001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1534488509</v>
      </c>
      <c r="G11" s="13">
        <v>12550511491</v>
      </c>
      <c r="H11" s="13">
        <v>1534488509</v>
      </c>
      <c r="I11" s="13">
        <v>1534488509</v>
      </c>
      <c r="J11" s="14">
        <v>1534488509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-10177680.4</v>
      </c>
      <c r="G12" s="13">
        <v>1413177680.4000001</v>
      </c>
      <c r="H12" s="13">
        <v>481804.6</v>
      </c>
      <c r="I12" s="13">
        <v>67013253</v>
      </c>
      <c r="J12" s="14">
        <v>67013253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5889192</v>
      </c>
      <c r="G13" s="13">
        <v>50110808</v>
      </c>
      <c r="H13" s="13">
        <v>5889192</v>
      </c>
      <c r="I13" s="13">
        <v>3840895</v>
      </c>
      <c r="J13" s="14">
        <v>3840895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s="44" customFormat="1" ht="15.75" thickBot="1" x14ac:dyDescent="0.3">
      <c r="A18" s="39"/>
      <c r="B18" s="54"/>
      <c r="C18" s="58" t="s">
        <v>77</v>
      </c>
      <c r="D18" s="55">
        <f t="shared" ref="D18:J18" si="1">SUM(D19:D36)</f>
        <v>532000000000</v>
      </c>
      <c r="E18" s="55">
        <f t="shared" si="1"/>
        <v>70000000000</v>
      </c>
      <c r="F18" s="55">
        <f t="shared" si="1"/>
        <v>48758804097</v>
      </c>
      <c r="G18" s="55">
        <f t="shared" si="1"/>
        <v>413241195903</v>
      </c>
      <c r="H18" s="55">
        <f t="shared" si="1"/>
        <v>31724813803</v>
      </c>
      <c r="I18" s="55">
        <f t="shared" si="1"/>
        <v>5747226741</v>
      </c>
      <c r="J18" s="56">
        <f t="shared" si="1"/>
        <v>5747226741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405585524</v>
      </c>
      <c r="G19" s="47">
        <v>30294414476</v>
      </c>
      <c r="H19" s="47">
        <v>257524</v>
      </c>
      <c r="I19" s="47">
        <v>0</v>
      </c>
      <c r="J19" s="50">
        <v>0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212472098</v>
      </c>
      <c r="G20" s="13">
        <v>8537527902</v>
      </c>
      <c r="H20" s="13">
        <v>2472098</v>
      </c>
      <c r="I20" s="13">
        <v>0</v>
      </c>
      <c r="J20" s="14">
        <v>0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229600000</v>
      </c>
      <c r="G21" s="13">
        <v>8173400000</v>
      </c>
      <c r="H21" s="13">
        <v>0</v>
      </c>
      <c r="I21" s="13">
        <v>0</v>
      </c>
      <c r="J21" s="14">
        <v>0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290599606</v>
      </c>
      <c r="G22" s="13">
        <v>7491400394</v>
      </c>
      <c r="H22" s="13">
        <v>1282062</v>
      </c>
      <c r="I22" s="13">
        <v>0</v>
      </c>
      <c r="J22" s="14">
        <v>0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213500000</v>
      </c>
      <c r="G23" s="13">
        <v>9016500000</v>
      </c>
      <c r="H23" s="13">
        <v>0</v>
      </c>
      <c r="I23" s="13">
        <v>0</v>
      </c>
      <c r="J23" s="14">
        <v>0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1823442724</v>
      </c>
      <c r="G24" s="13">
        <v>173827557276</v>
      </c>
      <c r="H24" s="13">
        <v>1639642724</v>
      </c>
      <c r="I24" s="13">
        <v>0</v>
      </c>
      <c r="J24" s="14">
        <v>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238778285</v>
      </c>
      <c r="G25" s="13">
        <v>55751221715</v>
      </c>
      <c r="H25" s="13">
        <v>19425387225</v>
      </c>
      <c r="I25" s="13">
        <v>0</v>
      </c>
      <c r="J25" s="14">
        <v>0</v>
      </c>
    </row>
    <row r="26" spans="1:10" ht="22.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6546537600</v>
      </c>
      <c r="G26" s="13">
        <v>5486912400</v>
      </c>
      <c r="H26" s="13">
        <v>2918195878</v>
      </c>
      <c r="I26" s="13">
        <v>244708278</v>
      </c>
      <c r="J26" s="14">
        <v>244708278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34470959380</v>
      </c>
      <c r="G27" s="13">
        <v>42019590620</v>
      </c>
      <c r="H27" s="13">
        <v>6742789250</v>
      </c>
      <c r="I27" s="13">
        <v>5501870473</v>
      </c>
      <c r="J27" s="14">
        <v>5501870473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42842800</v>
      </c>
      <c r="G28" s="13">
        <v>957157200</v>
      </c>
      <c r="H28" s="13">
        <v>42842800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0</v>
      </c>
      <c r="G29" s="13">
        <v>1200000000</v>
      </c>
      <c r="H29" s="13">
        <v>0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67854587</v>
      </c>
      <c r="G30" s="13">
        <v>45552145413</v>
      </c>
      <c r="H30" s="13">
        <v>1354587</v>
      </c>
      <c r="I30" s="13">
        <v>0</v>
      </c>
      <c r="J30" s="14">
        <v>0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268320941</v>
      </c>
      <c r="G31" s="13">
        <v>2231679059</v>
      </c>
      <c r="H31" s="13">
        <v>4083261</v>
      </c>
      <c r="I31" s="13">
        <v>0</v>
      </c>
      <c r="J31" s="14">
        <v>0</v>
      </c>
    </row>
    <row r="32" spans="1:10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62462000</v>
      </c>
      <c r="G32" s="13">
        <v>1637538000</v>
      </c>
      <c r="H32" s="13">
        <v>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427317800</v>
      </c>
      <c r="G33" s="13">
        <v>8572682200</v>
      </c>
      <c r="H33" s="13">
        <v>312530400</v>
      </c>
      <c r="I33" s="13">
        <v>0</v>
      </c>
      <c r="J33" s="14">
        <v>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0</v>
      </c>
      <c r="G34" s="13">
        <v>4000000000</v>
      </c>
      <c r="H34" s="13">
        <v>0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2792647657</v>
      </c>
      <c r="G35" s="13">
        <v>3207352343</v>
      </c>
      <c r="H35" s="13">
        <v>92195355</v>
      </c>
      <c r="I35" s="13">
        <v>0</v>
      </c>
      <c r="J35" s="14">
        <v>0</v>
      </c>
    </row>
    <row r="36" spans="1:10" ht="23.25" thickBot="1" x14ac:dyDescent="0.3">
      <c r="A36" s="24"/>
      <c r="B36" s="18" t="s">
        <v>70</v>
      </c>
      <c r="C36" s="19" t="s">
        <v>71</v>
      </c>
      <c r="D36" s="20">
        <v>5950000000</v>
      </c>
      <c r="E36" s="20">
        <v>0</v>
      </c>
      <c r="F36" s="20">
        <v>665883095</v>
      </c>
      <c r="G36" s="20">
        <v>5284116905</v>
      </c>
      <c r="H36" s="20">
        <v>541780639</v>
      </c>
      <c r="I36" s="20">
        <v>647990</v>
      </c>
      <c r="J36" s="21">
        <v>647990</v>
      </c>
    </row>
    <row r="37" spans="1:10" s="44" customFormat="1" ht="15.75" thickBot="1" x14ac:dyDescent="0.3">
      <c r="A37" s="39"/>
      <c r="B37" s="40" t="s">
        <v>0</v>
      </c>
      <c r="C37" s="41" t="s">
        <v>75</v>
      </c>
      <c r="D37" s="42">
        <v>569055371065</v>
      </c>
      <c r="E37" s="42">
        <v>70000000000</v>
      </c>
      <c r="F37" s="42">
        <v>52157115105.599998</v>
      </c>
      <c r="G37" s="42">
        <v>446898255959.40002</v>
      </c>
      <c r="H37" s="42">
        <v>35784327910.849998</v>
      </c>
      <c r="I37" s="42">
        <v>8699519599.5499992</v>
      </c>
      <c r="J37" s="43">
        <v>8699519599.5499992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F2" sqref="F2"/>
    </sheetView>
  </sheetViews>
  <sheetFormatPr baseColWidth="10" defaultRowHeight="15" x14ac:dyDescent="0.25"/>
  <cols>
    <col min="2" max="2" width="13.5703125" customWidth="1"/>
    <col min="3" max="3" width="44.140625" customWidth="1"/>
    <col min="4" max="10" width="15.8554687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73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 t="shared" ref="D5:J5" si="0">SUM(D6:D17)</f>
        <v>37055371065</v>
      </c>
      <c r="E5" s="52">
        <f t="shared" si="0"/>
        <v>0</v>
      </c>
      <c r="F5" s="52">
        <f t="shared" si="0"/>
        <v>2943418200</v>
      </c>
      <c r="G5" s="52">
        <f t="shared" si="0"/>
        <v>34111952865</v>
      </c>
      <c r="H5" s="52">
        <f t="shared" si="0"/>
        <v>2966617402</v>
      </c>
      <c r="I5" s="52">
        <f t="shared" si="0"/>
        <v>3258436579</v>
      </c>
      <c r="J5" s="53">
        <f t="shared" si="0"/>
        <v>3258436579</v>
      </c>
    </row>
    <row r="6" spans="1:10" x14ac:dyDescent="0.25">
      <c r="A6" s="24"/>
      <c r="B6" s="25" t="s">
        <v>12</v>
      </c>
      <c r="C6" s="26" t="s">
        <v>13</v>
      </c>
      <c r="D6" s="27">
        <v>11589000000</v>
      </c>
      <c r="E6" s="27">
        <v>0</v>
      </c>
      <c r="F6" s="27">
        <v>789114750</v>
      </c>
      <c r="G6" s="27">
        <v>10799885250</v>
      </c>
      <c r="H6" s="27">
        <v>789114750</v>
      </c>
      <c r="I6" s="27">
        <v>789114750</v>
      </c>
      <c r="J6" s="28">
        <v>789114750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296359660</v>
      </c>
      <c r="G7" s="13">
        <v>3638640340</v>
      </c>
      <c r="H7" s="13">
        <v>296359660</v>
      </c>
      <c r="I7" s="13">
        <v>296457360</v>
      </c>
      <c r="J7" s="14">
        <v>296457360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124713954</v>
      </c>
      <c r="G8" s="13">
        <v>1212286046</v>
      </c>
      <c r="H8" s="13">
        <v>124713954</v>
      </c>
      <c r="I8" s="13">
        <v>124713954</v>
      </c>
      <c r="J8" s="14">
        <v>124713954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0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229732377</v>
      </c>
      <c r="G10" s="13">
        <v>3722638688</v>
      </c>
      <c r="H10" s="13">
        <v>252931579</v>
      </c>
      <c r="I10" s="13">
        <v>514803737.39999998</v>
      </c>
      <c r="J10" s="14">
        <v>514803737.39999998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1497389758</v>
      </c>
      <c r="G11" s="13">
        <v>12587610242</v>
      </c>
      <c r="H11" s="13">
        <v>1497389758</v>
      </c>
      <c r="I11" s="13">
        <v>1497389758</v>
      </c>
      <c r="J11" s="14">
        <v>1497389758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2791912</v>
      </c>
      <c r="G12" s="13">
        <v>1400208088</v>
      </c>
      <c r="H12" s="13">
        <v>2791912</v>
      </c>
      <c r="I12" s="13">
        <v>30592933.600000001</v>
      </c>
      <c r="J12" s="14">
        <v>30592933.600000001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3315789</v>
      </c>
      <c r="G13" s="13">
        <v>52684211</v>
      </c>
      <c r="H13" s="13">
        <v>3315789</v>
      </c>
      <c r="I13" s="13">
        <v>5364086</v>
      </c>
      <c r="J13" s="14">
        <v>5364086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ht="15.75" thickBot="1" x14ac:dyDescent="0.3">
      <c r="A18" s="24"/>
      <c r="B18" s="54"/>
      <c r="C18" s="58" t="s">
        <v>77</v>
      </c>
      <c r="D18" s="55">
        <f t="shared" ref="D18:J18" si="1">SUM(D19:D36)</f>
        <v>532000000000</v>
      </c>
      <c r="E18" s="55">
        <f t="shared" si="1"/>
        <v>70000000000</v>
      </c>
      <c r="F18" s="55">
        <f t="shared" si="1"/>
        <v>35466958224.290001</v>
      </c>
      <c r="G18" s="55">
        <f t="shared" si="1"/>
        <v>426533041775.71002</v>
      </c>
      <c r="H18" s="55">
        <f t="shared" si="1"/>
        <v>32627812864.290001</v>
      </c>
      <c r="I18" s="55">
        <f t="shared" si="1"/>
        <v>14075664488</v>
      </c>
      <c r="J18" s="56">
        <f t="shared" si="1"/>
        <v>14075664488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274322154</v>
      </c>
      <c r="G19" s="47">
        <v>30425677846</v>
      </c>
      <c r="H19" s="47">
        <v>405986154</v>
      </c>
      <c r="I19" s="47">
        <v>1532666</v>
      </c>
      <c r="J19" s="50">
        <v>1532666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4104047543</v>
      </c>
      <c r="G20" s="13">
        <v>4645952457</v>
      </c>
      <c r="H20" s="13">
        <v>175347543</v>
      </c>
      <c r="I20" s="13">
        <v>2418847</v>
      </c>
      <c r="J20" s="14">
        <v>2418847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4022717568</v>
      </c>
      <c r="G21" s="13">
        <v>4380282432</v>
      </c>
      <c r="H21" s="13">
        <v>226817568</v>
      </c>
      <c r="I21" s="13">
        <v>0</v>
      </c>
      <c r="J21" s="14">
        <v>0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2476889190</v>
      </c>
      <c r="G22" s="13">
        <v>5305110810</v>
      </c>
      <c r="H22" s="13">
        <v>291764190</v>
      </c>
      <c r="I22" s="13">
        <v>416876</v>
      </c>
      <c r="J22" s="14">
        <v>416876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4844209136</v>
      </c>
      <c r="G23" s="13">
        <v>4385790864</v>
      </c>
      <c r="H23" s="13">
        <v>178640386</v>
      </c>
      <c r="I23" s="13">
        <v>0</v>
      </c>
      <c r="J23" s="14">
        <v>0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494358489</v>
      </c>
      <c r="G24" s="13">
        <v>175156641511</v>
      </c>
      <c r="H24" s="13">
        <v>336963739</v>
      </c>
      <c r="I24" s="13">
        <v>794565940</v>
      </c>
      <c r="J24" s="14">
        <v>794565940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72967523</v>
      </c>
      <c r="G25" s="13">
        <v>55917032477</v>
      </c>
      <c r="H25" s="13">
        <v>4042792157</v>
      </c>
      <c r="I25" s="13">
        <v>7688218148</v>
      </c>
      <c r="J25" s="14">
        <v>7688218148</v>
      </c>
    </row>
    <row r="26" spans="1:10" ht="33.7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411633000</v>
      </c>
      <c r="G26" s="13">
        <v>11621817000</v>
      </c>
      <c r="H26" s="13">
        <v>1721939278</v>
      </c>
      <c r="I26" s="13">
        <v>2026029878</v>
      </c>
      <c r="J26" s="14">
        <v>2026029878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12836564213</v>
      </c>
      <c r="G27" s="13">
        <v>63653985787</v>
      </c>
      <c r="H27" s="13">
        <v>22937034092</v>
      </c>
      <c r="I27" s="13">
        <v>3492749918</v>
      </c>
      <c r="J27" s="14">
        <v>3492749918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139642618</v>
      </c>
      <c r="G28" s="13">
        <v>860357382</v>
      </c>
      <c r="H28" s="13">
        <v>139642618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131811837</v>
      </c>
      <c r="G29" s="13">
        <v>1068188163</v>
      </c>
      <c r="H29" s="13">
        <v>131811837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1525851616</v>
      </c>
      <c r="G30" s="13">
        <v>44094148384</v>
      </c>
      <c r="H30" s="13">
        <v>392010866</v>
      </c>
      <c r="I30" s="13">
        <v>1174458</v>
      </c>
      <c r="J30" s="14">
        <v>1174458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620322735</v>
      </c>
      <c r="G31" s="13">
        <v>1879677265</v>
      </c>
      <c r="H31" s="13">
        <v>182909805</v>
      </c>
      <c r="I31" s="13">
        <v>3138075</v>
      </c>
      <c r="J31" s="14">
        <v>3138075</v>
      </c>
    </row>
    <row r="32" spans="1:10" ht="22.5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1421475500</v>
      </c>
      <c r="G32" s="13">
        <v>278524500</v>
      </c>
      <c r="H32" s="13">
        <v>91062500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404053816</v>
      </c>
      <c r="G33" s="13">
        <v>8595946184</v>
      </c>
      <c r="H33" s="13">
        <v>219787400</v>
      </c>
      <c r="I33" s="13">
        <v>8102640</v>
      </c>
      <c r="J33" s="14">
        <v>8102640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200168466</v>
      </c>
      <c r="G34" s="13">
        <v>3799831534</v>
      </c>
      <c r="H34" s="13">
        <v>200168466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1282394950.29</v>
      </c>
      <c r="G35" s="13">
        <v>4717605049.71</v>
      </c>
      <c r="H35" s="13">
        <v>872834282.28999996</v>
      </c>
      <c r="I35" s="13">
        <v>33482029</v>
      </c>
      <c r="J35" s="14">
        <v>33482029</v>
      </c>
    </row>
    <row r="36" spans="1:10" ht="23.25" thickBot="1" x14ac:dyDescent="0.3">
      <c r="A36" s="24"/>
      <c r="B36" s="29" t="s">
        <v>70</v>
      </c>
      <c r="C36" s="30" t="s">
        <v>71</v>
      </c>
      <c r="D36" s="31">
        <v>5950000000</v>
      </c>
      <c r="E36" s="31">
        <v>0</v>
      </c>
      <c r="F36" s="31">
        <v>203527870</v>
      </c>
      <c r="G36" s="31">
        <v>5746472130</v>
      </c>
      <c r="H36" s="31">
        <v>80299983</v>
      </c>
      <c r="I36" s="31">
        <v>23835013</v>
      </c>
      <c r="J36" s="32">
        <v>23835013</v>
      </c>
    </row>
    <row r="37" spans="1:10" ht="15.75" thickBot="1" x14ac:dyDescent="0.3">
      <c r="A37" s="24"/>
      <c r="B37" s="38" t="s">
        <v>0</v>
      </c>
      <c r="C37" s="41" t="s">
        <v>75</v>
      </c>
      <c r="D37" s="42">
        <f t="shared" ref="D37:I37" si="2">+D18+D5</f>
        <v>569055371065</v>
      </c>
      <c r="E37" s="42">
        <f t="shared" si="2"/>
        <v>70000000000</v>
      </c>
      <c r="F37" s="42">
        <f t="shared" si="2"/>
        <v>38410376424.290001</v>
      </c>
      <c r="G37" s="42">
        <f t="shared" si="2"/>
        <v>460644994640.71002</v>
      </c>
      <c r="H37" s="42">
        <f t="shared" si="2"/>
        <v>35594430266.290001</v>
      </c>
      <c r="I37" s="42">
        <f t="shared" si="2"/>
        <v>17334101067</v>
      </c>
      <c r="J37" s="43">
        <f>+J5+J18</f>
        <v>17334101067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H18" sqref="H18"/>
    </sheetView>
  </sheetViews>
  <sheetFormatPr baseColWidth="10" defaultRowHeight="15" x14ac:dyDescent="0.25"/>
  <cols>
    <col min="2" max="2" width="16.28515625" customWidth="1"/>
    <col min="3" max="3" width="45.85546875" customWidth="1"/>
    <col min="4" max="10" width="16.570312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74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 t="shared" ref="D5:J5" si="0">SUM(D6:D17)</f>
        <v>37055371065</v>
      </c>
      <c r="E5" s="52">
        <f t="shared" si="0"/>
        <v>0</v>
      </c>
      <c r="F5" s="52">
        <f t="shared" si="0"/>
        <v>2584804807</v>
      </c>
      <c r="G5" s="52">
        <f t="shared" si="0"/>
        <v>34470566258</v>
      </c>
      <c r="H5" s="52">
        <f t="shared" si="0"/>
        <v>2366677673.9099998</v>
      </c>
      <c r="I5" s="52">
        <f t="shared" si="0"/>
        <v>2832592604.9999995</v>
      </c>
      <c r="J5" s="53">
        <f t="shared" si="0"/>
        <v>2832066048.9999995</v>
      </c>
    </row>
    <row r="6" spans="1:10" x14ac:dyDescent="0.25">
      <c r="A6" s="24"/>
      <c r="B6" s="25" t="s">
        <v>12</v>
      </c>
      <c r="C6" s="26" t="s">
        <v>13</v>
      </c>
      <c r="D6" s="27">
        <v>11589000000</v>
      </c>
      <c r="E6" s="27">
        <v>0</v>
      </c>
      <c r="F6" s="27">
        <v>804739384</v>
      </c>
      <c r="G6" s="27">
        <v>10784260616</v>
      </c>
      <c r="H6" s="27">
        <v>804739384</v>
      </c>
      <c r="I6" s="27">
        <v>797668141</v>
      </c>
      <c r="J6" s="28">
        <v>797668141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311957119</v>
      </c>
      <c r="G7" s="13">
        <v>3623042881</v>
      </c>
      <c r="H7" s="13">
        <v>311957119</v>
      </c>
      <c r="I7" s="13">
        <v>311187519</v>
      </c>
      <c r="J7" s="14">
        <v>311187519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136829794</v>
      </c>
      <c r="G8" s="13">
        <v>1200170206</v>
      </c>
      <c r="H8" s="13">
        <v>136829794</v>
      </c>
      <c r="I8" s="13">
        <v>131873927</v>
      </c>
      <c r="J8" s="14">
        <v>131873927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272113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14159949</v>
      </c>
      <c r="G10" s="13">
        <v>3938211116</v>
      </c>
      <c r="H10" s="13">
        <v>45760702.909999996</v>
      </c>
      <c r="I10" s="13">
        <v>501887805</v>
      </c>
      <c r="J10" s="14">
        <v>501361249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1009955253.53</v>
      </c>
      <c r="G11" s="13">
        <v>13075044746.469999</v>
      </c>
      <c r="H11" s="13">
        <v>1009955253.53</v>
      </c>
      <c r="I11" s="13">
        <v>1009955253.53</v>
      </c>
      <c r="J11" s="14">
        <v>1009955253.53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294217526.47000003</v>
      </c>
      <c r="G12" s="13">
        <v>1108782473.53</v>
      </c>
      <c r="H12" s="13">
        <v>44217526.469999999</v>
      </c>
      <c r="I12" s="13">
        <v>70797045.469999999</v>
      </c>
      <c r="J12" s="14">
        <v>70797045.469999999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12945781</v>
      </c>
      <c r="G13" s="13">
        <v>43054219</v>
      </c>
      <c r="H13" s="13">
        <v>12945781</v>
      </c>
      <c r="I13" s="13">
        <v>9222914</v>
      </c>
      <c r="J13" s="14">
        <v>9222914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s="44" customFormat="1" ht="15.75" thickBot="1" x14ac:dyDescent="0.3">
      <c r="A18" s="39"/>
      <c r="B18" s="54"/>
      <c r="C18" s="58" t="s">
        <v>77</v>
      </c>
      <c r="D18" s="55">
        <f t="shared" ref="D18:J18" si="1">SUM(D19:D36)</f>
        <v>532000000000</v>
      </c>
      <c r="E18" s="55">
        <f t="shared" si="1"/>
        <v>70000000000</v>
      </c>
      <c r="F18" s="55">
        <f t="shared" si="1"/>
        <v>48401258062.690002</v>
      </c>
      <c r="G18" s="55">
        <f t="shared" si="1"/>
        <v>413598741937.31</v>
      </c>
      <c r="H18" s="55">
        <f t="shared" si="1"/>
        <v>63742618171.199997</v>
      </c>
      <c r="I18" s="55">
        <f t="shared" si="1"/>
        <v>19063469450</v>
      </c>
      <c r="J18" s="56">
        <f t="shared" si="1"/>
        <v>19063469450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9289791005</v>
      </c>
      <c r="G19" s="47">
        <v>21410208995</v>
      </c>
      <c r="H19" s="47">
        <v>378257524</v>
      </c>
      <c r="I19" s="47">
        <v>41139466</v>
      </c>
      <c r="J19" s="50">
        <v>41139466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2516979</v>
      </c>
      <c r="G20" s="13">
        <v>8747483021</v>
      </c>
      <c r="H20" s="13">
        <v>2186116979</v>
      </c>
      <c r="I20" s="13">
        <v>17489575</v>
      </c>
      <c r="J20" s="14">
        <v>17489575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24888568</v>
      </c>
      <c r="G21" s="13">
        <v>8378111432</v>
      </c>
      <c r="H21" s="13">
        <v>1806488568</v>
      </c>
      <c r="I21" s="13">
        <v>21297568</v>
      </c>
      <c r="J21" s="14">
        <v>21297568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21003084</v>
      </c>
      <c r="G22" s="13">
        <v>7760996916</v>
      </c>
      <c r="H22" s="13">
        <v>804220628</v>
      </c>
      <c r="I22" s="13">
        <v>21784885</v>
      </c>
      <c r="J22" s="14">
        <v>21784885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130991592</v>
      </c>
      <c r="G23" s="13">
        <v>9099008408</v>
      </c>
      <c r="H23" s="13">
        <v>1698176342</v>
      </c>
      <c r="I23" s="13">
        <v>15117053</v>
      </c>
      <c r="J23" s="14">
        <v>15117053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47561438</v>
      </c>
      <c r="G24" s="13">
        <v>175603438562</v>
      </c>
      <c r="H24" s="13">
        <v>303349488</v>
      </c>
      <c r="I24" s="13">
        <v>11743597963</v>
      </c>
      <c r="J24" s="14">
        <v>11743597963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53930191</v>
      </c>
      <c r="G25" s="13">
        <v>55936069809</v>
      </c>
      <c r="H25" s="13">
        <v>17698001556</v>
      </c>
      <c r="I25" s="13">
        <v>36415713</v>
      </c>
      <c r="J25" s="14">
        <v>36415713</v>
      </c>
    </row>
    <row r="26" spans="1:10" ht="33.7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1102483082</v>
      </c>
      <c r="G26" s="13">
        <v>10930966918</v>
      </c>
      <c r="H26" s="13">
        <v>245889366</v>
      </c>
      <c r="I26" s="13">
        <v>198565400</v>
      </c>
      <c r="J26" s="14">
        <v>198565400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5635695529</v>
      </c>
      <c r="G27" s="13">
        <v>70854854471</v>
      </c>
      <c r="H27" s="13">
        <v>6397821721</v>
      </c>
      <c r="I27" s="13">
        <v>5981966307</v>
      </c>
      <c r="J27" s="14">
        <v>5981966307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16000000</v>
      </c>
      <c r="G28" s="13">
        <v>984000000</v>
      </c>
      <c r="H28" s="13">
        <v>16000000</v>
      </c>
      <c r="I28" s="13">
        <v>16703018</v>
      </c>
      <c r="J28" s="14">
        <v>16703018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0</v>
      </c>
      <c r="G29" s="13">
        <v>1200000000</v>
      </c>
      <c r="H29" s="13">
        <v>0</v>
      </c>
      <c r="I29" s="13">
        <v>6995170</v>
      </c>
      <c r="J29" s="14">
        <v>6995170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31127088420</v>
      </c>
      <c r="G30" s="13">
        <v>14492911580</v>
      </c>
      <c r="H30" s="13">
        <v>28447305170</v>
      </c>
      <c r="I30" s="13">
        <v>347366375</v>
      </c>
      <c r="J30" s="14">
        <v>347366375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170856145</v>
      </c>
      <c r="G31" s="13">
        <v>2329143855</v>
      </c>
      <c r="H31" s="13">
        <v>377837003</v>
      </c>
      <c r="I31" s="13">
        <v>20216837</v>
      </c>
      <c r="J31" s="14">
        <v>20216837</v>
      </c>
    </row>
    <row r="32" spans="1:10" ht="22.5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0</v>
      </c>
      <c r="G32" s="13">
        <v>1700000000</v>
      </c>
      <c r="H32" s="13">
        <v>1318375000</v>
      </c>
      <c r="I32" s="13">
        <v>138320416</v>
      </c>
      <c r="J32" s="14">
        <v>138320416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29245978</v>
      </c>
      <c r="G33" s="13">
        <v>8970754022</v>
      </c>
      <c r="H33" s="13">
        <v>224224551</v>
      </c>
      <c r="I33" s="13">
        <v>296500191</v>
      </c>
      <c r="J33" s="14">
        <v>296500191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400306797.69</v>
      </c>
      <c r="G34" s="13">
        <v>3599693202.3099999</v>
      </c>
      <c r="H34" s="13">
        <v>1305142.2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70000000</v>
      </c>
      <c r="G35" s="13">
        <v>5930000000</v>
      </c>
      <c r="H35" s="13">
        <v>1558989632</v>
      </c>
      <c r="I35" s="13">
        <v>71809069</v>
      </c>
      <c r="J35" s="14">
        <v>71809069</v>
      </c>
    </row>
    <row r="36" spans="1:10" ht="23.25" thickBot="1" x14ac:dyDescent="0.3">
      <c r="A36" s="24"/>
      <c r="B36" s="29" t="s">
        <v>70</v>
      </c>
      <c r="C36" s="30" t="s">
        <v>71</v>
      </c>
      <c r="D36" s="31">
        <v>5950000000</v>
      </c>
      <c r="E36" s="31">
        <v>0</v>
      </c>
      <c r="F36" s="31">
        <v>278899254</v>
      </c>
      <c r="G36" s="31">
        <v>5671100746</v>
      </c>
      <c r="H36" s="31">
        <v>280259501</v>
      </c>
      <c r="I36" s="31">
        <v>88184444</v>
      </c>
      <c r="J36" s="32">
        <v>88184444</v>
      </c>
    </row>
    <row r="37" spans="1:10" s="44" customFormat="1" ht="15.75" thickBot="1" x14ac:dyDescent="0.3">
      <c r="A37" s="39"/>
      <c r="B37" s="59" t="s">
        <v>0</v>
      </c>
      <c r="C37" s="60" t="s">
        <v>75</v>
      </c>
      <c r="D37" s="61">
        <f t="shared" ref="D37:J37" si="2">+D18+D5</f>
        <v>569055371065</v>
      </c>
      <c r="E37" s="61">
        <f t="shared" si="2"/>
        <v>70000000000</v>
      </c>
      <c r="F37" s="61">
        <f t="shared" si="2"/>
        <v>50986062869.690002</v>
      </c>
      <c r="G37" s="61">
        <f t="shared" si="2"/>
        <v>448069308195.31</v>
      </c>
      <c r="H37" s="61">
        <f t="shared" si="2"/>
        <v>66109295845.110001</v>
      </c>
      <c r="I37" s="61">
        <f t="shared" si="2"/>
        <v>21896062055</v>
      </c>
      <c r="J37" s="62">
        <f t="shared" si="2"/>
        <v>21895535499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workbookViewId="0">
      <selection activeCell="E9" sqref="E9"/>
    </sheetView>
  </sheetViews>
  <sheetFormatPr baseColWidth="10" defaultRowHeight="15" x14ac:dyDescent="0.25"/>
  <cols>
    <col min="1" max="1" width="13.42578125" style="99" customWidth="1"/>
    <col min="2" max="2" width="14.42578125" style="99" customWidth="1"/>
    <col min="3" max="3" width="27.5703125" style="99" customWidth="1"/>
    <col min="4" max="10" width="18.85546875" style="99" customWidth="1"/>
    <col min="11" max="11" width="0" style="99" hidden="1" customWidth="1"/>
    <col min="12" max="12" width="6.42578125" style="99" customWidth="1"/>
    <col min="13" max="16384" width="11.42578125" style="99"/>
  </cols>
  <sheetData>
    <row r="1" spans="1:10" x14ac:dyDescent="0.25">
      <c r="A1" s="97"/>
      <c r="B1" s="97">
        <v>2019</v>
      </c>
      <c r="C1" s="98" t="s">
        <v>0</v>
      </c>
      <c r="D1" s="98" t="s">
        <v>0</v>
      </c>
      <c r="E1" s="98" t="s">
        <v>0</v>
      </c>
      <c r="F1" s="98" t="s">
        <v>0</v>
      </c>
      <c r="G1" s="98" t="s">
        <v>0</v>
      </c>
      <c r="H1" s="98" t="s">
        <v>0</v>
      </c>
      <c r="I1" s="98" t="s">
        <v>0</v>
      </c>
      <c r="J1" s="98" t="s">
        <v>0</v>
      </c>
    </row>
    <row r="2" spans="1:10" x14ac:dyDescent="0.25">
      <c r="A2" s="97"/>
      <c r="B2" s="97" t="s">
        <v>1</v>
      </c>
      <c r="C2" s="98" t="s">
        <v>0</v>
      </c>
      <c r="D2" s="98" t="s">
        <v>0</v>
      </c>
      <c r="E2" s="98" t="s">
        <v>0</v>
      </c>
      <c r="F2" s="98" t="s">
        <v>0</v>
      </c>
      <c r="G2" s="98" t="s">
        <v>0</v>
      </c>
      <c r="H2" s="98" t="s">
        <v>0</v>
      </c>
      <c r="I2" s="98" t="s">
        <v>0</v>
      </c>
      <c r="J2" s="98" t="s">
        <v>0</v>
      </c>
    </row>
    <row r="3" spans="1:10" ht="15.75" thickBot="1" x14ac:dyDescent="0.3">
      <c r="A3" s="97"/>
      <c r="B3" s="102" t="s">
        <v>88</v>
      </c>
      <c r="C3" s="98" t="s">
        <v>0</v>
      </c>
      <c r="D3" s="98" t="s">
        <v>0</v>
      </c>
      <c r="E3" s="98" t="s">
        <v>0</v>
      </c>
      <c r="F3" s="98" t="s">
        <v>0</v>
      </c>
      <c r="G3" s="98" t="s">
        <v>0</v>
      </c>
      <c r="H3" s="98" t="s">
        <v>0</v>
      </c>
      <c r="I3" s="98" t="s">
        <v>0</v>
      </c>
      <c r="J3" s="98" t="s">
        <v>0</v>
      </c>
    </row>
    <row r="4" spans="1:10" ht="15.75" thickTop="1" x14ac:dyDescent="0.25">
      <c r="A4" s="100"/>
      <c r="B4" s="110" t="s">
        <v>3</v>
      </c>
      <c r="C4" s="111" t="s">
        <v>4</v>
      </c>
      <c r="D4" s="111" t="s">
        <v>5</v>
      </c>
      <c r="E4" s="111" t="s">
        <v>6</v>
      </c>
      <c r="F4" s="111" t="s">
        <v>7</v>
      </c>
      <c r="G4" s="111" t="s">
        <v>8</v>
      </c>
      <c r="H4" s="111" t="s">
        <v>9</v>
      </c>
      <c r="I4" s="111" t="s">
        <v>10</v>
      </c>
      <c r="J4" s="112" t="s">
        <v>11</v>
      </c>
    </row>
    <row r="5" spans="1:10" s="142" customFormat="1" ht="15.75" thickBot="1" x14ac:dyDescent="0.3">
      <c r="A5" s="137"/>
      <c r="B5" s="138"/>
      <c r="C5" s="139" t="s">
        <v>76</v>
      </c>
      <c r="D5" s="140">
        <f>SUM(D6:D17)</f>
        <v>37055371065</v>
      </c>
      <c r="E5" s="140">
        <f t="shared" ref="E5:J5" si="0">SUM(E6:E17)</f>
        <v>0</v>
      </c>
      <c r="F5" s="140">
        <f t="shared" si="0"/>
        <v>2163488191</v>
      </c>
      <c r="G5" s="140">
        <f t="shared" si="0"/>
        <v>34891882874</v>
      </c>
      <c r="H5" s="140">
        <f t="shared" si="0"/>
        <v>2410933730.3899999</v>
      </c>
      <c r="I5" s="140">
        <f t="shared" si="0"/>
        <v>2710830491.71</v>
      </c>
      <c r="J5" s="141">
        <f t="shared" si="0"/>
        <v>2710830491.71</v>
      </c>
    </row>
    <row r="6" spans="1:10" x14ac:dyDescent="0.25">
      <c r="A6" s="101"/>
      <c r="B6" s="113" t="s">
        <v>12</v>
      </c>
      <c r="C6" s="114" t="s">
        <v>13</v>
      </c>
      <c r="D6" s="115">
        <v>11589000000</v>
      </c>
      <c r="E6" s="115">
        <v>0</v>
      </c>
      <c r="F6" s="115">
        <v>766282989</v>
      </c>
      <c r="G6" s="115">
        <v>10822717011</v>
      </c>
      <c r="H6" s="115">
        <v>766282989</v>
      </c>
      <c r="I6" s="115">
        <v>773354232</v>
      </c>
      <c r="J6" s="116">
        <v>773354232</v>
      </c>
    </row>
    <row r="7" spans="1:10" ht="22.5" x14ac:dyDescent="0.25">
      <c r="A7" s="101"/>
      <c r="B7" s="103" t="s">
        <v>14</v>
      </c>
      <c r="C7" s="104" t="s">
        <v>15</v>
      </c>
      <c r="D7" s="105">
        <v>3935000000</v>
      </c>
      <c r="E7" s="105">
        <v>0</v>
      </c>
      <c r="F7" s="105">
        <v>275064800</v>
      </c>
      <c r="G7" s="105">
        <v>3659935200</v>
      </c>
      <c r="H7" s="105">
        <v>275064800</v>
      </c>
      <c r="I7" s="105">
        <v>275834400</v>
      </c>
      <c r="J7" s="106">
        <v>275834400</v>
      </c>
    </row>
    <row r="8" spans="1:10" ht="33.75" x14ac:dyDescent="0.25">
      <c r="A8" s="101"/>
      <c r="B8" s="103" t="s">
        <v>16</v>
      </c>
      <c r="C8" s="104" t="s">
        <v>17</v>
      </c>
      <c r="D8" s="105">
        <v>1337000000</v>
      </c>
      <c r="E8" s="105">
        <v>0</v>
      </c>
      <c r="F8" s="105">
        <v>120850915</v>
      </c>
      <c r="G8" s="105">
        <v>1216149085</v>
      </c>
      <c r="H8" s="105">
        <v>120850915</v>
      </c>
      <c r="I8" s="105">
        <v>125806782</v>
      </c>
      <c r="J8" s="106">
        <v>125806782</v>
      </c>
    </row>
    <row r="9" spans="1:10" ht="22.5" x14ac:dyDescent="0.25">
      <c r="A9" s="101"/>
      <c r="B9" s="103" t="s">
        <v>18</v>
      </c>
      <c r="C9" s="104" t="s">
        <v>19</v>
      </c>
      <c r="D9" s="105">
        <v>10000000</v>
      </c>
      <c r="E9" s="105">
        <v>0</v>
      </c>
      <c r="F9" s="105">
        <v>0</v>
      </c>
      <c r="G9" s="105">
        <v>10000000</v>
      </c>
      <c r="H9" s="105">
        <v>0</v>
      </c>
      <c r="I9" s="105">
        <v>272113</v>
      </c>
      <c r="J9" s="106">
        <v>272113</v>
      </c>
    </row>
    <row r="10" spans="1:10" ht="22.5" x14ac:dyDescent="0.25">
      <c r="A10" s="101"/>
      <c r="B10" s="103" t="s">
        <v>20</v>
      </c>
      <c r="C10" s="104" t="s">
        <v>21</v>
      </c>
      <c r="D10" s="105">
        <v>4202371065</v>
      </c>
      <c r="E10" s="105">
        <v>0</v>
      </c>
      <c r="F10" s="105">
        <v>180944327</v>
      </c>
      <c r="G10" s="105">
        <v>4021426738</v>
      </c>
      <c r="H10" s="105">
        <v>178389866.38999999</v>
      </c>
      <c r="I10" s="105">
        <v>434915418.70999998</v>
      </c>
      <c r="J10" s="106">
        <v>434915418.70999998</v>
      </c>
    </row>
    <row r="11" spans="1:10" ht="33.75" x14ac:dyDescent="0.25">
      <c r="A11" s="101"/>
      <c r="B11" s="103" t="s">
        <v>22</v>
      </c>
      <c r="C11" s="104" t="s">
        <v>23</v>
      </c>
      <c r="D11" s="105">
        <v>14085000000</v>
      </c>
      <c r="E11" s="105">
        <v>0</v>
      </c>
      <c r="F11" s="105">
        <v>1056326689.0599999</v>
      </c>
      <c r="G11" s="105">
        <v>13028673310.940001</v>
      </c>
      <c r="H11" s="105">
        <v>1056326689.0599999</v>
      </c>
      <c r="I11" s="105">
        <v>1056326689.0599999</v>
      </c>
      <c r="J11" s="106">
        <v>1056326689.0599999</v>
      </c>
    </row>
    <row r="12" spans="1:10" ht="22.5" x14ac:dyDescent="0.25">
      <c r="A12" s="101"/>
      <c r="B12" s="103" t="s">
        <v>24</v>
      </c>
      <c r="C12" s="104" t="s">
        <v>25</v>
      </c>
      <c r="D12" s="105">
        <v>1153000000</v>
      </c>
      <c r="E12" s="105">
        <v>0</v>
      </c>
      <c r="F12" s="105">
        <v>-249853909.06</v>
      </c>
      <c r="G12" s="105">
        <v>1402853909.0599999</v>
      </c>
      <c r="H12" s="105">
        <v>146090.94</v>
      </c>
      <c r="I12" s="105">
        <v>26725609.940000001</v>
      </c>
      <c r="J12" s="106">
        <v>26725609.940000001</v>
      </c>
    </row>
    <row r="13" spans="1:10" ht="33.75" x14ac:dyDescent="0.25">
      <c r="A13" s="101"/>
      <c r="B13" s="103" t="s">
        <v>26</v>
      </c>
      <c r="C13" s="104" t="s">
        <v>27</v>
      </c>
      <c r="D13" s="105">
        <v>56000000</v>
      </c>
      <c r="E13" s="105">
        <v>0</v>
      </c>
      <c r="F13" s="105">
        <v>13872380</v>
      </c>
      <c r="G13" s="105">
        <v>42127620</v>
      </c>
      <c r="H13" s="105">
        <v>13872380</v>
      </c>
      <c r="I13" s="105">
        <v>17595247</v>
      </c>
      <c r="J13" s="106">
        <v>17595247</v>
      </c>
    </row>
    <row r="14" spans="1:10" x14ac:dyDescent="0.25">
      <c r="A14" s="101"/>
      <c r="B14" s="103" t="s">
        <v>28</v>
      </c>
      <c r="C14" s="104" t="s">
        <v>29</v>
      </c>
      <c r="D14" s="105">
        <v>91000000</v>
      </c>
      <c r="E14" s="105">
        <v>0</v>
      </c>
      <c r="F14" s="105">
        <v>0</v>
      </c>
      <c r="G14" s="105">
        <v>91000000</v>
      </c>
      <c r="H14" s="105">
        <v>0</v>
      </c>
      <c r="I14" s="105">
        <v>0</v>
      </c>
      <c r="J14" s="106">
        <v>0</v>
      </c>
    </row>
    <row r="15" spans="1:10" x14ac:dyDescent="0.25">
      <c r="A15" s="101"/>
      <c r="B15" s="103" t="s">
        <v>30</v>
      </c>
      <c r="C15" s="104" t="s">
        <v>31</v>
      </c>
      <c r="D15" s="105">
        <v>10000000</v>
      </c>
      <c r="E15" s="105">
        <v>0</v>
      </c>
      <c r="F15" s="105">
        <v>0</v>
      </c>
      <c r="G15" s="105">
        <v>10000000</v>
      </c>
      <c r="H15" s="105">
        <v>0</v>
      </c>
      <c r="I15" s="105">
        <v>0</v>
      </c>
      <c r="J15" s="106">
        <v>0</v>
      </c>
    </row>
    <row r="16" spans="1:10" ht="22.5" x14ac:dyDescent="0.25">
      <c r="A16" s="101"/>
      <c r="B16" s="103" t="s">
        <v>32</v>
      </c>
      <c r="C16" s="104" t="s">
        <v>33</v>
      </c>
      <c r="D16" s="105">
        <v>10000000</v>
      </c>
      <c r="E16" s="105">
        <v>0</v>
      </c>
      <c r="F16" s="105">
        <v>0</v>
      </c>
      <c r="G16" s="105">
        <v>10000000</v>
      </c>
      <c r="H16" s="105">
        <v>0</v>
      </c>
      <c r="I16" s="105">
        <v>0</v>
      </c>
      <c r="J16" s="106">
        <v>0</v>
      </c>
    </row>
    <row r="17" spans="1:10" ht="23.25" thickBot="1" x14ac:dyDescent="0.3">
      <c r="A17" s="101"/>
      <c r="B17" s="117" t="s">
        <v>34</v>
      </c>
      <c r="C17" s="118" t="s">
        <v>35</v>
      </c>
      <c r="D17" s="119">
        <v>577000000</v>
      </c>
      <c r="E17" s="119">
        <v>0</v>
      </c>
      <c r="F17" s="119">
        <v>0</v>
      </c>
      <c r="G17" s="119">
        <v>577000000</v>
      </c>
      <c r="H17" s="119">
        <v>0</v>
      </c>
      <c r="I17" s="119">
        <v>0</v>
      </c>
      <c r="J17" s="120">
        <v>0</v>
      </c>
    </row>
    <row r="18" spans="1:10" ht="15.75" thickBot="1" x14ac:dyDescent="0.3">
      <c r="A18" s="101"/>
      <c r="B18" s="121"/>
      <c r="C18" s="122"/>
      <c r="D18" s="123">
        <f>SUM(D19:D36)</f>
        <v>532000000000</v>
      </c>
      <c r="E18" s="123">
        <f t="shared" ref="E18:J18" si="1">SUM(E19:E36)</f>
        <v>70000000000</v>
      </c>
      <c r="F18" s="123">
        <f t="shared" si="1"/>
        <v>26717247427.509998</v>
      </c>
      <c r="G18" s="123">
        <f t="shared" si="1"/>
        <v>435282752572.48999</v>
      </c>
      <c r="H18" s="123">
        <f t="shared" si="1"/>
        <v>41880662573.150002</v>
      </c>
      <c r="I18" s="123">
        <f t="shared" si="1"/>
        <v>27395450299.650002</v>
      </c>
      <c r="J18" s="123">
        <f t="shared" si="1"/>
        <v>27395450299.650002</v>
      </c>
    </row>
    <row r="19" spans="1:10" ht="56.25" x14ac:dyDescent="0.25">
      <c r="A19" s="101"/>
      <c r="B19" s="113" t="s">
        <v>36</v>
      </c>
      <c r="C19" s="114" t="s">
        <v>37</v>
      </c>
      <c r="D19" s="115">
        <v>73269266052</v>
      </c>
      <c r="E19" s="115">
        <v>42569266052</v>
      </c>
      <c r="F19" s="115">
        <v>15990933818</v>
      </c>
      <c r="G19" s="115">
        <v>14709066182</v>
      </c>
      <c r="H19" s="115">
        <v>21384803103</v>
      </c>
      <c r="I19" s="115">
        <v>59362401</v>
      </c>
      <c r="J19" s="116">
        <v>59362401</v>
      </c>
    </row>
    <row r="20" spans="1:10" ht="45" x14ac:dyDescent="0.25">
      <c r="A20" s="101"/>
      <c r="B20" s="103" t="s">
        <v>38</v>
      </c>
      <c r="C20" s="104" t="s">
        <v>39</v>
      </c>
      <c r="D20" s="105">
        <v>8750000000</v>
      </c>
      <c r="E20" s="105">
        <v>0</v>
      </c>
      <c r="F20" s="105">
        <v>2332962315</v>
      </c>
      <c r="G20" s="105">
        <v>6417037685</v>
      </c>
      <c r="H20" s="105">
        <v>3613222315</v>
      </c>
      <c r="I20" s="105">
        <v>589757912</v>
      </c>
      <c r="J20" s="106">
        <v>589757912</v>
      </c>
    </row>
    <row r="21" spans="1:10" ht="22.5" x14ac:dyDescent="0.25">
      <c r="A21" s="101"/>
      <c r="B21" s="103" t="s">
        <v>40</v>
      </c>
      <c r="C21" s="104" t="s">
        <v>41</v>
      </c>
      <c r="D21" s="105">
        <v>8403000000</v>
      </c>
      <c r="E21" s="105">
        <v>0</v>
      </c>
      <c r="F21" s="105">
        <v>2398171715</v>
      </c>
      <c r="G21" s="105">
        <v>6004828285</v>
      </c>
      <c r="H21" s="105">
        <v>1439071715</v>
      </c>
      <c r="I21" s="105">
        <v>36692744</v>
      </c>
      <c r="J21" s="106">
        <v>36692744</v>
      </c>
    </row>
    <row r="22" spans="1:10" ht="33.75" x14ac:dyDescent="0.25">
      <c r="A22" s="101"/>
      <c r="B22" s="103" t="s">
        <v>42</v>
      </c>
      <c r="C22" s="104" t="s">
        <v>43</v>
      </c>
      <c r="D22" s="105">
        <v>7782000000</v>
      </c>
      <c r="E22" s="105">
        <v>0</v>
      </c>
      <c r="F22" s="105">
        <v>2990447789</v>
      </c>
      <c r="G22" s="105">
        <v>4791552211</v>
      </c>
      <c r="H22" s="105">
        <v>2355522789</v>
      </c>
      <c r="I22" s="105">
        <v>38597303</v>
      </c>
      <c r="J22" s="106">
        <v>38597303</v>
      </c>
    </row>
    <row r="23" spans="1:10" ht="45" x14ac:dyDescent="0.25">
      <c r="A23" s="101"/>
      <c r="B23" s="103" t="s">
        <v>44</v>
      </c>
      <c r="C23" s="104" t="s">
        <v>45</v>
      </c>
      <c r="D23" s="105">
        <v>9230000000</v>
      </c>
      <c r="E23" s="105">
        <v>0</v>
      </c>
      <c r="F23" s="105">
        <v>634969597</v>
      </c>
      <c r="G23" s="105">
        <v>8595030403</v>
      </c>
      <c r="H23" s="105">
        <v>2799313597</v>
      </c>
      <c r="I23" s="105">
        <v>29511983</v>
      </c>
      <c r="J23" s="106">
        <v>29511983</v>
      </c>
    </row>
    <row r="24" spans="1:10" ht="45" x14ac:dyDescent="0.25">
      <c r="A24" s="101"/>
      <c r="B24" s="103" t="s">
        <v>46</v>
      </c>
      <c r="C24" s="104" t="s">
        <v>47</v>
      </c>
      <c r="D24" s="105">
        <v>175651000000</v>
      </c>
      <c r="E24" s="105">
        <v>0</v>
      </c>
      <c r="F24" s="105">
        <v>548092681</v>
      </c>
      <c r="G24" s="105">
        <v>175102907319</v>
      </c>
      <c r="H24" s="105">
        <v>308910808.14999998</v>
      </c>
      <c r="I24" s="105">
        <v>3515753945</v>
      </c>
      <c r="J24" s="106">
        <v>3515753945</v>
      </c>
    </row>
    <row r="25" spans="1:10" ht="33.75" x14ac:dyDescent="0.25">
      <c r="A25" s="101"/>
      <c r="B25" s="103" t="s">
        <v>48</v>
      </c>
      <c r="C25" s="104" t="s">
        <v>49</v>
      </c>
      <c r="D25" s="105">
        <v>62490000000</v>
      </c>
      <c r="E25" s="105">
        <v>6500000000</v>
      </c>
      <c r="F25" s="105">
        <v>49782785</v>
      </c>
      <c r="G25" s="105">
        <v>55940217215</v>
      </c>
      <c r="H25" s="105">
        <v>1432495595</v>
      </c>
      <c r="I25" s="105">
        <v>42670691</v>
      </c>
      <c r="J25" s="106">
        <v>42670691</v>
      </c>
    </row>
    <row r="26" spans="1:10" ht="56.25" x14ac:dyDescent="0.25">
      <c r="A26" s="101"/>
      <c r="B26" s="103" t="s">
        <v>50</v>
      </c>
      <c r="C26" s="104" t="s">
        <v>51</v>
      </c>
      <c r="D26" s="105">
        <v>13299733948</v>
      </c>
      <c r="E26" s="105">
        <v>1266283948</v>
      </c>
      <c r="F26" s="105">
        <v>0</v>
      </c>
      <c r="G26" s="105">
        <v>12033450000</v>
      </c>
      <c r="H26" s="105">
        <v>377262916</v>
      </c>
      <c r="I26" s="105">
        <v>518340182</v>
      </c>
      <c r="J26" s="106">
        <v>518340182</v>
      </c>
    </row>
    <row r="27" spans="1:10" ht="67.5" x14ac:dyDescent="0.25">
      <c r="A27" s="101"/>
      <c r="B27" s="103" t="s">
        <v>52</v>
      </c>
      <c r="C27" s="104" t="s">
        <v>53</v>
      </c>
      <c r="D27" s="105">
        <v>96155000000</v>
      </c>
      <c r="E27" s="105">
        <v>19664450000</v>
      </c>
      <c r="F27" s="105">
        <v>217186939</v>
      </c>
      <c r="G27" s="105">
        <v>76273363061</v>
      </c>
      <c r="H27" s="105">
        <v>7023037211</v>
      </c>
      <c r="I27" s="105">
        <v>7033959749</v>
      </c>
      <c r="J27" s="106">
        <v>7033959749</v>
      </c>
    </row>
    <row r="28" spans="1:10" ht="33.75" x14ac:dyDescent="0.25">
      <c r="A28" s="101"/>
      <c r="B28" s="103" t="s">
        <v>54</v>
      </c>
      <c r="C28" s="104" t="s">
        <v>55</v>
      </c>
      <c r="D28" s="105">
        <v>1000000000</v>
      </c>
      <c r="E28" s="105">
        <v>0</v>
      </c>
      <c r="F28" s="105">
        <v>123384057</v>
      </c>
      <c r="G28" s="105">
        <v>876615943</v>
      </c>
      <c r="H28" s="105">
        <v>123384057</v>
      </c>
      <c r="I28" s="105">
        <v>27433300</v>
      </c>
      <c r="J28" s="106">
        <v>27433300</v>
      </c>
    </row>
    <row r="29" spans="1:10" ht="33.75" x14ac:dyDescent="0.25">
      <c r="A29" s="101"/>
      <c r="B29" s="103" t="s">
        <v>56</v>
      </c>
      <c r="C29" s="104" t="s">
        <v>57</v>
      </c>
      <c r="D29" s="105">
        <v>1200000000</v>
      </c>
      <c r="E29" s="105">
        <v>0</v>
      </c>
      <c r="F29" s="105">
        <v>941200000</v>
      </c>
      <c r="G29" s="105">
        <v>258800000</v>
      </c>
      <c r="H29" s="105">
        <v>0</v>
      </c>
      <c r="I29" s="105">
        <v>18500000</v>
      </c>
      <c r="J29" s="106">
        <v>18500000</v>
      </c>
    </row>
    <row r="30" spans="1:10" ht="56.25" x14ac:dyDescent="0.25">
      <c r="A30" s="101"/>
      <c r="B30" s="103" t="s">
        <v>58</v>
      </c>
      <c r="C30" s="104" t="s">
        <v>59</v>
      </c>
      <c r="D30" s="105">
        <v>45620000000</v>
      </c>
      <c r="E30" s="105">
        <v>0</v>
      </c>
      <c r="F30" s="105">
        <v>-624811599</v>
      </c>
      <c r="G30" s="105">
        <v>46244811599</v>
      </c>
      <c r="H30" s="105">
        <v>423201651</v>
      </c>
      <c r="I30" s="105">
        <v>14389405260</v>
      </c>
      <c r="J30" s="106">
        <v>14389405260</v>
      </c>
    </row>
    <row r="31" spans="1:10" ht="33.75" x14ac:dyDescent="0.25">
      <c r="A31" s="101"/>
      <c r="B31" s="103" t="s">
        <v>60</v>
      </c>
      <c r="C31" s="104" t="s">
        <v>61</v>
      </c>
      <c r="D31" s="105">
        <v>2500000000</v>
      </c>
      <c r="E31" s="105">
        <v>0</v>
      </c>
      <c r="F31" s="105">
        <v>158198953</v>
      </c>
      <c r="G31" s="105">
        <v>2341801047</v>
      </c>
      <c r="H31" s="105">
        <v>204412538</v>
      </c>
      <c r="I31" s="105">
        <v>47049037</v>
      </c>
      <c r="J31" s="106">
        <v>47049037</v>
      </c>
    </row>
    <row r="32" spans="1:10" ht="22.5" x14ac:dyDescent="0.25">
      <c r="A32" s="101"/>
      <c r="B32" s="103" t="s">
        <v>62</v>
      </c>
      <c r="C32" s="104" t="s">
        <v>63</v>
      </c>
      <c r="D32" s="105">
        <v>1700000000</v>
      </c>
      <c r="E32" s="105">
        <v>0</v>
      </c>
      <c r="F32" s="105">
        <v>1230901</v>
      </c>
      <c r="G32" s="105">
        <v>1698769099</v>
      </c>
      <c r="H32" s="105">
        <v>1230901</v>
      </c>
      <c r="I32" s="105">
        <v>615957302</v>
      </c>
      <c r="J32" s="106">
        <v>615957302</v>
      </c>
    </row>
    <row r="33" spans="1:10" ht="33.75" x14ac:dyDescent="0.25">
      <c r="A33" s="101"/>
      <c r="B33" s="103" t="s">
        <v>64</v>
      </c>
      <c r="C33" s="104" t="s">
        <v>65</v>
      </c>
      <c r="D33" s="105">
        <v>9000000000</v>
      </c>
      <c r="E33" s="105">
        <v>0</v>
      </c>
      <c r="F33" s="105">
        <v>299430757</v>
      </c>
      <c r="G33" s="105">
        <v>8700569243</v>
      </c>
      <c r="H33" s="105">
        <v>3111406</v>
      </c>
      <c r="I33" s="105">
        <v>72114171.650000006</v>
      </c>
      <c r="J33" s="106">
        <v>72114171.650000006</v>
      </c>
    </row>
    <row r="34" spans="1:10" ht="67.5" x14ac:dyDescent="0.25">
      <c r="A34" s="101"/>
      <c r="B34" s="103" t="s">
        <v>66</v>
      </c>
      <c r="C34" s="104" t="s">
        <v>67</v>
      </c>
      <c r="D34" s="105">
        <v>4000000000</v>
      </c>
      <c r="E34" s="105">
        <v>0</v>
      </c>
      <c r="F34" s="105">
        <v>455112638.50999999</v>
      </c>
      <c r="G34" s="105">
        <v>3544887361.4899998</v>
      </c>
      <c r="H34" s="105">
        <v>98312609</v>
      </c>
      <c r="I34" s="105">
        <v>13310000</v>
      </c>
      <c r="J34" s="106">
        <v>13310000</v>
      </c>
    </row>
    <row r="35" spans="1:10" ht="22.5" x14ac:dyDescent="0.25">
      <c r="A35" s="101"/>
      <c r="B35" s="103" t="s">
        <v>68</v>
      </c>
      <c r="C35" s="104" t="s">
        <v>69</v>
      </c>
      <c r="D35" s="105">
        <v>6000000000</v>
      </c>
      <c r="E35" s="105">
        <v>0</v>
      </c>
      <c r="F35" s="105">
        <v>94400000</v>
      </c>
      <c r="G35" s="105">
        <v>5905600000</v>
      </c>
      <c r="H35" s="105">
        <v>88111852</v>
      </c>
      <c r="I35" s="105">
        <v>238832276</v>
      </c>
      <c r="J35" s="106">
        <v>238832276</v>
      </c>
    </row>
    <row r="36" spans="1:10" ht="23.25" thickBot="1" x14ac:dyDescent="0.3">
      <c r="A36" s="101"/>
      <c r="B36" s="117" t="s">
        <v>70</v>
      </c>
      <c r="C36" s="118" t="s">
        <v>71</v>
      </c>
      <c r="D36" s="119">
        <v>5950000000</v>
      </c>
      <c r="E36" s="119">
        <v>0</v>
      </c>
      <c r="F36" s="119">
        <v>106554081</v>
      </c>
      <c r="G36" s="119">
        <v>5843445919</v>
      </c>
      <c r="H36" s="119">
        <v>205257510</v>
      </c>
      <c r="I36" s="119">
        <v>108202043</v>
      </c>
      <c r="J36" s="120">
        <v>108202043</v>
      </c>
    </row>
    <row r="37" spans="1:10" ht="15.75" thickBot="1" x14ac:dyDescent="0.3">
      <c r="A37" s="101"/>
      <c r="B37" s="107" t="s">
        <v>0</v>
      </c>
      <c r="C37" s="108" t="s">
        <v>0</v>
      </c>
      <c r="D37" s="109">
        <f>+D5+D18</f>
        <v>569055371065</v>
      </c>
      <c r="E37" s="109">
        <f t="shared" ref="E37:J37" si="2">+E5+E18</f>
        <v>70000000000</v>
      </c>
      <c r="F37" s="109">
        <f t="shared" si="2"/>
        <v>28880735618.509998</v>
      </c>
      <c r="G37" s="109">
        <f t="shared" si="2"/>
        <v>470174635446.48999</v>
      </c>
      <c r="H37" s="109">
        <f t="shared" si="2"/>
        <v>44291596303.540001</v>
      </c>
      <c r="I37" s="109">
        <f t="shared" si="2"/>
        <v>30106280791.360001</v>
      </c>
      <c r="J37" s="109">
        <f t="shared" si="2"/>
        <v>30106280791.360001</v>
      </c>
    </row>
    <row r="38" spans="1:10" ht="409.6" hidden="1" customHeight="1" x14ac:dyDescent="0.25"/>
    <row r="39" spans="1:10" ht="33.950000000000003" customHeight="1" thickTop="1" x14ac:dyDescent="0.25"/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G14" sqref="G14"/>
    </sheetView>
  </sheetViews>
  <sheetFormatPr baseColWidth="10" defaultRowHeight="15" x14ac:dyDescent="0.25"/>
  <cols>
    <col min="1" max="1" width="11.42578125" style="132"/>
    <col min="2" max="2" width="14.140625" style="132" customWidth="1"/>
    <col min="3" max="3" width="19.5703125" style="132" customWidth="1"/>
    <col min="4" max="4" width="24.28515625" style="132" customWidth="1"/>
    <col min="5" max="5" width="22.5703125" style="132" customWidth="1"/>
    <col min="6" max="6" width="20.42578125" style="132" customWidth="1"/>
    <col min="7" max="7" width="24.7109375" style="132" customWidth="1"/>
    <col min="8" max="8" width="25.7109375" style="132" customWidth="1"/>
    <col min="9" max="9" width="29.5703125" style="132" customWidth="1"/>
    <col min="10" max="10" width="25.28515625" style="132" customWidth="1"/>
    <col min="11" max="16384" width="11.42578125" style="132"/>
  </cols>
  <sheetData>
    <row r="1" spans="1:10" x14ac:dyDescent="0.25">
      <c r="B1" s="133" t="s">
        <v>91</v>
      </c>
      <c r="C1" s="134">
        <v>2019</v>
      </c>
      <c r="D1" s="134" t="s">
        <v>0</v>
      </c>
      <c r="E1" s="134" t="s">
        <v>0</v>
      </c>
      <c r="F1" s="134" t="s">
        <v>0</v>
      </c>
      <c r="G1" s="134" t="s">
        <v>0</v>
      </c>
      <c r="H1" s="134" t="s">
        <v>0</v>
      </c>
      <c r="I1" s="134" t="s">
        <v>0</v>
      </c>
      <c r="J1" s="134" t="s">
        <v>0</v>
      </c>
    </row>
    <row r="2" spans="1:10" x14ac:dyDescent="0.25">
      <c r="B2" s="133" t="s">
        <v>92</v>
      </c>
      <c r="C2" s="134" t="s">
        <v>1</v>
      </c>
      <c r="D2" s="134" t="s">
        <v>0</v>
      </c>
      <c r="E2" s="134" t="s">
        <v>0</v>
      </c>
      <c r="F2" s="134" t="s">
        <v>0</v>
      </c>
      <c r="G2" s="134" t="s">
        <v>0</v>
      </c>
      <c r="H2" s="134" t="s">
        <v>0</v>
      </c>
      <c r="I2" s="134" t="s">
        <v>0</v>
      </c>
      <c r="J2" s="134" t="s">
        <v>0</v>
      </c>
    </row>
    <row r="3" spans="1:10" ht="15.75" thickBot="1" x14ac:dyDescent="0.3">
      <c r="B3" s="133" t="s">
        <v>93</v>
      </c>
      <c r="C3" s="134" t="s">
        <v>104</v>
      </c>
      <c r="D3" s="134" t="s">
        <v>0</v>
      </c>
      <c r="E3" s="134" t="s">
        <v>0</v>
      </c>
      <c r="F3" s="134" t="s">
        <v>0</v>
      </c>
      <c r="G3" s="134" t="s">
        <v>0</v>
      </c>
      <c r="H3" s="134" t="s">
        <v>0</v>
      </c>
      <c r="I3" s="134" t="s">
        <v>0</v>
      </c>
      <c r="J3" s="134" t="s">
        <v>0</v>
      </c>
    </row>
    <row r="4" spans="1:10" ht="16.5" thickTop="1" thickBot="1" x14ac:dyDescent="0.3">
      <c r="A4" s="135"/>
      <c r="B4" s="144" t="s">
        <v>3</v>
      </c>
      <c r="C4" s="145" t="s">
        <v>4</v>
      </c>
      <c r="D4" s="145" t="s">
        <v>5</v>
      </c>
      <c r="E4" s="145" t="s">
        <v>6</v>
      </c>
      <c r="F4" s="145" t="s">
        <v>7</v>
      </c>
      <c r="G4" s="145" t="s">
        <v>8</v>
      </c>
      <c r="H4" s="145" t="s">
        <v>9</v>
      </c>
      <c r="I4" s="145" t="s">
        <v>10</v>
      </c>
      <c r="J4" s="146" t="s">
        <v>11</v>
      </c>
    </row>
    <row r="5" spans="1:10" s="136" customFormat="1" x14ac:dyDescent="0.25">
      <c r="A5" s="143"/>
      <c r="B5" s="147"/>
      <c r="C5" s="148" t="s">
        <v>76</v>
      </c>
      <c r="D5" s="149">
        <f t="shared" ref="D5:J5" si="0">SUM(D6:D17)</f>
        <v>37055371065</v>
      </c>
      <c r="E5" s="149">
        <f t="shared" si="0"/>
        <v>0</v>
      </c>
      <c r="F5" s="149">
        <f t="shared" si="0"/>
        <v>3607929143.4400001</v>
      </c>
      <c r="G5" s="149">
        <f t="shared" si="0"/>
        <v>33447441921.559998</v>
      </c>
      <c r="H5" s="149">
        <f t="shared" si="0"/>
        <v>3732649075.75</v>
      </c>
      <c r="I5" s="149">
        <f t="shared" si="0"/>
        <v>3920057160.4400001</v>
      </c>
      <c r="J5" s="150">
        <f t="shared" si="0"/>
        <v>3864593504.4400001</v>
      </c>
    </row>
    <row r="6" spans="1:10" x14ac:dyDescent="0.25">
      <c r="B6" s="151" t="s">
        <v>12</v>
      </c>
      <c r="C6" s="152" t="s">
        <v>13</v>
      </c>
      <c r="D6" s="153">
        <v>11589000000</v>
      </c>
      <c r="E6" s="153">
        <v>0</v>
      </c>
      <c r="F6" s="153">
        <v>1198527367</v>
      </c>
      <c r="G6" s="153">
        <v>10390472633</v>
      </c>
      <c r="H6" s="153">
        <v>1198527367</v>
      </c>
      <c r="I6" s="153">
        <v>1196494544</v>
      </c>
      <c r="J6" s="154">
        <v>1196494544</v>
      </c>
    </row>
    <row r="7" spans="1:10" x14ac:dyDescent="0.25">
      <c r="B7" s="151" t="s">
        <v>14</v>
      </c>
      <c r="C7" s="152" t="s">
        <v>15</v>
      </c>
      <c r="D7" s="153">
        <v>3935000000</v>
      </c>
      <c r="E7" s="153">
        <v>0</v>
      </c>
      <c r="F7" s="153">
        <v>394200609</v>
      </c>
      <c r="G7" s="153">
        <v>3540799391</v>
      </c>
      <c r="H7" s="153">
        <v>394200609</v>
      </c>
      <c r="I7" s="153">
        <v>379060512</v>
      </c>
      <c r="J7" s="154">
        <v>379060512</v>
      </c>
    </row>
    <row r="8" spans="1:10" x14ac:dyDescent="0.25">
      <c r="B8" s="151" t="s">
        <v>16</v>
      </c>
      <c r="C8" s="152" t="s">
        <v>17</v>
      </c>
      <c r="D8" s="153">
        <v>1337000000</v>
      </c>
      <c r="E8" s="153">
        <v>0</v>
      </c>
      <c r="F8" s="153">
        <v>252024367</v>
      </c>
      <c r="G8" s="153">
        <v>1084975633</v>
      </c>
      <c r="H8" s="153">
        <v>252024367</v>
      </c>
      <c r="I8" s="153">
        <v>248622130</v>
      </c>
      <c r="J8" s="154">
        <v>193158474</v>
      </c>
    </row>
    <row r="9" spans="1:10" x14ac:dyDescent="0.25">
      <c r="B9" s="151" t="s">
        <v>18</v>
      </c>
      <c r="C9" s="152" t="s">
        <v>19</v>
      </c>
      <c r="D9" s="153">
        <v>10000000</v>
      </c>
      <c r="E9" s="153">
        <v>0</v>
      </c>
      <c r="F9" s="153">
        <v>0</v>
      </c>
      <c r="G9" s="153">
        <v>10000000</v>
      </c>
      <c r="H9" s="153">
        <v>0</v>
      </c>
      <c r="I9" s="153">
        <v>0</v>
      </c>
      <c r="J9" s="154">
        <v>0</v>
      </c>
    </row>
    <row r="10" spans="1:10" x14ac:dyDescent="0.25">
      <c r="B10" s="151" t="s">
        <v>20</v>
      </c>
      <c r="C10" s="152" t="s">
        <v>21</v>
      </c>
      <c r="D10" s="153">
        <v>4202371065</v>
      </c>
      <c r="E10" s="153">
        <v>0</v>
      </c>
      <c r="F10" s="153">
        <v>4797992</v>
      </c>
      <c r="G10" s="153">
        <v>4197573073</v>
      </c>
      <c r="H10" s="153">
        <v>129517924.31</v>
      </c>
      <c r="I10" s="153">
        <v>301500000</v>
      </c>
      <c r="J10" s="154">
        <v>301500000</v>
      </c>
    </row>
    <row r="11" spans="1:10" x14ac:dyDescent="0.25">
      <c r="B11" s="151" t="s">
        <v>22</v>
      </c>
      <c r="C11" s="152" t="s">
        <v>23</v>
      </c>
      <c r="D11" s="153">
        <v>14085000000</v>
      </c>
      <c r="E11" s="153">
        <v>0</v>
      </c>
      <c r="F11" s="153">
        <v>1741117655.4400001</v>
      </c>
      <c r="G11" s="153">
        <v>12343882344.559999</v>
      </c>
      <c r="H11" s="153">
        <v>1741117655.4400001</v>
      </c>
      <c r="I11" s="153">
        <v>1741117655.4400001</v>
      </c>
      <c r="J11" s="154">
        <v>1741117655.4400001</v>
      </c>
    </row>
    <row r="12" spans="1:10" x14ac:dyDescent="0.25">
      <c r="B12" s="151" t="s">
        <v>24</v>
      </c>
      <c r="C12" s="152" t="s">
        <v>25</v>
      </c>
      <c r="D12" s="153">
        <v>1153000000</v>
      </c>
      <c r="E12" s="153">
        <v>0</v>
      </c>
      <c r="F12" s="153">
        <v>0</v>
      </c>
      <c r="G12" s="153">
        <v>1153000000</v>
      </c>
      <c r="H12" s="153">
        <v>0</v>
      </c>
      <c r="I12" s="153">
        <v>53159042</v>
      </c>
      <c r="J12" s="154">
        <v>53159042</v>
      </c>
    </row>
    <row r="13" spans="1:10" x14ac:dyDescent="0.25">
      <c r="B13" s="151" t="s">
        <v>26</v>
      </c>
      <c r="C13" s="152" t="s">
        <v>27</v>
      </c>
      <c r="D13" s="153">
        <v>56000000</v>
      </c>
      <c r="E13" s="153">
        <v>0</v>
      </c>
      <c r="F13" s="153">
        <v>17261153</v>
      </c>
      <c r="G13" s="153">
        <v>38738847</v>
      </c>
      <c r="H13" s="153">
        <v>17261153</v>
      </c>
      <c r="I13" s="153">
        <v>103277</v>
      </c>
      <c r="J13" s="154">
        <v>103277</v>
      </c>
    </row>
    <row r="14" spans="1:10" x14ac:dyDescent="0.25">
      <c r="B14" s="151" t="s">
        <v>28</v>
      </c>
      <c r="C14" s="152" t="s">
        <v>29</v>
      </c>
      <c r="D14" s="153">
        <v>91000000</v>
      </c>
      <c r="E14" s="153">
        <v>0</v>
      </c>
      <c r="F14" s="153">
        <v>0</v>
      </c>
      <c r="G14" s="153">
        <v>91000000</v>
      </c>
      <c r="H14" s="153">
        <v>0</v>
      </c>
      <c r="I14" s="153">
        <v>0</v>
      </c>
      <c r="J14" s="154">
        <v>0</v>
      </c>
    </row>
    <row r="15" spans="1:10" x14ac:dyDescent="0.25">
      <c r="B15" s="151" t="s">
        <v>30</v>
      </c>
      <c r="C15" s="152" t="s">
        <v>31</v>
      </c>
      <c r="D15" s="153">
        <v>10000000</v>
      </c>
      <c r="E15" s="153">
        <v>0</v>
      </c>
      <c r="F15" s="153">
        <v>0</v>
      </c>
      <c r="G15" s="153">
        <v>10000000</v>
      </c>
      <c r="H15" s="153">
        <v>0</v>
      </c>
      <c r="I15" s="153">
        <v>0</v>
      </c>
      <c r="J15" s="154">
        <v>0</v>
      </c>
    </row>
    <row r="16" spans="1:10" x14ac:dyDescent="0.25">
      <c r="B16" s="179" t="s">
        <v>32</v>
      </c>
      <c r="C16" s="152" t="s">
        <v>33</v>
      </c>
      <c r="D16" s="153">
        <v>10000000</v>
      </c>
      <c r="E16" s="153">
        <v>0</v>
      </c>
      <c r="F16" s="153">
        <v>0</v>
      </c>
      <c r="G16" s="153">
        <v>10000000</v>
      </c>
      <c r="H16" s="153">
        <v>0</v>
      </c>
      <c r="I16" s="153">
        <v>0</v>
      </c>
      <c r="J16" s="153">
        <v>0</v>
      </c>
    </row>
    <row r="17" spans="2:10" ht="15.75" thickBot="1" x14ac:dyDescent="0.3">
      <c r="B17" s="175" t="s">
        <v>34</v>
      </c>
      <c r="C17" s="176" t="s">
        <v>35</v>
      </c>
      <c r="D17" s="177">
        <v>577000000</v>
      </c>
      <c r="E17" s="177">
        <v>0</v>
      </c>
      <c r="F17" s="177">
        <v>0</v>
      </c>
      <c r="G17" s="177">
        <v>577000000</v>
      </c>
      <c r="H17" s="177">
        <v>0</v>
      </c>
      <c r="I17" s="177">
        <v>0</v>
      </c>
      <c r="J17" s="178">
        <v>0</v>
      </c>
    </row>
    <row r="18" spans="2:10" s="136" customFormat="1" ht="15.75" thickBot="1" x14ac:dyDescent="0.3">
      <c r="B18" s="171"/>
      <c r="C18" s="172" t="s">
        <v>77</v>
      </c>
      <c r="D18" s="173">
        <f t="shared" ref="D18:J18" si="1">SUM(D19:D36)</f>
        <v>532000000000</v>
      </c>
      <c r="E18" s="173">
        <f t="shared" si="1"/>
        <v>70000000000</v>
      </c>
      <c r="F18" s="173">
        <f t="shared" si="1"/>
        <v>13596256388.15</v>
      </c>
      <c r="G18" s="173">
        <f t="shared" si="1"/>
        <v>448403743611.84998</v>
      </c>
      <c r="H18" s="173">
        <f t="shared" si="1"/>
        <v>12919410256</v>
      </c>
      <c r="I18" s="173">
        <f t="shared" si="1"/>
        <v>17999999999.029999</v>
      </c>
      <c r="J18" s="174">
        <f t="shared" si="1"/>
        <v>17911220295.330002</v>
      </c>
    </row>
    <row r="19" spans="2:10" x14ac:dyDescent="0.25">
      <c r="B19" s="167" t="s">
        <v>36</v>
      </c>
      <c r="C19" s="168" t="s">
        <v>37</v>
      </c>
      <c r="D19" s="169">
        <v>73269266052</v>
      </c>
      <c r="E19" s="169">
        <v>42569266052</v>
      </c>
      <c r="F19" s="169">
        <v>447079948</v>
      </c>
      <c r="G19" s="169">
        <v>30252920052</v>
      </c>
      <c r="H19" s="169">
        <v>3433603128</v>
      </c>
      <c r="I19" s="169">
        <v>6259001593</v>
      </c>
      <c r="J19" s="170">
        <v>6259001593</v>
      </c>
    </row>
    <row r="20" spans="2:10" x14ac:dyDescent="0.25">
      <c r="B20" s="151" t="s">
        <v>38</v>
      </c>
      <c r="C20" s="152" t="s">
        <v>39</v>
      </c>
      <c r="D20" s="153">
        <v>8750000000</v>
      </c>
      <c r="E20" s="153">
        <v>0</v>
      </c>
      <c r="F20" s="153">
        <v>19334613</v>
      </c>
      <c r="G20" s="153">
        <v>8730665387</v>
      </c>
      <c r="H20" s="153">
        <v>136492633</v>
      </c>
      <c r="I20" s="153">
        <v>1335163279</v>
      </c>
      <c r="J20" s="154">
        <v>1335163279</v>
      </c>
    </row>
    <row r="21" spans="2:10" x14ac:dyDescent="0.25">
      <c r="B21" s="151" t="s">
        <v>40</v>
      </c>
      <c r="C21" s="152" t="s">
        <v>41</v>
      </c>
      <c r="D21" s="153">
        <v>8403000000</v>
      </c>
      <c r="E21" s="153">
        <v>0</v>
      </c>
      <c r="F21" s="153">
        <v>306709309</v>
      </c>
      <c r="G21" s="153">
        <v>8096290691</v>
      </c>
      <c r="H21" s="153">
        <v>1594709309</v>
      </c>
      <c r="I21" s="153">
        <v>227388299</v>
      </c>
      <c r="J21" s="154">
        <v>200231802</v>
      </c>
    </row>
    <row r="22" spans="2:10" x14ac:dyDescent="0.25">
      <c r="B22" s="151" t="s">
        <v>42</v>
      </c>
      <c r="C22" s="152" t="s">
        <v>43</v>
      </c>
      <c r="D22" s="153">
        <v>7782000000</v>
      </c>
      <c r="E22" s="153">
        <v>0</v>
      </c>
      <c r="F22" s="153">
        <v>247471200</v>
      </c>
      <c r="G22" s="153">
        <v>7534528800</v>
      </c>
      <c r="H22" s="153">
        <v>2133219638</v>
      </c>
      <c r="I22" s="153">
        <v>941340327</v>
      </c>
      <c r="J22" s="154">
        <v>941340327</v>
      </c>
    </row>
    <row r="23" spans="2:10" x14ac:dyDescent="0.25">
      <c r="B23" s="151" t="s">
        <v>44</v>
      </c>
      <c r="C23" s="152" t="s">
        <v>45</v>
      </c>
      <c r="D23" s="153">
        <v>9230000000</v>
      </c>
      <c r="E23" s="153">
        <v>0</v>
      </c>
      <c r="F23" s="153">
        <v>129503055</v>
      </c>
      <c r="G23" s="153">
        <v>9100496945</v>
      </c>
      <c r="H23" s="153">
        <v>202003055</v>
      </c>
      <c r="I23" s="153">
        <v>390898663</v>
      </c>
      <c r="J23" s="154">
        <v>390898663</v>
      </c>
    </row>
    <row r="24" spans="2:10" x14ac:dyDescent="0.25">
      <c r="B24" s="151" t="s">
        <v>46</v>
      </c>
      <c r="C24" s="152" t="s">
        <v>47</v>
      </c>
      <c r="D24" s="153">
        <v>175651000000</v>
      </c>
      <c r="E24" s="153">
        <v>0</v>
      </c>
      <c r="F24" s="153">
        <v>8803601754.1499996</v>
      </c>
      <c r="G24" s="153">
        <v>166847398245.85001</v>
      </c>
      <c r="H24" s="153">
        <v>119361493</v>
      </c>
      <c r="I24" s="153">
        <v>3208012423</v>
      </c>
      <c r="J24" s="154">
        <v>3208012423</v>
      </c>
    </row>
    <row r="25" spans="2:10" x14ac:dyDescent="0.25">
      <c r="B25" s="151" t="s">
        <v>48</v>
      </c>
      <c r="C25" s="152" t="s">
        <v>49</v>
      </c>
      <c r="D25" s="153">
        <v>62490000000</v>
      </c>
      <c r="E25" s="153">
        <v>6500000000</v>
      </c>
      <c r="F25" s="153">
        <v>322285806</v>
      </c>
      <c r="G25" s="153">
        <v>55667714194</v>
      </c>
      <c r="H25" s="153">
        <v>24051996</v>
      </c>
      <c r="I25" s="153">
        <v>39481814</v>
      </c>
      <c r="J25" s="154">
        <v>39481814</v>
      </c>
    </row>
    <row r="26" spans="2:10" x14ac:dyDescent="0.25">
      <c r="B26" s="151" t="s">
        <v>50</v>
      </c>
      <c r="C26" s="152" t="s">
        <v>51</v>
      </c>
      <c r="D26" s="153">
        <v>13299733948</v>
      </c>
      <c r="E26" s="153">
        <v>1266283948</v>
      </c>
      <c r="F26" s="153">
        <v>115187400</v>
      </c>
      <c r="G26" s="153">
        <v>11918262600</v>
      </c>
      <c r="H26" s="153">
        <v>1228786215</v>
      </c>
      <c r="I26" s="153">
        <v>285241483</v>
      </c>
      <c r="J26" s="154">
        <v>285241483</v>
      </c>
    </row>
    <row r="27" spans="2:10" x14ac:dyDescent="0.25">
      <c r="B27" s="151" t="s">
        <v>52</v>
      </c>
      <c r="C27" s="152" t="s">
        <v>53</v>
      </c>
      <c r="D27" s="153">
        <v>96155000000</v>
      </c>
      <c r="E27" s="153">
        <v>19664450000</v>
      </c>
      <c r="F27" s="153">
        <v>552990347</v>
      </c>
      <c r="G27" s="153">
        <v>75937559653</v>
      </c>
      <c r="H27" s="153">
        <v>1902190031</v>
      </c>
      <c r="I27" s="153">
        <v>4659799178</v>
      </c>
      <c r="J27" s="154">
        <v>4629010387</v>
      </c>
    </row>
    <row r="28" spans="2:10" x14ac:dyDescent="0.25">
      <c r="B28" s="151" t="s">
        <v>54</v>
      </c>
      <c r="C28" s="152" t="s">
        <v>55</v>
      </c>
      <c r="D28" s="153">
        <v>1000000000</v>
      </c>
      <c r="E28" s="153">
        <v>0</v>
      </c>
      <c r="F28" s="153">
        <v>3470655</v>
      </c>
      <c r="G28" s="153">
        <v>996529345</v>
      </c>
      <c r="H28" s="153">
        <v>3470655</v>
      </c>
      <c r="I28" s="153">
        <v>87291557</v>
      </c>
      <c r="J28" s="154">
        <v>87291557</v>
      </c>
    </row>
    <row r="29" spans="2:10" x14ac:dyDescent="0.25">
      <c r="B29" s="151" t="s">
        <v>56</v>
      </c>
      <c r="C29" s="152" t="s">
        <v>57</v>
      </c>
      <c r="D29" s="153">
        <v>1200000000</v>
      </c>
      <c r="E29" s="153">
        <v>0</v>
      </c>
      <c r="F29" s="153">
        <v>591921</v>
      </c>
      <c r="G29" s="153">
        <v>1199408079</v>
      </c>
      <c r="H29" s="153">
        <v>1591921</v>
      </c>
      <c r="I29" s="153">
        <v>18500000</v>
      </c>
      <c r="J29" s="154">
        <v>18500000</v>
      </c>
    </row>
    <row r="30" spans="2:10" x14ac:dyDescent="0.25">
      <c r="B30" s="151" t="s">
        <v>58</v>
      </c>
      <c r="C30" s="152" t="s">
        <v>59</v>
      </c>
      <c r="D30" s="153">
        <v>45620000000</v>
      </c>
      <c r="E30" s="153">
        <v>0</v>
      </c>
      <c r="F30" s="153">
        <v>734642760</v>
      </c>
      <c r="G30" s="153">
        <v>44885357240</v>
      </c>
      <c r="H30" s="153">
        <v>1283753500</v>
      </c>
      <c r="I30" s="153">
        <v>57341742</v>
      </c>
      <c r="J30" s="154">
        <v>57341742</v>
      </c>
    </row>
    <row r="31" spans="2:10" x14ac:dyDescent="0.25">
      <c r="B31" s="151" t="s">
        <v>60</v>
      </c>
      <c r="C31" s="152" t="s">
        <v>61</v>
      </c>
      <c r="D31" s="153">
        <v>2500000000</v>
      </c>
      <c r="E31" s="153">
        <v>0</v>
      </c>
      <c r="F31" s="153">
        <v>-153677021</v>
      </c>
      <c r="G31" s="153">
        <v>2653677021</v>
      </c>
      <c r="H31" s="153">
        <v>169235426</v>
      </c>
      <c r="I31" s="153">
        <v>68588772</v>
      </c>
      <c r="J31" s="154">
        <v>68588772</v>
      </c>
    </row>
    <row r="32" spans="2:10" x14ac:dyDescent="0.25">
      <c r="B32" s="151" t="s">
        <v>62</v>
      </c>
      <c r="C32" s="152" t="s">
        <v>63</v>
      </c>
      <c r="D32" s="153">
        <v>1700000000</v>
      </c>
      <c r="E32" s="153">
        <v>0</v>
      </c>
      <c r="F32" s="153">
        <v>51007040</v>
      </c>
      <c r="G32" s="153">
        <v>1648992960</v>
      </c>
      <c r="H32" s="153">
        <v>1007040</v>
      </c>
      <c r="I32" s="153">
        <v>18418629</v>
      </c>
      <c r="J32" s="154">
        <v>18418629</v>
      </c>
    </row>
    <row r="33" spans="1:10" x14ac:dyDescent="0.25">
      <c r="B33" s="151" t="s">
        <v>64</v>
      </c>
      <c r="C33" s="152" t="s">
        <v>65</v>
      </c>
      <c r="D33" s="153">
        <v>9000000000</v>
      </c>
      <c r="E33" s="153">
        <v>0</v>
      </c>
      <c r="F33" s="153">
        <v>1612445248</v>
      </c>
      <c r="G33" s="153">
        <v>7387554752</v>
      </c>
      <c r="H33" s="153">
        <v>373989512</v>
      </c>
      <c r="I33" s="153">
        <v>83186175</v>
      </c>
      <c r="J33" s="154">
        <v>83186175</v>
      </c>
    </row>
    <row r="34" spans="1:10" x14ac:dyDescent="0.25">
      <c r="B34" s="151" t="s">
        <v>66</v>
      </c>
      <c r="C34" s="152" t="s">
        <v>67</v>
      </c>
      <c r="D34" s="153">
        <v>4000000000</v>
      </c>
      <c r="E34" s="153">
        <v>0</v>
      </c>
      <c r="F34" s="153">
        <v>339103913</v>
      </c>
      <c r="G34" s="153">
        <v>3660896087</v>
      </c>
      <c r="H34" s="153">
        <v>134259167</v>
      </c>
      <c r="I34" s="153">
        <v>85344123.030000001</v>
      </c>
      <c r="J34" s="154">
        <v>54509707.329999998</v>
      </c>
    </row>
    <row r="35" spans="1:10" ht="15.75" thickBot="1" x14ac:dyDescent="0.3">
      <c r="B35" s="155" t="s">
        <v>68</v>
      </c>
      <c r="C35" s="156" t="s">
        <v>69</v>
      </c>
      <c r="D35" s="157">
        <v>6000000000</v>
      </c>
      <c r="E35" s="157">
        <v>0</v>
      </c>
      <c r="F35" s="157">
        <v>-32124900</v>
      </c>
      <c r="G35" s="157">
        <v>6032124900</v>
      </c>
      <c r="H35" s="157">
        <v>71940982</v>
      </c>
      <c r="I35" s="157">
        <v>86261929</v>
      </c>
      <c r="J35" s="158">
        <v>86261929</v>
      </c>
    </row>
    <row r="36" spans="1:10" x14ac:dyDescent="0.25">
      <c r="B36" s="159" t="s">
        <v>70</v>
      </c>
      <c r="C36" s="160" t="s">
        <v>71</v>
      </c>
      <c r="D36" s="161">
        <v>5950000000</v>
      </c>
      <c r="E36" s="161">
        <v>0</v>
      </c>
      <c r="F36" s="161">
        <v>96633340</v>
      </c>
      <c r="G36" s="161">
        <v>5853366660</v>
      </c>
      <c r="H36" s="161">
        <v>105744555</v>
      </c>
      <c r="I36" s="161">
        <v>148740013</v>
      </c>
      <c r="J36" s="162">
        <v>148740013</v>
      </c>
    </row>
    <row r="37" spans="1:10" ht="15.75" thickBot="1" x14ac:dyDescent="0.3">
      <c r="A37" s="136"/>
      <c r="B37" s="163" t="s">
        <v>0</v>
      </c>
      <c r="C37" s="164" t="s">
        <v>94</v>
      </c>
      <c r="D37" s="165">
        <v>569055371065</v>
      </c>
      <c r="E37" s="165">
        <v>70000000000</v>
      </c>
      <c r="F37" s="165">
        <v>17204185531.59</v>
      </c>
      <c r="G37" s="165">
        <v>481851185533.40997</v>
      </c>
      <c r="H37" s="165">
        <v>16652059331.75</v>
      </c>
      <c r="I37" s="165">
        <v>21920057159.470001</v>
      </c>
      <c r="J37" s="166">
        <v>21775813799.77</v>
      </c>
    </row>
    <row r="38" spans="1:10" ht="15.75" thickTop="1" x14ac:dyDescent="0.25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C1" sqref="C1:C3"/>
    </sheetView>
  </sheetViews>
  <sheetFormatPr baseColWidth="10" defaultRowHeight="15" x14ac:dyDescent="0.25"/>
  <cols>
    <col min="1" max="1" width="11.42578125" style="132"/>
    <col min="2" max="2" width="14.140625" style="132" customWidth="1"/>
    <col min="3" max="3" width="34.140625" style="132" customWidth="1"/>
    <col min="4" max="4" width="24.28515625" style="132" customWidth="1"/>
    <col min="5" max="5" width="22.5703125" style="132" customWidth="1"/>
    <col min="6" max="6" width="20.42578125" style="132" customWidth="1"/>
    <col min="7" max="7" width="24.7109375" style="132" customWidth="1"/>
    <col min="8" max="8" width="25.7109375" style="132" customWidth="1"/>
    <col min="9" max="9" width="29.5703125" style="132" customWidth="1"/>
    <col min="10" max="10" width="25.28515625" style="132" customWidth="1"/>
    <col min="11" max="16384" width="11.42578125" style="132"/>
  </cols>
  <sheetData>
    <row r="1" spans="1:10" x14ac:dyDescent="0.25">
      <c r="B1" s="133" t="s">
        <v>91</v>
      </c>
      <c r="C1" s="134">
        <v>2019</v>
      </c>
      <c r="D1" s="134" t="s">
        <v>0</v>
      </c>
      <c r="E1" s="134" t="s">
        <v>0</v>
      </c>
      <c r="F1" s="134" t="s">
        <v>0</v>
      </c>
      <c r="G1" s="134" t="s">
        <v>0</v>
      </c>
      <c r="H1" s="134" t="s">
        <v>0</v>
      </c>
      <c r="I1" s="134" t="s">
        <v>0</v>
      </c>
      <c r="J1" s="134" t="s">
        <v>0</v>
      </c>
    </row>
    <row r="2" spans="1:10" x14ac:dyDescent="0.25">
      <c r="B2" s="133" t="s">
        <v>92</v>
      </c>
      <c r="C2" s="134" t="s">
        <v>1</v>
      </c>
      <c r="D2" s="134" t="s">
        <v>0</v>
      </c>
      <c r="E2" s="134" t="s">
        <v>0</v>
      </c>
      <c r="F2" s="134" t="s">
        <v>0</v>
      </c>
      <c r="G2" s="134" t="s">
        <v>0</v>
      </c>
      <c r="H2" s="134" t="s">
        <v>0</v>
      </c>
      <c r="I2" s="134" t="s">
        <v>0</v>
      </c>
      <c r="J2" s="134" t="s">
        <v>0</v>
      </c>
    </row>
    <row r="3" spans="1:10" ht="15.75" thickBot="1" x14ac:dyDescent="0.3">
      <c r="B3" s="133" t="s">
        <v>93</v>
      </c>
      <c r="C3" s="134" t="s">
        <v>96</v>
      </c>
      <c r="D3" s="134" t="s">
        <v>0</v>
      </c>
      <c r="E3" s="134" t="s">
        <v>0</v>
      </c>
      <c r="F3" s="134" t="s">
        <v>0</v>
      </c>
      <c r="G3" s="134" t="s">
        <v>0</v>
      </c>
      <c r="H3" s="134" t="s">
        <v>0</v>
      </c>
      <c r="I3" s="134" t="s">
        <v>0</v>
      </c>
      <c r="J3" s="134" t="s">
        <v>0</v>
      </c>
    </row>
    <row r="4" spans="1:10" s="136" customFormat="1" x14ac:dyDescent="0.25">
      <c r="A4" s="143"/>
      <c r="B4" s="147" t="s">
        <v>3</v>
      </c>
      <c r="C4" s="148" t="s">
        <v>4</v>
      </c>
      <c r="D4" s="149" t="s">
        <v>5</v>
      </c>
      <c r="E4" s="149" t="s">
        <v>6</v>
      </c>
      <c r="F4" s="149" t="s">
        <v>7</v>
      </c>
      <c r="G4" s="149" t="s">
        <v>8</v>
      </c>
      <c r="H4" s="149" t="s">
        <v>9</v>
      </c>
      <c r="I4" s="149" t="s">
        <v>10</v>
      </c>
      <c r="J4" s="150" t="s">
        <v>11</v>
      </c>
    </row>
    <row r="5" spans="1:10" s="136" customFormat="1" x14ac:dyDescent="0.25">
      <c r="A5" s="143"/>
      <c r="B5" s="184"/>
      <c r="C5" s="185" t="s">
        <v>76</v>
      </c>
      <c r="D5" s="186">
        <f>SUM(D6:D17)</f>
        <v>37055371065</v>
      </c>
      <c r="E5" s="186">
        <f t="shared" ref="E5:J5" si="0">SUM(E6:E17)</f>
        <v>0</v>
      </c>
      <c r="F5" s="186">
        <f t="shared" si="0"/>
        <v>2417227957.2200003</v>
      </c>
      <c r="G5" s="186">
        <f t="shared" si="0"/>
        <v>34638143107.779999</v>
      </c>
      <c r="H5" s="186">
        <f t="shared" si="0"/>
        <v>2727180987.1800003</v>
      </c>
      <c r="I5" s="186">
        <f t="shared" si="0"/>
        <v>2833221717.25</v>
      </c>
      <c r="J5" s="186">
        <f t="shared" si="0"/>
        <v>2889156076.25</v>
      </c>
    </row>
    <row r="6" spans="1:10" x14ac:dyDescent="0.25">
      <c r="B6" s="151" t="s">
        <v>12</v>
      </c>
      <c r="C6" s="152" t="s">
        <v>13</v>
      </c>
      <c r="D6" s="153">
        <v>11589000000</v>
      </c>
      <c r="E6" s="153">
        <v>0</v>
      </c>
      <c r="F6" s="153">
        <v>780312220</v>
      </c>
      <c r="G6" s="153">
        <v>10808687780</v>
      </c>
      <c r="H6" s="153">
        <v>780312220</v>
      </c>
      <c r="I6" s="153">
        <v>782345043</v>
      </c>
      <c r="J6" s="154">
        <v>782345043</v>
      </c>
    </row>
    <row r="7" spans="1:10" x14ac:dyDescent="0.25">
      <c r="B7" s="151" t="s">
        <v>14</v>
      </c>
      <c r="C7" s="152" t="s">
        <v>15</v>
      </c>
      <c r="D7" s="153">
        <v>3935000000</v>
      </c>
      <c r="E7" s="153">
        <v>0</v>
      </c>
      <c r="F7" s="153">
        <v>470773133</v>
      </c>
      <c r="G7" s="153">
        <v>3464226867</v>
      </c>
      <c r="H7" s="153">
        <v>470773133</v>
      </c>
      <c r="I7" s="153">
        <v>485913230</v>
      </c>
      <c r="J7" s="154">
        <v>485913230</v>
      </c>
    </row>
    <row r="8" spans="1:10" x14ac:dyDescent="0.25">
      <c r="B8" s="151" t="s">
        <v>16</v>
      </c>
      <c r="C8" s="152" t="s">
        <v>17</v>
      </c>
      <c r="D8" s="153">
        <v>1337000000</v>
      </c>
      <c r="E8" s="153">
        <v>0</v>
      </c>
      <c r="F8" s="153">
        <v>76903391</v>
      </c>
      <c r="G8" s="153">
        <v>1260096609</v>
      </c>
      <c r="H8" s="153">
        <v>76903391</v>
      </c>
      <c r="I8" s="153">
        <v>80305628</v>
      </c>
      <c r="J8" s="154">
        <v>135713431</v>
      </c>
    </row>
    <row r="9" spans="1:10" x14ac:dyDescent="0.25">
      <c r="B9" s="151" t="s">
        <v>18</v>
      </c>
      <c r="C9" s="152" t="s">
        <v>19</v>
      </c>
      <c r="D9" s="153">
        <v>10000000</v>
      </c>
      <c r="E9" s="153">
        <v>0</v>
      </c>
      <c r="F9" s="153">
        <v>0</v>
      </c>
      <c r="G9" s="153">
        <v>10000000</v>
      </c>
      <c r="H9" s="153">
        <v>2031101</v>
      </c>
      <c r="I9" s="153">
        <v>2031101</v>
      </c>
      <c r="J9" s="154">
        <v>2031101</v>
      </c>
    </row>
    <row r="10" spans="1:10" x14ac:dyDescent="0.25">
      <c r="B10" s="151" t="s">
        <v>20</v>
      </c>
      <c r="C10" s="152" t="s">
        <v>21</v>
      </c>
      <c r="D10" s="153">
        <v>4202371065</v>
      </c>
      <c r="E10" s="153">
        <v>0</v>
      </c>
      <c r="F10" s="153">
        <v>-35181208.490000002</v>
      </c>
      <c r="G10" s="153">
        <v>4237552273.4899998</v>
      </c>
      <c r="H10" s="153">
        <v>272740720.47000003</v>
      </c>
      <c r="I10" s="153">
        <v>314468898.54000002</v>
      </c>
      <c r="J10" s="154">
        <v>314995454.54000002</v>
      </c>
    </row>
    <row r="11" spans="1:10" x14ac:dyDescent="0.25">
      <c r="B11" s="151" t="s">
        <v>22</v>
      </c>
      <c r="C11" s="152" t="s">
        <v>23</v>
      </c>
      <c r="D11" s="153">
        <v>14085000000</v>
      </c>
      <c r="E11" s="153">
        <v>0</v>
      </c>
      <c r="F11" s="153">
        <v>1078831805.71</v>
      </c>
      <c r="G11" s="153">
        <v>13006168194.290001</v>
      </c>
      <c r="H11" s="153">
        <v>1078831805.71</v>
      </c>
      <c r="I11" s="153">
        <v>1078831805.71</v>
      </c>
      <c r="J11" s="154">
        <v>1078831805.71</v>
      </c>
    </row>
    <row r="12" spans="1:10" x14ac:dyDescent="0.25">
      <c r="B12" s="151" t="s">
        <v>24</v>
      </c>
      <c r="C12" s="152" t="s">
        <v>25</v>
      </c>
      <c r="D12" s="153">
        <v>1153000000</v>
      </c>
      <c r="E12" s="153">
        <v>0</v>
      </c>
      <c r="F12" s="153">
        <v>61787192</v>
      </c>
      <c r="G12" s="153">
        <v>1091212808</v>
      </c>
      <c r="H12" s="153">
        <v>61787192</v>
      </c>
      <c r="I12" s="153">
        <v>88366711</v>
      </c>
      <c r="J12" s="154">
        <v>88366711</v>
      </c>
    </row>
    <row r="13" spans="1:10" x14ac:dyDescent="0.25">
      <c r="B13" s="151" t="s">
        <v>26</v>
      </c>
      <c r="C13" s="152" t="s">
        <v>27</v>
      </c>
      <c r="D13" s="153">
        <v>56000000</v>
      </c>
      <c r="E13" s="153">
        <v>0</v>
      </c>
      <c r="F13" s="153">
        <v>-16198576</v>
      </c>
      <c r="G13" s="153">
        <v>72198576</v>
      </c>
      <c r="H13" s="153">
        <v>-16198576</v>
      </c>
      <c r="I13" s="153">
        <v>959300</v>
      </c>
      <c r="J13" s="154">
        <v>959300</v>
      </c>
    </row>
    <row r="14" spans="1:10" x14ac:dyDescent="0.25">
      <c r="B14" s="151" t="s">
        <v>28</v>
      </c>
      <c r="C14" s="152" t="s">
        <v>29</v>
      </c>
      <c r="D14" s="153">
        <v>91000000</v>
      </c>
      <c r="E14" s="153">
        <v>0</v>
      </c>
      <c r="F14" s="153">
        <v>0</v>
      </c>
      <c r="G14" s="153">
        <v>91000000</v>
      </c>
      <c r="H14" s="153">
        <v>0</v>
      </c>
      <c r="I14" s="153">
        <v>0</v>
      </c>
      <c r="J14" s="154">
        <v>0</v>
      </c>
    </row>
    <row r="15" spans="1:10" x14ac:dyDescent="0.25">
      <c r="B15" s="151" t="s">
        <v>30</v>
      </c>
      <c r="C15" s="152" t="s">
        <v>31</v>
      </c>
      <c r="D15" s="153">
        <v>10000000</v>
      </c>
      <c r="E15" s="153">
        <v>0</v>
      </c>
      <c r="F15" s="153">
        <v>0</v>
      </c>
      <c r="G15" s="153">
        <v>10000000</v>
      </c>
      <c r="H15" s="153">
        <v>0</v>
      </c>
      <c r="I15" s="153">
        <v>0</v>
      </c>
      <c r="J15" s="154">
        <v>0</v>
      </c>
    </row>
    <row r="16" spans="1:10" x14ac:dyDescent="0.25">
      <c r="B16" s="151" t="s">
        <v>32</v>
      </c>
      <c r="C16" s="152" t="s">
        <v>33</v>
      </c>
      <c r="D16" s="153">
        <v>10000000</v>
      </c>
      <c r="E16" s="153">
        <v>0</v>
      </c>
      <c r="F16" s="153">
        <v>0</v>
      </c>
      <c r="G16" s="153">
        <v>10000000</v>
      </c>
      <c r="H16" s="153">
        <v>0</v>
      </c>
      <c r="I16" s="153">
        <v>0</v>
      </c>
      <c r="J16" s="154">
        <v>0</v>
      </c>
    </row>
    <row r="17" spans="2:10" x14ac:dyDescent="0.25">
      <c r="B17" s="167" t="s">
        <v>34</v>
      </c>
      <c r="C17" s="168" t="s">
        <v>35</v>
      </c>
      <c r="D17" s="169">
        <v>577000000</v>
      </c>
      <c r="E17" s="169">
        <v>0</v>
      </c>
      <c r="F17" s="169">
        <v>0</v>
      </c>
      <c r="G17" s="169">
        <v>577000000</v>
      </c>
      <c r="H17" s="169">
        <v>0</v>
      </c>
      <c r="I17" s="169">
        <v>0</v>
      </c>
      <c r="J17" s="170">
        <v>0</v>
      </c>
    </row>
    <row r="18" spans="2:10" s="136" customFormat="1" x14ac:dyDescent="0.25">
      <c r="B18" s="187"/>
      <c r="C18" s="188" t="s">
        <v>77</v>
      </c>
      <c r="D18" s="189">
        <f>SUM(D19:D36)</f>
        <v>532000000000</v>
      </c>
      <c r="E18" s="189">
        <f t="shared" ref="E18:J18" si="1">SUM(E19:E36)</f>
        <v>70000000000</v>
      </c>
      <c r="F18" s="189">
        <f t="shared" si="1"/>
        <v>9358729942.8999996</v>
      </c>
      <c r="G18" s="189">
        <f t="shared" si="1"/>
        <v>452641270057.09998</v>
      </c>
      <c r="H18" s="189">
        <f t="shared" si="1"/>
        <v>4266672825.7000003</v>
      </c>
      <c r="I18" s="189">
        <f t="shared" si="1"/>
        <v>12277708318.309999</v>
      </c>
      <c r="J18" s="189">
        <f t="shared" si="1"/>
        <v>12361519326.009998</v>
      </c>
    </row>
    <row r="19" spans="2:10" x14ac:dyDescent="0.25">
      <c r="B19" s="167" t="s">
        <v>36</v>
      </c>
      <c r="C19" s="168" t="s">
        <v>37</v>
      </c>
      <c r="D19" s="169">
        <v>73269266052</v>
      </c>
      <c r="E19" s="169">
        <v>42569266052</v>
      </c>
      <c r="F19" s="169">
        <v>2326570860</v>
      </c>
      <c r="G19" s="169">
        <v>28373429140</v>
      </c>
      <c r="H19" s="169">
        <v>16864603</v>
      </c>
      <c r="I19" s="169">
        <v>1607196288</v>
      </c>
      <c r="J19" s="170">
        <v>1607196288</v>
      </c>
    </row>
    <row r="20" spans="2:10" x14ac:dyDescent="0.25">
      <c r="B20" s="167" t="s">
        <v>38</v>
      </c>
      <c r="C20" s="168" t="s">
        <v>39</v>
      </c>
      <c r="D20" s="169">
        <v>8750000000</v>
      </c>
      <c r="E20" s="169">
        <v>0</v>
      </c>
      <c r="F20" s="169">
        <v>183026872</v>
      </c>
      <c r="G20" s="169">
        <v>8566973128</v>
      </c>
      <c r="H20" s="169">
        <v>19598872</v>
      </c>
      <c r="I20" s="169">
        <v>611719396</v>
      </c>
      <c r="J20" s="170">
        <v>611719396</v>
      </c>
    </row>
    <row r="21" spans="2:10" x14ac:dyDescent="0.25">
      <c r="B21" s="167" t="s">
        <v>40</v>
      </c>
      <c r="C21" s="168" t="s">
        <v>41</v>
      </c>
      <c r="D21" s="169">
        <v>8403000000</v>
      </c>
      <c r="E21" s="169">
        <v>0</v>
      </c>
      <c r="F21" s="169">
        <v>627208432</v>
      </c>
      <c r="G21" s="169">
        <v>7775791568</v>
      </c>
      <c r="H21" s="169">
        <v>82208432</v>
      </c>
      <c r="I21" s="169">
        <v>1075696808</v>
      </c>
      <c r="J21" s="170">
        <v>1102853305</v>
      </c>
    </row>
    <row r="22" spans="2:10" x14ac:dyDescent="0.25">
      <c r="B22" s="151" t="s">
        <v>42</v>
      </c>
      <c r="C22" s="152" t="s">
        <v>43</v>
      </c>
      <c r="D22" s="153">
        <v>7782000000</v>
      </c>
      <c r="E22" s="153">
        <v>0</v>
      </c>
      <c r="F22" s="153">
        <v>149660679</v>
      </c>
      <c r="G22" s="153">
        <v>7632339321</v>
      </c>
      <c r="H22" s="153">
        <v>54660679</v>
      </c>
      <c r="I22" s="153">
        <v>606670831</v>
      </c>
      <c r="J22" s="154">
        <v>606670831</v>
      </c>
    </row>
    <row r="23" spans="2:10" x14ac:dyDescent="0.25">
      <c r="B23" s="151" t="s">
        <v>44</v>
      </c>
      <c r="C23" s="152" t="s">
        <v>45</v>
      </c>
      <c r="D23" s="153">
        <v>9230000000</v>
      </c>
      <c r="E23" s="153">
        <v>0</v>
      </c>
      <c r="F23" s="153">
        <v>233564686</v>
      </c>
      <c r="G23" s="153">
        <v>8996435314</v>
      </c>
      <c r="H23" s="153">
        <v>23253686</v>
      </c>
      <c r="I23" s="153">
        <v>1544321621</v>
      </c>
      <c r="J23" s="154">
        <v>1544321621</v>
      </c>
    </row>
    <row r="24" spans="2:10" x14ac:dyDescent="0.25">
      <c r="B24" s="151" t="s">
        <v>46</v>
      </c>
      <c r="C24" s="152" t="s">
        <v>47</v>
      </c>
      <c r="D24" s="153">
        <v>175651000000</v>
      </c>
      <c r="E24" s="153">
        <v>0</v>
      </c>
      <c r="F24" s="153">
        <v>-4888919604</v>
      </c>
      <c r="G24" s="153">
        <v>180539919604</v>
      </c>
      <c r="H24" s="153">
        <v>-1850241728</v>
      </c>
      <c r="I24" s="153">
        <v>354414892</v>
      </c>
      <c r="J24" s="154">
        <v>354414892</v>
      </c>
    </row>
    <row r="25" spans="2:10" x14ac:dyDescent="0.25">
      <c r="B25" s="151" t="s">
        <v>48</v>
      </c>
      <c r="C25" s="152" t="s">
        <v>49</v>
      </c>
      <c r="D25" s="153">
        <v>62490000000</v>
      </c>
      <c r="E25" s="153">
        <v>6500000000</v>
      </c>
      <c r="F25" s="153">
        <v>-204977770</v>
      </c>
      <c r="G25" s="153">
        <v>56194977770</v>
      </c>
      <c r="H25" s="153">
        <v>615931790</v>
      </c>
      <c r="I25" s="153">
        <v>51893305</v>
      </c>
      <c r="J25" s="154">
        <v>51893305</v>
      </c>
    </row>
    <row r="26" spans="2:10" x14ac:dyDescent="0.25">
      <c r="B26" s="151" t="s">
        <v>50</v>
      </c>
      <c r="C26" s="152" t="s">
        <v>51</v>
      </c>
      <c r="D26" s="153">
        <v>13299733948</v>
      </c>
      <c r="E26" s="153">
        <v>1266283948</v>
      </c>
      <c r="F26" s="153">
        <v>2519216520</v>
      </c>
      <c r="G26" s="153">
        <v>9514233480</v>
      </c>
      <c r="H26" s="153">
        <v>636555497</v>
      </c>
      <c r="I26" s="153">
        <v>1228636805</v>
      </c>
      <c r="J26" s="154">
        <v>1228636805</v>
      </c>
    </row>
    <row r="27" spans="2:10" x14ac:dyDescent="0.25">
      <c r="B27" s="151" t="s">
        <v>52</v>
      </c>
      <c r="C27" s="152" t="s">
        <v>53</v>
      </c>
      <c r="D27" s="153">
        <v>96155000000</v>
      </c>
      <c r="E27" s="153">
        <v>19664450000</v>
      </c>
      <c r="F27" s="153">
        <v>5486519413.8500004</v>
      </c>
      <c r="G27" s="153">
        <v>71004030586.149994</v>
      </c>
      <c r="H27" s="153">
        <v>1555902004.6500001</v>
      </c>
      <c r="I27" s="153">
        <v>3541426001.6500001</v>
      </c>
      <c r="J27" s="154">
        <v>3567246096.6500001</v>
      </c>
    </row>
    <row r="28" spans="2:10" x14ac:dyDescent="0.25">
      <c r="B28" s="151" t="s">
        <v>54</v>
      </c>
      <c r="C28" s="152" t="s">
        <v>55</v>
      </c>
      <c r="D28" s="153">
        <v>1000000000</v>
      </c>
      <c r="E28" s="153">
        <v>0</v>
      </c>
      <c r="F28" s="153">
        <v>61735960</v>
      </c>
      <c r="G28" s="153">
        <v>938264040</v>
      </c>
      <c r="H28" s="153">
        <v>6735960</v>
      </c>
      <c r="I28" s="153">
        <v>31027363</v>
      </c>
      <c r="J28" s="154">
        <v>31027363</v>
      </c>
    </row>
    <row r="29" spans="2:10" x14ac:dyDescent="0.25">
      <c r="B29" s="151" t="s">
        <v>56</v>
      </c>
      <c r="C29" s="152" t="s">
        <v>57</v>
      </c>
      <c r="D29" s="153">
        <v>1200000000</v>
      </c>
      <c r="E29" s="153">
        <v>0</v>
      </c>
      <c r="F29" s="153">
        <v>-674088616.60000002</v>
      </c>
      <c r="G29" s="153">
        <v>1874088616.5999999</v>
      </c>
      <c r="H29" s="153">
        <v>54911383.399999999</v>
      </c>
      <c r="I29" s="153">
        <v>24003304.399999999</v>
      </c>
      <c r="J29" s="154">
        <v>24003304.399999999</v>
      </c>
    </row>
    <row r="30" spans="2:10" x14ac:dyDescent="0.25">
      <c r="B30" s="151" t="s">
        <v>58</v>
      </c>
      <c r="C30" s="152" t="s">
        <v>59</v>
      </c>
      <c r="D30" s="153">
        <v>45620000000</v>
      </c>
      <c r="E30" s="153">
        <v>0</v>
      </c>
      <c r="F30" s="153">
        <v>589716025</v>
      </c>
      <c r="G30" s="153">
        <v>45030283975</v>
      </c>
      <c r="H30" s="153">
        <v>1228616035</v>
      </c>
      <c r="I30" s="153">
        <v>930975695</v>
      </c>
      <c r="J30" s="154">
        <v>930975695</v>
      </c>
    </row>
    <row r="31" spans="2:10" x14ac:dyDescent="0.25">
      <c r="B31" s="151" t="s">
        <v>60</v>
      </c>
      <c r="C31" s="152" t="s">
        <v>61</v>
      </c>
      <c r="D31" s="153">
        <v>2500000000</v>
      </c>
      <c r="E31" s="153">
        <v>0</v>
      </c>
      <c r="F31" s="153">
        <v>432682254</v>
      </c>
      <c r="G31" s="153">
        <v>2067317746</v>
      </c>
      <c r="H31" s="153">
        <v>240503740</v>
      </c>
      <c r="I31" s="153">
        <v>96752628</v>
      </c>
      <c r="J31" s="154">
        <v>96752628</v>
      </c>
    </row>
    <row r="32" spans="2:10" x14ac:dyDescent="0.25">
      <c r="B32" s="151" t="s">
        <v>62</v>
      </c>
      <c r="C32" s="152" t="s">
        <v>63</v>
      </c>
      <c r="D32" s="153">
        <v>1700000000</v>
      </c>
      <c r="E32" s="153">
        <v>0</v>
      </c>
      <c r="F32" s="153">
        <v>83328176</v>
      </c>
      <c r="G32" s="153">
        <v>1616671824</v>
      </c>
      <c r="H32" s="153">
        <v>-450824</v>
      </c>
      <c r="I32" s="153">
        <v>20322661</v>
      </c>
      <c r="J32" s="154">
        <v>20322661</v>
      </c>
    </row>
    <row r="33" spans="1:10" x14ac:dyDescent="0.25">
      <c r="B33" s="151" t="s">
        <v>64</v>
      </c>
      <c r="C33" s="152" t="s">
        <v>65</v>
      </c>
      <c r="D33" s="153">
        <v>9000000000</v>
      </c>
      <c r="E33" s="153">
        <v>0</v>
      </c>
      <c r="F33" s="153">
        <v>348165407.64999998</v>
      </c>
      <c r="G33" s="153">
        <v>8651834592.3500004</v>
      </c>
      <c r="H33" s="153">
        <v>30582751.649999999</v>
      </c>
      <c r="I33" s="153">
        <v>100414778</v>
      </c>
      <c r="J33" s="154">
        <v>100414778</v>
      </c>
    </row>
    <row r="34" spans="1:10" x14ac:dyDescent="0.25">
      <c r="B34" s="151" t="s">
        <v>66</v>
      </c>
      <c r="C34" s="152" t="s">
        <v>67</v>
      </c>
      <c r="D34" s="153">
        <v>4000000000</v>
      </c>
      <c r="E34" s="153">
        <v>0</v>
      </c>
      <c r="F34" s="153">
        <v>-239986236</v>
      </c>
      <c r="G34" s="153">
        <v>4239986236</v>
      </c>
      <c r="H34" s="153">
        <v>266193826</v>
      </c>
      <c r="I34" s="153">
        <v>49697581.259999998</v>
      </c>
      <c r="J34" s="154">
        <v>80531996.959999993</v>
      </c>
    </row>
    <row r="35" spans="1:10" x14ac:dyDescent="0.25">
      <c r="B35" s="151" t="s">
        <v>68</v>
      </c>
      <c r="C35" s="152" t="s">
        <v>69</v>
      </c>
      <c r="D35" s="153">
        <v>6000000000</v>
      </c>
      <c r="E35" s="153">
        <v>0</v>
      </c>
      <c r="F35" s="153">
        <v>0</v>
      </c>
      <c r="G35" s="153">
        <v>6000000000</v>
      </c>
      <c r="H35" s="153">
        <v>26743833</v>
      </c>
      <c r="I35" s="153">
        <v>237302380</v>
      </c>
      <c r="J35" s="154">
        <v>237302380</v>
      </c>
    </row>
    <row r="36" spans="1:10" x14ac:dyDescent="0.25">
      <c r="B36" s="151" t="s">
        <v>70</v>
      </c>
      <c r="C36" s="152" t="s">
        <v>71</v>
      </c>
      <c r="D36" s="153">
        <v>5950000000</v>
      </c>
      <c r="E36" s="153">
        <v>0</v>
      </c>
      <c r="F36" s="153">
        <v>2325306884</v>
      </c>
      <c r="G36" s="153">
        <v>3624693116</v>
      </c>
      <c r="H36" s="153">
        <v>1258102285</v>
      </c>
      <c r="I36" s="153">
        <v>165235980</v>
      </c>
      <c r="J36" s="154">
        <v>165235980</v>
      </c>
    </row>
    <row r="37" spans="1:10" ht="15.75" thickBot="1" x14ac:dyDescent="0.3">
      <c r="A37" s="136"/>
      <c r="B37" s="163" t="s">
        <v>0</v>
      </c>
      <c r="C37" s="164" t="s">
        <v>0</v>
      </c>
      <c r="D37" s="165">
        <v>569055371065</v>
      </c>
      <c r="E37" s="165">
        <v>70000000000</v>
      </c>
      <c r="F37" s="165">
        <v>11775957900.120001</v>
      </c>
      <c r="G37" s="165">
        <v>487279413164.88</v>
      </c>
      <c r="H37" s="165">
        <v>6993853812.8800001</v>
      </c>
      <c r="I37" s="165">
        <v>15110930035.559999</v>
      </c>
      <c r="J37" s="166">
        <v>15250675402.26</v>
      </c>
    </row>
    <row r="38" spans="1:10" ht="15.75" thickTop="1" x14ac:dyDescent="0.25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workbookViewId="0">
      <selection activeCell="H11" sqref="H11:H13"/>
    </sheetView>
  </sheetViews>
  <sheetFormatPr baseColWidth="10" defaultRowHeight="15" x14ac:dyDescent="0.25"/>
  <cols>
    <col min="3" max="3" width="21" customWidth="1"/>
    <col min="4" max="4" width="18.42578125" customWidth="1"/>
    <col min="5" max="5" width="16.5703125" customWidth="1"/>
    <col min="6" max="6" width="17.85546875" customWidth="1"/>
    <col min="7" max="7" width="23.5703125" customWidth="1"/>
    <col min="8" max="8" width="19.7109375" customWidth="1"/>
    <col min="9" max="9" width="18.7109375" customWidth="1"/>
    <col min="10" max="10" width="24.85546875" customWidth="1"/>
  </cols>
  <sheetData>
    <row r="1" spans="2:10" x14ac:dyDescent="0.25">
      <c r="B1" s="2" t="s">
        <v>91</v>
      </c>
      <c r="C1" s="2">
        <v>2019</v>
      </c>
      <c r="D1" s="3" t="s">
        <v>0</v>
      </c>
      <c r="E1" s="3" t="s">
        <v>0</v>
      </c>
      <c r="F1" s="201" t="s">
        <v>0</v>
      </c>
      <c r="G1" s="201" t="s">
        <v>0</v>
      </c>
      <c r="H1" s="201" t="s">
        <v>0</v>
      </c>
      <c r="I1" s="201" t="s">
        <v>0</v>
      </c>
      <c r="J1" s="201" t="s">
        <v>0</v>
      </c>
    </row>
    <row r="2" spans="2:10" x14ac:dyDescent="0.25">
      <c r="B2" s="2" t="s">
        <v>92</v>
      </c>
      <c r="C2" s="2" t="s">
        <v>1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2:10" ht="15.75" thickBot="1" x14ac:dyDescent="0.3">
      <c r="B3" s="2" t="s">
        <v>93</v>
      </c>
      <c r="C3" s="2" t="s">
        <v>97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2:10" ht="15.75" thickBot="1" x14ac:dyDescent="0.3">
      <c r="B4" s="180" t="s">
        <v>3</v>
      </c>
      <c r="C4" s="181" t="s">
        <v>4</v>
      </c>
      <c r="D4" s="181" t="s">
        <v>5</v>
      </c>
      <c r="E4" s="181" t="s">
        <v>6</v>
      </c>
      <c r="F4" s="181" t="s">
        <v>7</v>
      </c>
      <c r="G4" s="181" t="s">
        <v>8</v>
      </c>
      <c r="H4" s="181" t="s">
        <v>9</v>
      </c>
      <c r="I4" s="181" t="s">
        <v>10</v>
      </c>
      <c r="J4" s="182" t="s">
        <v>11</v>
      </c>
    </row>
    <row r="5" spans="2:10" ht="20.100000000000001" customHeight="1" thickBot="1" x14ac:dyDescent="0.3">
      <c r="B5" s="51"/>
      <c r="C5" s="183" t="s">
        <v>76</v>
      </c>
      <c r="D5" s="52">
        <f>SUM(D6:D17)</f>
        <v>37055371065</v>
      </c>
      <c r="E5" s="52">
        <f t="shared" ref="E5:J5" si="0">SUM(E6:E17)</f>
        <v>0</v>
      </c>
      <c r="F5" s="52">
        <f t="shared" si="0"/>
        <v>2546458385.25</v>
      </c>
      <c r="G5" s="52">
        <f t="shared" si="0"/>
        <v>34508912679.75</v>
      </c>
      <c r="H5" s="52">
        <f t="shared" si="0"/>
        <v>2547704844.8000002</v>
      </c>
      <c r="I5" s="52">
        <f t="shared" si="0"/>
        <v>2791748337.5699997</v>
      </c>
      <c r="J5" s="53">
        <f t="shared" si="0"/>
        <v>2789438182.5699997</v>
      </c>
    </row>
    <row r="6" spans="2:10" ht="20.100000000000001" customHeight="1" x14ac:dyDescent="0.25">
      <c r="B6" s="191" t="s">
        <v>12</v>
      </c>
      <c r="C6" s="12" t="s">
        <v>13</v>
      </c>
      <c r="D6" s="13">
        <v>11589000000</v>
      </c>
      <c r="E6" s="13">
        <v>0</v>
      </c>
      <c r="F6" s="13">
        <v>983515974</v>
      </c>
      <c r="G6" s="13">
        <v>10605484026</v>
      </c>
      <c r="H6" s="13">
        <v>983515974</v>
      </c>
      <c r="I6" s="13">
        <v>979830151</v>
      </c>
      <c r="J6" s="13">
        <v>979830151</v>
      </c>
    </row>
    <row r="7" spans="2:10" ht="20.100000000000001" customHeight="1" x14ac:dyDescent="0.25">
      <c r="B7" s="191" t="s">
        <v>14</v>
      </c>
      <c r="C7" s="12" t="s">
        <v>15</v>
      </c>
      <c r="D7" s="13">
        <v>3935000000</v>
      </c>
      <c r="E7" s="13">
        <v>0</v>
      </c>
      <c r="F7" s="13">
        <v>269747800</v>
      </c>
      <c r="G7" s="13">
        <v>3665252200</v>
      </c>
      <c r="H7" s="13">
        <v>269747800</v>
      </c>
      <c r="I7" s="13">
        <v>262558853</v>
      </c>
      <c r="J7" s="13">
        <v>262558853</v>
      </c>
    </row>
    <row r="8" spans="2:10" ht="20.100000000000001" customHeight="1" x14ac:dyDescent="0.25">
      <c r="B8" s="191" t="s">
        <v>16</v>
      </c>
      <c r="C8" s="12" t="s">
        <v>17</v>
      </c>
      <c r="D8" s="13">
        <v>1337000000</v>
      </c>
      <c r="E8" s="13">
        <v>0</v>
      </c>
      <c r="F8" s="13">
        <v>108895593</v>
      </c>
      <c r="G8" s="13">
        <v>1228104407</v>
      </c>
      <c r="H8" s="13">
        <v>108893793</v>
      </c>
      <c r="I8" s="13">
        <v>108893793</v>
      </c>
      <c r="J8" s="13">
        <v>108949646</v>
      </c>
    </row>
    <row r="9" spans="2:10" ht="20.100000000000001" customHeight="1" x14ac:dyDescent="0.25">
      <c r="B9" s="19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1574950</v>
      </c>
      <c r="I9" s="13">
        <v>1574950</v>
      </c>
      <c r="J9" s="13">
        <v>1574950</v>
      </c>
    </row>
    <row r="10" spans="2:10" ht="20.100000000000001" customHeight="1" x14ac:dyDescent="0.25">
      <c r="B10" s="191" t="s">
        <v>20</v>
      </c>
      <c r="C10" s="12" t="s">
        <v>21</v>
      </c>
      <c r="D10" s="13">
        <v>4202371065</v>
      </c>
      <c r="E10" s="13">
        <v>0</v>
      </c>
      <c r="F10" s="13">
        <v>50622853</v>
      </c>
      <c r="G10" s="13">
        <v>4151748212</v>
      </c>
      <c r="H10" s="13">
        <v>50296162.549999997</v>
      </c>
      <c r="I10" s="13">
        <v>300595606.31999999</v>
      </c>
      <c r="J10" s="13">
        <v>300595606.31999999</v>
      </c>
    </row>
    <row r="11" spans="2:10" ht="20.100000000000001" customHeight="1" x14ac:dyDescent="0.25">
      <c r="B11" s="191" t="s">
        <v>22</v>
      </c>
      <c r="C11" s="12" t="s">
        <v>23</v>
      </c>
      <c r="D11" s="13">
        <v>14085000000</v>
      </c>
      <c r="E11" s="13">
        <v>0</v>
      </c>
      <c r="F11" s="13">
        <v>1117202819.25</v>
      </c>
      <c r="G11" s="13">
        <v>12967797180.75</v>
      </c>
      <c r="H11" s="13">
        <v>1117202819.25</v>
      </c>
      <c r="I11" s="13">
        <v>1117202819.25</v>
      </c>
      <c r="J11" s="13">
        <v>1117202819.25</v>
      </c>
    </row>
    <row r="12" spans="2:10" ht="20.100000000000001" customHeight="1" x14ac:dyDescent="0.25">
      <c r="B12" s="191" t="s">
        <v>24</v>
      </c>
      <c r="C12" s="12" t="s">
        <v>25</v>
      </c>
      <c r="D12" s="13">
        <v>1153000000</v>
      </c>
      <c r="E12" s="13">
        <v>0</v>
      </c>
      <c r="F12" s="13">
        <v>0</v>
      </c>
      <c r="G12" s="13">
        <v>1153000000</v>
      </c>
      <c r="H12" s="13">
        <v>0</v>
      </c>
      <c r="I12" s="13">
        <v>26579519</v>
      </c>
      <c r="J12" s="13">
        <v>24213511</v>
      </c>
    </row>
    <row r="13" spans="2:10" ht="20.100000000000001" customHeight="1" x14ac:dyDescent="0.25">
      <c r="B13" s="191" t="s">
        <v>26</v>
      </c>
      <c r="C13" s="12" t="s">
        <v>27</v>
      </c>
      <c r="D13" s="13">
        <v>56000000</v>
      </c>
      <c r="E13" s="13">
        <v>0</v>
      </c>
      <c r="F13" s="13">
        <v>16473346</v>
      </c>
      <c r="G13" s="13">
        <v>39526654</v>
      </c>
      <c r="H13" s="13">
        <v>16473346</v>
      </c>
      <c r="I13" s="13">
        <v>-5487354</v>
      </c>
      <c r="J13" s="13">
        <v>-5487354</v>
      </c>
    </row>
    <row r="14" spans="2:10" ht="20.100000000000001" customHeight="1" x14ac:dyDescent="0.25">
      <c r="B14" s="19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3">
        <v>0</v>
      </c>
    </row>
    <row r="15" spans="2:10" ht="20.100000000000001" customHeight="1" x14ac:dyDescent="0.25">
      <c r="B15" s="19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3">
        <v>0</v>
      </c>
    </row>
    <row r="16" spans="2:10" ht="20.100000000000001" customHeight="1" x14ac:dyDescent="0.25">
      <c r="B16" s="19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3">
        <v>0</v>
      </c>
    </row>
    <row r="17" spans="2:10" ht="20.100000000000001" customHeight="1" thickBot="1" x14ac:dyDescent="0.3">
      <c r="B17" s="191" t="s">
        <v>34</v>
      </c>
      <c r="C17" s="12" t="s">
        <v>35</v>
      </c>
      <c r="D17" s="13">
        <v>577000000</v>
      </c>
      <c r="E17" s="13">
        <v>0</v>
      </c>
      <c r="F17" s="13">
        <v>0</v>
      </c>
      <c r="G17" s="13">
        <v>577000000</v>
      </c>
      <c r="H17" s="13">
        <v>0</v>
      </c>
      <c r="I17" s="13">
        <v>0</v>
      </c>
      <c r="J17" s="13">
        <v>0</v>
      </c>
    </row>
    <row r="18" spans="2:10" ht="20.100000000000001" customHeight="1" thickBot="1" x14ac:dyDescent="0.3">
      <c r="B18" s="51"/>
      <c r="C18" s="183" t="s">
        <v>77</v>
      </c>
      <c r="D18" s="52">
        <f>SUM(D19:D36)</f>
        <v>532000000000</v>
      </c>
      <c r="E18" s="52">
        <f t="shared" ref="E18:J18" si="1">SUM(E19:E36)</f>
        <v>70000000000</v>
      </c>
      <c r="F18" s="52">
        <f t="shared" si="1"/>
        <v>5506200956</v>
      </c>
      <c r="G18" s="52">
        <f t="shared" si="1"/>
        <v>456493799044</v>
      </c>
      <c r="H18" s="52">
        <f t="shared" si="1"/>
        <v>11536489317.889999</v>
      </c>
      <c r="I18" s="52">
        <f t="shared" si="1"/>
        <v>22600900515.609997</v>
      </c>
      <c r="J18" s="53">
        <f t="shared" si="1"/>
        <v>22600900515.609997</v>
      </c>
    </row>
    <row r="19" spans="2:10" ht="20.100000000000001" customHeight="1" x14ac:dyDescent="0.25">
      <c r="B19" s="191" t="s">
        <v>36</v>
      </c>
      <c r="C19" s="12" t="s">
        <v>37</v>
      </c>
      <c r="D19" s="13">
        <v>73269266052</v>
      </c>
      <c r="E19" s="13">
        <v>42569266052</v>
      </c>
      <c r="F19" s="13">
        <v>653621963</v>
      </c>
      <c r="G19" s="13">
        <v>30046378037</v>
      </c>
      <c r="H19" s="13">
        <v>13301702</v>
      </c>
      <c r="I19" s="13">
        <v>3344398789</v>
      </c>
      <c r="J19" s="13">
        <v>3344398789</v>
      </c>
    </row>
    <row r="20" spans="2:10" ht="20.100000000000001" customHeight="1" x14ac:dyDescent="0.25">
      <c r="B20" s="191" t="s">
        <v>38</v>
      </c>
      <c r="C20" s="12" t="s">
        <v>39</v>
      </c>
      <c r="D20" s="13">
        <v>8750000000</v>
      </c>
      <c r="E20" s="13">
        <v>0</v>
      </c>
      <c r="F20" s="13">
        <v>698873197</v>
      </c>
      <c r="G20" s="13">
        <v>8051126803</v>
      </c>
      <c r="H20" s="13">
        <v>16573197</v>
      </c>
      <c r="I20" s="13">
        <v>420209452</v>
      </c>
      <c r="J20" s="13">
        <v>420209452</v>
      </c>
    </row>
    <row r="21" spans="2:10" ht="20.100000000000001" customHeight="1" x14ac:dyDescent="0.25">
      <c r="B21" s="191" t="s">
        <v>40</v>
      </c>
      <c r="C21" s="12" t="s">
        <v>41</v>
      </c>
      <c r="D21" s="13">
        <v>8403000000</v>
      </c>
      <c r="E21" s="13">
        <v>0</v>
      </c>
      <c r="F21" s="13">
        <v>42003563</v>
      </c>
      <c r="G21" s="13">
        <v>8360996437</v>
      </c>
      <c r="H21" s="13">
        <v>553253563</v>
      </c>
      <c r="I21" s="13">
        <v>951341278</v>
      </c>
      <c r="J21" s="13">
        <v>951341278</v>
      </c>
    </row>
    <row r="22" spans="2:10" ht="20.100000000000001" customHeight="1" x14ac:dyDescent="0.25">
      <c r="B22" s="191" t="s">
        <v>42</v>
      </c>
      <c r="C22" s="12" t="s">
        <v>43</v>
      </c>
      <c r="D22" s="13">
        <v>7782000000</v>
      </c>
      <c r="E22" s="13">
        <v>0</v>
      </c>
      <c r="F22" s="13">
        <v>-24858556</v>
      </c>
      <c r="G22" s="13">
        <v>7806858556</v>
      </c>
      <c r="H22" s="13">
        <v>152458444</v>
      </c>
      <c r="I22" s="13">
        <v>360984013</v>
      </c>
      <c r="J22" s="13">
        <v>360984013</v>
      </c>
    </row>
    <row r="23" spans="2:10" ht="20.100000000000001" customHeight="1" x14ac:dyDescent="0.25">
      <c r="B23" s="191" t="s">
        <v>44</v>
      </c>
      <c r="C23" s="12" t="s">
        <v>45</v>
      </c>
      <c r="D23" s="13">
        <v>9230000000</v>
      </c>
      <c r="E23" s="13">
        <v>0</v>
      </c>
      <c r="F23" s="13">
        <v>73362502</v>
      </c>
      <c r="G23" s="13">
        <v>9156637498</v>
      </c>
      <c r="H23" s="13">
        <v>233040836</v>
      </c>
      <c r="I23" s="13">
        <v>370354923</v>
      </c>
      <c r="J23" s="13">
        <v>370354923</v>
      </c>
    </row>
    <row r="24" spans="2:10" ht="20.100000000000001" customHeight="1" x14ac:dyDescent="0.25">
      <c r="B24" s="191" t="s">
        <v>46</v>
      </c>
      <c r="C24" s="12" t="s">
        <v>47</v>
      </c>
      <c r="D24" s="13">
        <v>175651000000</v>
      </c>
      <c r="E24" s="13">
        <v>0</v>
      </c>
      <c r="F24" s="13">
        <v>161379463</v>
      </c>
      <c r="G24" s="13">
        <v>175489620537</v>
      </c>
      <c r="H24" s="13">
        <v>811132673</v>
      </c>
      <c r="I24" s="13">
        <v>429782699.14999998</v>
      </c>
      <c r="J24" s="13">
        <v>429782699.14999998</v>
      </c>
    </row>
    <row r="25" spans="2:10" ht="20.100000000000001" customHeight="1" x14ac:dyDescent="0.25">
      <c r="B25" s="191" t="s">
        <v>48</v>
      </c>
      <c r="C25" s="12" t="s">
        <v>49</v>
      </c>
      <c r="D25" s="13">
        <v>62490000000</v>
      </c>
      <c r="E25" s="13">
        <v>6500000000</v>
      </c>
      <c r="F25" s="13">
        <v>44846928</v>
      </c>
      <c r="G25" s="13">
        <v>55945153072</v>
      </c>
      <c r="H25" s="13">
        <v>156588305</v>
      </c>
      <c r="I25" s="13">
        <v>4570218210</v>
      </c>
      <c r="J25" s="13">
        <v>4570218210</v>
      </c>
    </row>
    <row r="26" spans="2:10" ht="20.100000000000001" customHeight="1" x14ac:dyDescent="0.25">
      <c r="B26" s="191" t="s">
        <v>50</v>
      </c>
      <c r="C26" s="12" t="s">
        <v>51</v>
      </c>
      <c r="D26" s="13">
        <v>13299733948</v>
      </c>
      <c r="E26" s="13">
        <v>1266283948</v>
      </c>
      <c r="F26" s="13">
        <v>11233043</v>
      </c>
      <c r="G26" s="13">
        <v>12022216957</v>
      </c>
      <c r="H26" s="13">
        <v>1468229660.4000001</v>
      </c>
      <c r="I26" s="13">
        <v>2244995681.4000001</v>
      </c>
      <c r="J26" s="13">
        <v>2244995681.4000001</v>
      </c>
    </row>
    <row r="27" spans="2:10" ht="20.100000000000001" customHeight="1" x14ac:dyDescent="0.25">
      <c r="B27" s="191" t="s">
        <v>52</v>
      </c>
      <c r="C27" s="12" t="s">
        <v>53</v>
      </c>
      <c r="D27" s="13">
        <v>96155000000</v>
      </c>
      <c r="E27" s="13">
        <v>19664450000</v>
      </c>
      <c r="F27" s="13">
        <v>168747349</v>
      </c>
      <c r="G27" s="13">
        <v>76321802651</v>
      </c>
      <c r="H27" s="13">
        <v>6022276208.4899998</v>
      </c>
      <c r="I27" s="13">
        <v>7621565169.8999996</v>
      </c>
      <c r="J27" s="13">
        <v>7621565169.8999996</v>
      </c>
    </row>
    <row r="28" spans="2:10" ht="20.100000000000001" customHeight="1" x14ac:dyDescent="0.25">
      <c r="B28" s="191" t="s">
        <v>54</v>
      </c>
      <c r="C28" s="12" t="s">
        <v>55</v>
      </c>
      <c r="D28" s="13">
        <v>1000000000</v>
      </c>
      <c r="E28" s="13">
        <v>0</v>
      </c>
      <c r="F28" s="13">
        <v>21255907</v>
      </c>
      <c r="G28" s="13">
        <v>978744093</v>
      </c>
      <c r="H28" s="13">
        <v>58055907</v>
      </c>
      <c r="I28" s="13">
        <v>31467937</v>
      </c>
      <c r="J28" s="13">
        <v>31467937</v>
      </c>
    </row>
    <row r="29" spans="2:10" ht="20.100000000000001" customHeight="1" x14ac:dyDescent="0.25">
      <c r="B29" s="191" t="s">
        <v>56</v>
      </c>
      <c r="C29" s="12" t="s">
        <v>57</v>
      </c>
      <c r="D29" s="13">
        <v>1200000000</v>
      </c>
      <c r="E29" s="13">
        <v>0</v>
      </c>
      <c r="F29" s="13">
        <v>720683400</v>
      </c>
      <c r="G29" s="13">
        <v>479316600</v>
      </c>
      <c r="H29" s="13">
        <v>99000000</v>
      </c>
      <c r="I29" s="13">
        <v>44500000</v>
      </c>
      <c r="J29" s="13">
        <v>44500000</v>
      </c>
    </row>
    <row r="30" spans="2:10" ht="20.100000000000001" customHeight="1" x14ac:dyDescent="0.25">
      <c r="B30" s="191" t="s">
        <v>58</v>
      </c>
      <c r="C30" s="12" t="s">
        <v>59</v>
      </c>
      <c r="D30" s="13">
        <v>45620000000</v>
      </c>
      <c r="E30" s="13">
        <v>0</v>
      </c>
      <c r="F30" s="13">
        <v>219037953</v>
      </c>
      <c r="G30" s="13">
        <v>45400962047</v>
      </c>
      <c r="H30" s="13">
        <v>857184603</v>
      </c>
      <c r="I30" s="13">
        <v>1136875287</v>
      </c>
      <c r="J30" s="13">
        <v>1136875287</v>
      </c>
    </row>
    <row r="31" spans="2:10" ht="20.100000000000001" customHeight="1" x14ac:dyDescent="0.25">
      <c r="B31" s="191" t="s">
        <v>60</v>
      </c>
      <c r="C31" s="12" t="s">
        <v>61</v>
      </c>
      <c r="D31" s="13">
        <v>2500000000</v>
      </c>
      <c r="E31" s="13">
        <v>0</v>
      </c>
      <c r="F31" s="13">
        <v>21031868</v>
      </c>
      <c r="G31" s="13">
        <v>2478968132</v>
      </c>
      <c r="H31" s="13">
        <v>194136200</v>
      </c>
      <c r="I31" s="13">
        <v>123825278</v>
      </c>
      <c r="J31" s="13">
        <v>123825278</v>
      </c>
    </row>
    <row r="32" spans="2:10" ht="20.100000000000001" customHeight="1" x14ac:dyDescent="0.25">
      <c r="B32" s="191" t="s">
        <v>62</v>
      </c>
      <c r="C32" s="12" t="s">
        <v>63</v>
      </c>
      <c r="D32" s="13">
        <v>1700000000</v>
      </c>
      <c r="E32" s="13">
        <v>0</v>
      </c>
      <c r="F32" s="13">
        <v>-137482</v>
      </c>
      <c r="G32" s="13">
        <v>1700137482</v>
      </c>
      <c r="H32" s="13">
        <v>133641518</v>
      </c>
      <c r="I32" s="13">
        <v>19698158</v>
      </c>
      <c r="J32" s="13">
        <v>19698158</v>
      </c>
    </row>
    <row r="33" spans="2:10" ht="20.100000000000001" customHeight="1" x14ac:dyDescent="0.25">
      <c r="B33" s="191" t="s">
        <v>64</v>
      </c>
      <c r="C33" s="12" t="s">
        <v>65</v>
      </c>
      <c r="D33" s="13">
        <v>9000000000</v>
      </c>
      <c r="E33" s="13">
        <v>0</v>
      </c>
      <c r="F33" s="13">
        <v>130413419</v>
      </c>
      <c r="G33" s="13">
        <v>8869586581</v>
      </c>
      <c r="H33" s="13">
        <v>70108551</v>
      </c>
      <c r="I33" s="13">
        <v>75068280</v>
      </c>
      <c r="J33" s="13">
        <v>75068280</v>
      </c>
    </row>
    <row r="34" spans="2:10" ht="20.100000000000001" customHeight="1" x14ac:dyDescent="0.25">
      <c r="B34" s="191" t="s">
        <v>66</v>
      </c>
      <c r="C34" s="12" t="s">
        <v>67</v>
      </c>
      <c r="D34" s="13">
        <v>4000000000</v>
      </c>
      <c r="E34" s="13">
        <v>0</v>
      </c>
      <c r="F34" s="13">
        <v>2458824537</v>
      </c>
      <c r="G34" s="13">
        <v>1541175463</v>
      </c>
      <c r="H34" s="13">
        <v>69769400</v>
      </c>
      <c r="I34" s="13">
        <v>108412852.7</v>
      </c>
      <c r="J34" s="13">
        <v>108412852.7</v>
      </c>
    </row>
    <row r="35" spans="2:10" ht="20.100000000000001" customHeight="1" x14ac:dyDescent="0.25">
      <c r="B35" s="191" t="s">
        <v>68</v>
      </c>
      <c r="C35" s="12" t="s">
        <v>69</v>
      </c>
      <c r="D35" s="13">
        <v>6000000000</v>
      </c>
      <c r="E35" s="13">
        <v>0</v>
      </c>
      <c r="F35" s="13">
        <v>37659369</v>
      </c>
      <c r="G35" s="13">
        <v>5962340631</v>
      </c>
      <c r="H35" s="13">
        <v>58904924</v>
      </c>
      <c r="I35" s="13">
        <v>583627617.46000004</v>
      </c>
      <c r="J35" s="13">
        <v>583627617.46000004</v>
      </c>
    </row>
    <row r="36" spans="2:10" ht="20.100000000000001" customHeight="1" thickBot="1" x14ac:dyDescent="0.3">
      <c r="B36" s="191" t="s">
        <v>70</v>
      </c>
      <c r="C36" s="12" t="s">
        <v>71</v>
      </c>
      <c r="D36" s="13">
        <v>5950000000</v>
      </c>
      <c r="E36" s="13">
        <v>0</v>
      </c>
      <c r="F36" s="13">
        <v>68222533</v>
      </c>
      <c r="G36" s="13">
        <v>5881777467</v>
      </c>
      <c r="H36" s="13">
        <v>568833626</v>
      </c>
      <c r="I36" s="13">
        <v>163574890</v>
      </c>
      <c r="J36" s="13">
        <v>163574890</v>
      </c>
    </row>
    <row r="37" spans="2:10" ht="20.100000000000001" customHeight="1" thickBot="1" x14ac:dyDescent="0.3">
      <c r="B37" s="6" t="s">
        <v>0</v>
      </c>
      <c r="C37" s="51" t="s">
        <v>94</v>
      </c>
      <c r="D37" s="192">
        <v>569055371065</v>
      </c>
      <c r="E37" s="52">
        <v>70000000000</v>
      </c>
      <c r="F37" s="52">
        <v>8052659341.25</v>
      </c>
      <c r="G37" s="52">
        <v>491002711723.75</v>
      </c>
      <c r="H37" s="52">
        <v>14084194162.690001</v>
      </c>
      <c r="I37" s="52">
        <v>25392648853.18</v>
      </c>
      <c r="J37" s="52">
        <v>25390338698.18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workbookViewId="0">
      <selection activeCell="J14" sqref="J14"/>
    </sheetView>
  </sheetViews>
  <sheetFormatPr baseColWidth="10" defaultRowHeight="15" x14ac:dyDescent="0.25"/>
  <cols>
    <col min="2" max="2" width="14.85546875" customWidth="1"/>
    <col min="3" max="3" width="21" customWidth="1"/>
    <col min="4" max="4" width="18.42578125" customWidth="1"/>
    <col min="5" max="5" width="16.5703125" customWidth="1"/>
    <col min="6" max="6" width="17.85546875" customWidth="1"/>
    <col min="7" max="7" width="23.5703125" customWidth="1"/>
    <col min="8" max="8" width="19.7109375" customWidth="1"/>
    <col min="9" max="9" width="18.7109375" customWidth="1"/>
    <col min="10" max="10" width="24.85546875" customWidth="1"/>
  </cols>
  <sheetData>
    <row r="1" spans="2:10" x14ac:dyDescent="0.25">
      <c r="B1" s="2" t="s">
        <v>91</v>
      </c>
      <c r="C1" s="2">
        <v>2019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2:10" x14ac:dyDescent="0.25">
      <c r="B2" s="2" t="s">
        <v>92</v>
      </c>
      <c r="C2" s="2" t="s">
        <v>1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2:10" ht="15.75" thickBot="1" x14ac:dyDescent="0.3">
      <c r="B3" s="2" t="s">
        <v>93</v>
      </c>
      <c r="C3" s="2" t="s">
        <v>103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2:10" ht="15.75" thickBot="1" x14ac:dyDescent="0.3">
      <c r="B4" s="180" t="s">
        <v>3</v>
      </c>
      <c r="C4" s="181" t="s">
        <v>4</v>
      </c>
      <c r="D4" s="181" t="s">
        <v>5</v>
      </c>
      <c r="E4" s="181" t="s">
        <v>6</v>
      </c>
      <c r="F4" s="181" t="s">
        <v>7</v>
      </c>
      <c r="G4" s="181" t="s">
        <v>8</v>
      </c>
      <c r="H4" s="181" t="s">
        <v>9</v>
      </c>
      <c r="I4" s="181" t="s">
        <v>10</v>
      </c>
      <c r="J4" s="182" t="s">
        <v>11</v>
      </c>
    </row>
    <row r="5" spans="2:10" ht="20.100000000000001" customHeight="1" thickBot="1" x14ac:dyDescent="0.3">
      <c r="B5" s="51"/>
      <c r="C5" s="183" t="s">
        <v>76</v>
      </c>
      <c r="D5" s="52">
        <f>SUM(D6:D17)</f>
        <v>37055371065</v>
      </c>
      <c r="E5" s="52">
        <f t="shared" ref="E5:J5" si="0">SUM(E6:E17)</f>
        <v>0</v>
      </c>
      <c r="F5" s="52">
        <f t="shared" si="0"/>
        <v>2610222872</v>
      </c>
      <c r="G5" s="52">
        <f t="shared" si="0"/>
        <v>34445148193</v>
      </c>
      <c r="H5" s="52">
        <f t="shared" si="0"/>
        <v>2503674578.9200001</v>
      </c>
      <c r="I5" s="52">
        <f t="shared" si="0"/>
        <v>2570731422.9200001</v>
      </c>
      <c r="J5" s="53">
        <f t="shared" si="0"/>
        <v>2563908830.9200001</v>
      </c>
    </row>
    <row r="6" spans="2:10" ht="20.100000000000001" customHeight="1" x14ac:dyDescent="0.25">
      <c r="B6" s="191" t="s">
        <v>12</v>
      </c>
      <c r="C6" s="12" t="s">
        <v>13</v>
      </c>
      <c r="D6" s="13">
        <v>11589000000</v>
      </c>
      <c r="E6" s="13">
        <v>0</v>
      </c>
      <c r="F6" s="202">
        <v>1041640871</v>
      </c>
      <c r="G6" s="202">
        <v>10547359129</v>
      </c>
      <c r="H6" s="202">
        <v>945537735</v>
      </c>
      <c r="I6" s="202">
        <v>945028528</v>
      </c>
      <c r="J6" s="202">
        <v>945028528</v>
      </c>
    </row>
    <row r="7" spans="2:10" ht="20.100000000000001" customHeight="1" x14ac:dyDescent="0.25">
      <c r="B7" s="191" t="s">
        <v>14</v>
      </c>
      <c r="C7" s="12" t="s">
        <v>15</v>
      </c>
      <c r="D7" s="13">
        <v>3935000000</v>
      </c>
      <c r="E7" s="13">
        <v>0</v>
      </c>
      <c r="F7" s="202">
        <v>315964300</v>
      </c>
      <c r="G7" s="202">
        <v>3619035700</v>
      </c>
      <c r="H7" s="202">
        <v>315964300</v>
      </c>
      <c r="I7" s="202">
        <v>213701491</v>
      </c>
      <c r="J7" s="202">
        <v>204512891</v>
      </c>
    </row>
    <row r="8" spans="2:10" ht="20.100000000000001" customHeight="1" x14ac:dyDescent="0.25">
      <c r="B8" s="191" t="s">
        <v>16</v>
      </c>
      <c r="C8" s="12" t="s">
        <v>17</v>
      </c>
      <c r="D8" s="13">
        <v>1337000000</v>
      </c>
      <c r="E8" s="13">
        <v>0</v>
      </c>
      <c r="F8" s="202">
        <v>190350056</v>
      </c>
      <c r="G8" s="202">
        <v>1146649944</v>
      </c>
      <c r="H8" s="202">
        <v>152536168</v>
      </c>
      <c r="I8" s="202">
        <v>152536168</v>
      </c>
      <c r="J8" s="202">
        <v>152536168</v>
      </c>
    </row>
    <row r="9" spans="2:10" ht="20.100000000000001" customHeight="1" x14ac:dyDescent="0.25">
      <c r="B9" s="191" t="s">
        <v>18</v>
      </c>
      <c r="C9" s="12" t="s">
        <v>19</v>
      </c>
      <c r="D9" s="13">
        <v>10000000</v>
      </c>
      <c r="E9" s="13">
        <v>0</v>
      </c>
      <c r="F9" s="202">
        <v>0</v>
      </c>
      <c r="G9" s="202">
        <v>10000000</v>
      </c>
      <c r="H9" s="202">
        <v>0</v>
      </c>
      <c r="I9" s="202">
        <v>0</v>
      </c>
      <c r="J9" s="202">
        <v>0</v>
      </c>
    </row>
    <row r="10" spans="2:10" ht="20.100000000000001" customHeight="1" x14ac:dyDescent="0.25">
      <c r="B10" s="191" t="s">
        <v>20</v>
      </c>
      <c r="C10" s="12" t="s">
        <v>21</v>
      </c>
      <c r="D10" s="13">
        <v>4202371065</v>
      </c>
      <c r="E10" s="13">
        <v>0</v>
      </c>
      <c r="F10" s="202">
        <v>65306703</v>
      </c>
      <c r="G10" s="202">
        <v>4137064362</v>
      </c>
      <c r="H10" s="202">
        <v>92675433.920000002</v>
      </c>
      <c r="I10" s="202">
        <v>214404074.91999999</v>
      </c>
      <c r="J10" s="202">
        <v>214404074.91999999</v>
      </c>
    </row>
    <row r="11" spans="2:10" ht="20.100000000000001" customHeight="1" x14ac:dyDescent="0.25">
      <c r="B11" s="191" t="s">
        <v>22</v>
      </c>
      <c r="C11" s="12" t="s">
        <v>23</v>
      </c>
      <c r="D11" s="13">
        <v>14085000000</v>
      </c>
      <c r="E11" s="13">
        <v>0</v>
      </c>
      <c r="F11" s="202">
        <v>939615983</v>
      </c>
      <c r="G11" s="202">
        <v>13145384017</v>
      </c>
      <c r="H11" s="202">
        <v>939615983</v>
      </c>
      <c r="I11" s="202">
        <v>939615983</v>
      </c>
      <c r="J11" s="202">
        <v>939615983</v>
      </c>
    </row>
    <row r="12" spans="2:10" ht="20.100000000000001" customHeight="1" x14ac:dyDescent="0.25">
      <c r="B12" s="191" t="s">
        <v>24</v>
      </c>
      <c r="C12" s="12" t="s">
        <v>25</v>
      </c>
      <c r="D12" s="13">
        <v>1153000000</v>
      </c>
      <c r="E12" s="13">
        <v>0</v>
      </c>
      <c r="F12" s="202">
        <v>61787192</v>
      </c>
      <c r="G12" s="202">
        <v>1091212808</v>
      </c>
      <c r="H12" s="202">
        <v>61787192</v>
      </c>
      <c r="I12" s="202">
        <v>88366711</v>
      </c>
      <c r="J12" s="202">
        <v>90732719</v>
      </c>
    </row>
    <row r="13" spans="2:10" ht="20.100000000000001" customHeight="1" x14ac:dyDescent="0.25">
      <c r="B13" s="191" t="s">
        <v>26</v>
      </c>
      <c r="C13" s="12" t="s">
        <v>27</v>
      </c>
      <c r="D13" s="13">
        <v>56000000</v>
      </c>
      <c r="E13" s="13">
        <v>0</v>
      </c>
      <c r="F13" s="202">
        <v>-4882233</v>
      </c>
      <c r="G13" s="202">
        <v>60882233</v>
      </c>
      <c r="H13" s="202">
        <v>-4882233</v>
      </c>
      <c r="I13" s="202">
        <v>17078467</v>
      </c>
      <c r="J13" s="202">
        <v>17078467</v>
      </c>
    </row>
    <row r="14" spans="2:10" ht="20.100000000000001" customHeight="1" x14ac:dyDescent="0.25">
      <c r="B14" s="191" t="s">
        <v>28</v>
      </c>
      <c r="C14" s="12" t="s">
        <v>29</v>
      </c>
      <c r="D14" s="13">
        <v>91000000</v>
      </c>
      <c r="E14" s="13">
        <v>0</v>
      </c>
      <c r="F14" s="202">
        <v>0</v>
      </c>
      <c r="G14" s="202">
        <v>91000000</v>
      </c>
      <c r="H14" s="202">
        <v>0</v>
      </c>
      <c r="I14" s="202">
        <v>0</v>
      </c>
      <c r="J14" s="202">
        <v>0</v>
      </c>
    </row>
    <row r="15" spans="2:10" ht="20.100000000000001" customHeight="1" x14ac:dyDescent="0.25">
      <c r="B15" s="191" t="s">
        <v>30</v>
      </c>
      <c r="C15" s="12" t="s">
        <v>31</v>
      </c>
      <c r="D15" s="13">
        <v>10000000</v>
      </c>
      <c r="E15" s="13">
        <v>0</v>
      </c>
      <c r="F15" s="202">
        <v>440000</v>
      </c>
      <c r="G15" s="202">
        <v>9560000</v>
      </c>
      <c r="H15" s="202">
        <v>440000</v>
      </c>
      <c r="I15" s="202">
        <v>0</v>
      </c>
      <c r="J15" s="202">
        <v>0</v>
      </c>
    </row>
    <row r="16" spans="2:10" ht="20.100000000000001" customHeight="1" x14ac:dyDescent="0.25">
      <c r="B16" s="191" t="s">
        <v>32</v>
      </c>
      <c r="C16" s="12" t="s">
        <v>33</v>
      </c>
      <c r="D16" s="13">
        <v>10000000</v>
      </c>
      <c r="E16" s="13">
        <v>0</v>
      </c>
      <c r="F16" s="202">
        <v>0</v>
      </c>
      <c r="G16" s="202">
        <v>10000000</v>
      </c>
      <c r="H16" s="202">
        <v>0</v>
      </c>
      <c r="I16" s="202">
        <v>0</v>
      </c>
      <c r="J16" s="202">
        <v>0</v>
      </c>
    </row>
    <row r="17" spans="2:10" ht="20.100000000000001" customHeight="1" thickBot="1" x14ac:dyDescent="0.3">
      <c r="B17" s="191" t="s">
        <v>34</v>
      </c>
      <c r="C17" s="12" t="s">
        <v>35</v>
      </c>
      <c r="D17" s="13">
        <v>577000000</v>
      </c>
      <c r="E17" s="13">
        <v>0</v>
      </c>
      <c r="F17" s="202">
        <v>0</v>
      </c>
      <c r="G17" s="202">
        <v>577000000</v>
      </c>
      <c r="H17" s="202">
        <v>0</v>
      </c>
      <c r="I17" s="202">
        <v>0</v>
      </c>
      <c r="J17" s="202">
        <v>0</v>
      </c>
    </row>
    <row r="18" spans="2:10" ht="20.100000000000001" customHeight="1" thickBot="1" x14ac:dyDescent="0.3">
      <c r="B18" s="51"/>
      <c r="C18" s="183" t="s">
        <v>77</v>
      </c>
      <c r="D18" s="52">
        <f>SUM(D19:D36)</f>
        <v>532000000000</v>
      </c>
      <c r="E18" s="52">
        <f t="shared" ref="E18:J18" si="1">SUM(E19:E36)</f>
        <v>70000000000</v>
      </c>
      <c r="F18" s="52">
        <f t="shared" si="1"/>
        <v>9434026050.3999996</v>
      </c>
      <c r="G18" s="52">
        <f t="shared" si="1"/>
        <v>452565973949.59998</v>
      </c>
      <c r="H18" s="52">
        <f t="shared" si="1"/>
        <v>13229930627.52</v>
      </c>
      <c r="I18" s="52">
        <f t="shared" si="1"/>
        <v>16541262644.67</v>
      </c>
      <c r="J18" s="53">
        <f t="shared" si="1"/>
        <v>16510665292.67</v>
      </c>
    </row>
    <row r="19" spans="2:10" ht="20.100000000000001" customHeight="1" x14ac:dyDescent="0.25">
      <c r="B19" s="191" t="s">
        <v>36</v>
      </c>
      <c r="C19" s="12" t="s">
        <v>37</v>
      </c>
      <c r="D19" s="202">
        <v>73269266052</v>
      </c>
      <c r="E19" s="202">
        <v>42569266052</v>
      </c>
      <c r="F19" s="202">
        <v>635090610</v>
      </c>
      <c r="G19" s="202">
        <v>30064909390</v>
      </c>
      <c r="H19" s="202">
        <v>561067260</v>
      </c>
      <c r="I19" s="202">
        <v>738103178</v>
      </c>
      <c r="J19" s="202">
        <v>738103178</v>
      </c>
    </row>
    <row r="20" spans="2:10" ht="20.100000000000001" customHeight="1" x14ac:dyDescent="0.25">
      <c r="B20" s="191" t="s">
        <v>38</v>
      </c>
      <c r="C20" s="12" t="s">
        <v>39</v>
      </c>
      <c r="D20" s="202">
        <v>8750000000</v>
      </c>
      <c r="E20" s="202">
        <v>0</v>
      </c>
      <c r="F20" s="202">
        <v>-59419725</v>
      </c>
      <c r="G20" s="202">
        <v>8809419725</v>
      </c>
      <c r="H20" s="202">
        <v>454478762</v>
      </c>
      <c r="I20" s="202">
        <v>250717733</v>
      </c>
      <c r="J20" s="202">
        <v>250717733</v>
      </c>
    </row>
    <row r="21" spans="2:10" ht="20.100000000000001" customHeight="1" x14ac:dyDescent="0.25">
      <c r="B21" s="191" t="s">
        <v>40</v>
      </c>
      <c r="C21" s="12" t="s">
        <v>41</v>
      </c>
      <c r="D21" s="202">
        <v>8403000000</v>
      </c>
      <c r="E21" s="202">
        <v>0</v>
      </c>
      <c r="F21" s="202">
        <v>514773414</v>
      </c>
      <c r="G21" s="202">
        <v>7888226586</v>
      </c>
      <c r="H21" s="202">
        <v>1325208464</v>
      </c>
      <c r="I21" s="202">
        <v>285113511</v>
      </c>
      <c r="J21" s="202">
        <v>285113511</v>
      </c>
    </row>
    <row r="22" spans="2:10" ht="20.100000000000001" customHeight="1" x14ac:dyDescent="0.25">
      <c r="B22" s="191" t="s">
        <v>42</v>
      </c>
      <c r="C22" s="12" t="s">
        <v>43</v>
      </c>
      <c r="D22" s="202">
        <v>7782000000</v>
      </c>
      <c r="E22" s="202">
        <v>0</v>
      </c>
      <c r="F22" s="202">
        <v>1002991025</v>
      </c>
      <c r="G22" s="202">
        <v>6779008975</v>
      </c>
      <c r="H22" s="202">
        <v>757586257</v>
      </c>
      <c r="I22" s="202">
        <v>1239533428</v>
      </c>
      <c r="J22" s="202">
        <v>1239533428</v>
      </c>
    </row>
    <row r="23" spans="2:10" ht="20.100000000000001" customHeight="1" x14ac:dyDescent="0.25">
      <c r="B23" s="191" t="s">
        <v>44</v>
      </c>
      <c r="C23" s="12" t="s">
        <v>45</v>
      </c>
      <c r="D23" s="202">
        <v>9230000000</v>
      </c>
      <c r="E23" s="202">
        <v>0</v>
      </c>
      <c r="F23" s="202">
        <v>1460441569</v>
      </c>
      <c r="G23" s="202">
        <v>7769558431</v>
      </c>
      <c r="H23" s="202">
        <v>2414248929</v>
      </c>
      <c r="I23" s="202">
        <v>116803604</v>
      </c>
      <c r="J23" s="202">
        <v>116803604</v>
      </c>
    </row>
    <row r="24" spans="2:10" ht="20.100000000000001" customHeight="1" x14ac:dyDescent="0.25">
      <c r="B24" s="191" t="s">
        <v>46</v>
      </c>
      <c r="C24" s="12" t="s">
        <v>47</v>
      </c>
      <c r="D24" s="202">
        <v>175651000000</v>
      </c>
      <c r="E24" s="202">
        <v>0</v>
      </c>
      <c r="F24" s="202">
        <v>1113336026</v>
      </c>
      <c r="G24" s="202">
        <v>174537663974</v>
      </c>
      <c r="H24" s="202">
        <v>2574540765</v>
      </c>
      <c r="I24" s="202">
        <v>2928829988</v>
      </c>
      <c r="J24" s="202">
        <v>2928829988</v>
      </c>
    </row>
    <row r="25" spans="2:10" ht="20.100000000000001" customHeight="1" x14ac:dyDescent="0.25">
      <c r="B25" s="191" t="s">
        <v>48</v>
      </c>
      <c r="C25" s="12" t="s">
        <v>49</v>
      </c>
      <c r="D25" s="202">
        <v>62490000000</v>
      </c>
      <c r="E25" s="202">
        <v>6500000000</v>
      </c>
      <c r="F25" s="202">
        <v>1139744851</v>
      </c>
      <c r="G25" s="202">
        <v>54850255149</v>
      </c>
      <c r="H25" s="202">
        <v>478786446</v>
      </c>
      <c r="I25" s="202">
        <v>4218863612</v>
      </c>
      <c r="J25" s="202">
        <v>4218863612</v>
      </c>
    </row>
    <row r="26" spans="2:10" ht="20.100000000000001" customHeight="1" x14ac:dyDescent="0.25">
      <c r="B26" s="191" t="s">
        <v>50</v>
      </c>
      <c r="C26" s="12" t="s">
        <v>51</v>
      </c>
      <c r="D26" s="202">
        <v>13299733948</v>
      </c>
      <c r="E26" s="202">
        <v>1266283948</v>
      </c>
      <c r="F26" s="202">
        <v>220773090.40000001</v>
      </c>
      <c r="G26" s="202">
        <v>11812676909.6</v>
      </c>
      <c r="H26" s="202">
        <v>307213140</v>
      </c>
      <c r="I26" s="202">
        <v>991995792</v>
      </c>
      <c r="J26" s="202">
        <v>991995792</v>
      </c>
    </row>
    <row r="27" spans="2:10" ht="20.100000000000001" customHeight="1" x14ac:dyDescent="0.25">
      <c r="B27" s="191" t="s">
        <v>52</v>
      </c>
      <c r="C27" s="12" t="s">
        <v>53</v>
      </c>
      <c r="D27" s="202">
        <v>96155000000</v>
      </c>
      <c r="E27" s="202">
        <v>19664450000</v>
      </c>
      <c r="F27" s="202">
        <v>547864019</v>
      </c>
      <c r="G27" s="202">
        <v>75942685981</v>
      </c>
      <c r="H27" s="202">
        <v>1168756788</v>
      </c>
      <c r="I27" s="202">
        <v>4325701569</v>
      </c>
      <c r="J27" s="202">
        <v>4296701867</v>
      </c>
    </row>
    <row r="28" spans="2:10" ht="20.100000000000001" customHeight="1" x14ac:dyDescent="0.25">
      <c r="B28" s="191" t="s">
        <v>54</v>
      </c>
      <c r="C28" s="12" t="s">
        <v>55</v>
      </c>
      <c r="D28" s="202">
        <v>1000000000</v>
      </c>
      <c r="E28" s="202">
        <v>0</v>
      </c>
      <c r="F28" s="202">
        <v>93378720</v>
      </c>
      <c r="G28" s="202">
        <v>906621280</v>
      </c>
      <c r="H28" s="202">
        <v>40411645</v>
      </c>
      <c r="I28" s="202">
        <v>26162038</v>
      </c>
      <c r="J28" s="202">
        <v>26162038</v>
      </c>
    </row>
    <row r="29" spans="2:10" ht="20.100000000000001" customHeight="1" x14ac:dyDescent="0.25">
      <c r="B29" s="191" t="s">
        <v>56</v>
      </c>
      <c r="C29" s="12" t="s">
        <v>57</v>
      </c>
      <c r="D29" s="202">
        <v>1200000000</v>
      </c>
      <c r="E29" s="202">
        <v>0</v>
      </c>
      <c r="F29" s="202">
        <v>44584859</v>
      </c>
      <c r="G29" s="202">
        <v>1155415141</v>
      </c>
      <c r="H29" s="202">
        <v>779525654</v>
      </c>
      <c r="I29" s="202">
        <v>68500000</v>
      </c>
      <c r="J29" s="202">
        <v>68500000</v>
      </c>
    </row>
    <row r="30" spans="2:10" ht="20.100000000000001" customHeight="1" x14ac:dyDescent="0.25">
      <c r="B30" s="191" t="s">
        <v>58</v>
      </c>
      <c r="C30" s="12" t="s">
        <v>59</v>
      </c>
      <c r="D30" s="202">
        <v>45620000000</v>
      </c>
      <c r="E30" s="202">
        <v>0</v>
      </c>
      <c r="F30" s="202">
        <v>1417424904</v>
      </c>
      <c r="G30" s="202">
        <v>44202575096</v>
      </c>
      <c r="H30" s="202">
        <v>1445291055</v>
      </c>
      <c r="I30" s="202">
        <v>555301600</v>
      </c>
      <c r="J30" s="202">
        <v>553703950</v>
      </c>
    </row>
    <row r="31" spans="2:10" ht="20.100000000000001" customHeight="1" x14ac:dyDescent="0.25">
      <c r="B31" s="191" t="s">
        <v>60</v>
      </c>
      <c r="C31" s="12" t="s">
        <v>61</v>
      </c>
      <c r="D31" s="202">
        <v>2500000000</v>
      </c>
      <c r="E31" s="202">
        <v>0</v>
      </c>
      <c r="F31" s="202">
        <v>188278307</v>
      </c>
      <c r="G31" s="202">
        <v>2311721693</v>
      </c>
      <c r="H31" s="202">
        <v>37801769</v>
      </c>
      <c r="I31" s="202">
        <v>173146702</v>
      </c>
      <c r="J31" s="202">
        <v>173146702</v>
      </c>
    </row>
    <row r="32" spans="2:10" ht="20.100000000000001" customHeight="1" x14ac:dyDescent="0.25">
      <c r="B32" s="191" t="s">
        <v>62</v>
      </c>
      <c r="C32" s="12" t="s">
        <v>63</v>
      </c>
      <c r="D32" s="202">
        <v>1700000000</v>
      </c>
      <c r="E32" s="202">
        <v>0</v>
      </c>
      <c r="F32" s="202">
        <v>62485722</v>
      </c>
      <c r="G32" s="202">
        <v>1637514278</v>
      </c>
      <c r="H32" s="202">
        <v>3031780</v>
      </c>
      <c r="I32" s="202">
        <v>17198945</v>
      </c>
      <c r="J32" s="202">
        <v>17198945</v>
      </c>
    </row>
    <row r="33" spans="2:10" ht="20.100000000000001" customHeight="1" x14ac:dyDescent="0.25">
      <c r="B33" s="191" t="s">
        <v>64</v>
      </c>
      <c r="C33" s="12" t="s">
        <v>65</v>
      </c>
      <c r="D33" s="202">
        <v>9000000000</v>
      </c>
      <c r="E33" s="202">
        <v>0</v>
      </c>
      <c r="F33" s="202">
        <v>307522764</v>
      </c>
      <c r="G33" s="202">
        <v>8692477236</v>
      </c>
      <c r="H33" s="202">
        <v>180890973</v>
      </c>
      <c r="I33" s="202">
        <v>78294760</v>
      </c>
      <c r="J33" s="202">
        <v>78294760</v>
      </c>
    </row>
    <row r="34" spans="2:10" ht="20.100000000000001" customHeight="1" x14ac:dyDescent="0.25">
      <c r="B34" s="191" t="s">
        <v>66</v>
      </c>
      <c r="C34" s="12" t="s">
        <v>67</v>
      </c>
      <c r="D34" s="202">
        <v>4000000000</v>
      </c>
      <c r="E34" s="202">
        <v>0</v>
      </c>
      <c r="F34" s="202">
        <v>21290024</v>
      </c>
      <c r="G34" s="202">
        <v>3978709976</v>
      </c>
      <c r="H34" s="202">
        <v>69441618.519999996</v>
      </c>
      <c r="I34" s="202">
        <v>66325782.700000003</v>
      </c>
      <c r="J34" s="202">
        <v>66325782.700000003</v>
      </c>
    </row>
    <row r="35" spans="2:10" ht="20.100000000000001" customHeight="1" x14ac:dyDescent="0.25">
      <c r="B35" s="191" t="s">
        <v>68</v>
      </c>
      <c r="C35" s="12" t="s">
        <v>69</v>
      </c>
      <c r="D35" s="202">
        <v>6000000000</v>
      </c>
      <c r="E35" s="202">
        <v>0</v>
      </c>
      <c r="F35" s="202">
        <v>50110000</v>
      </c>
      <c r="G35" s="202">
        <v>5949890000</v>
      </c>
      <c r="H35" s="202">
        <v>64167731</v>
      </c>
      <c r="I35" s="202">
        <v>115131204.97</v>
      </c>
      <c r="J35" s="202">
        <v>115131204.97</v>
      </c>
    </row>
    <row r="36" spans="2:10" ht="20.100000000000001" customHeight="1" thickBot="1" x14ac:dyDescent="0.3">
      <c r="B36" s="191" t="s">
        <v>70</v>
      </c>
      <c r="C36" s="12" t="s">
        <v>71</v>
      </c>
      <c r="D36" s="202">
        <v>5950000000</v>
      </c>
      <c r="E36" s="202">
        <v>0</v>
      </c>
      <c r="F36" s="202">
        <v>673355871</v>
      </c>
      <c r="G36" s="202">
        <v>5276644129</v>
      </c>
      <c r="H36" s="202">
        <v>567481591</v>
      </c>
      <c r="I36" s="202">
        <v>345539197</v>
      </c>
      <c r="J36" s="202">
        <v>345539197</v>
      </c>
    </row>
    <row r="37" spans="2:10" ht="20.100000000000001" customHeight="1" thickBot="1" x14ac:dyDescent="0.3">
      <c r="B37" s="6" t="s">
        <v>0</v>
      </c>
      <c r="C37" s="51" t="s">
        <v>94</v>
      </c>
      <c r="D37" s="192">
        <v>569055371065</v>
      </c>
      <c r="E37" s="52">
        <v>70000000000</v>
      </c>
      <c r="F37" s="52">
        <v>8052659341.25</v>
      </c>
      <c r="G37" s="52">
        <v>491002711723.75</v>
      </c>
      <c r="H37" s="52">
        <v>14084194162.690001</v>
      </c>
      <c r="I37" s="52">
        <v>25392648853.18</v>
      </c>
      <c r="J37" s="52">
        <v>25390338698.18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topLeftCell="A28" workbookViewId="0">
      <selection activeCell="E4" sqref="E4"/>
    </sheetView>
  </sheetViews>
  <sheetFormatPr baseColWidth="10" defaultRowHeight="15" x14ac:dyDescent="0.25"/>
  <cols>
    <col min="2" max="2" width="14.85546875" customWidth="1"/>
    <col min="3" max="3" width="21" customWidth="1"/>
    <col min="4" max="4" width="18.42578125" customWidth="1"/>
    <col min="5" max="5" width="16.5703125" customWidth="1"/>
    <col min="6" max="6" width="17.85546875" customWidth="1"/>
    <col min="7" max="7" width="23.5703125" customWidth="1"/>
    <col min="8" max="8" width="19.7109375" customWidth="1"/>
    <col min="9" max="9" width="18.7109375" customWidth="1"/>
    <col min="10" max="10" width="24.85546875" customWidth="1"/>
  </cols>
  <sheetData>
    <row r="1" spans="2:10" x14ac:dyDescent="0.25">
      <c r="B1" s="2" t="s">
        <v>91</v>
      </c>
      <c r="C1" s="2">
        <v>2019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2:10" x14ac:dyDescent="0.25">
      <c r="B2" s="2" t="s">
        <v>92</v>
      </c>
      <c r="C2" s="2" t="s">
        <v>1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2:10" ht="15.75" thickBot="1" x14ac:dyDescent="0.3">
      <c r="B3" s="2" t="s">
        <v>93</v>
      </c>
      <c r="C3" s="2" t="s">
        <v>100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2:10" ht="15.75" thickBot="1" x14ac:dyDescent="0.3">
      <c r="B4" s="180" t="s">
        <v>3</v>
      </c>
      <c r="C4" s="181" t="s">
        <v>4</v>
      </c>
      <c r="D4" s="181" t="s">
        <v>5</v>
      </c>
      <c r="E4" s="181" t="s">
        <v>6</v>
      </c>
      <c r="F4" s="181" t="s">
        <v>7</v>
      </c>
      <c r="G4" s="181" t="s">
        <v>8</v>
      </c>
      <c r="H4" s="181" t="s">
        <v>9</v>
      </c>
      <c r="I4" s="181" t="s">
        <v>10</v>
      </c>
      <c r="J4" s="182" t="s">
        <v>11</v>
      </c>
    </row>
    <row r="5" spans="2:10" ht="20.100000000000001" customHeight="1" thickBot="1" x14ac:dyDescent="0.3">
      <c r="B5" s="51"/>
      <c r="C5" s="183" t="s">
        <v>76</v>
      </c>
      <c r="D5" s="52">
        <f>SUM(D6:D17)</f>
        <v>37055371065</v>
      </c>
      <c r="E5" s="52">
        <f t="shared" ref="E5:J5" si="0">SUM(E6:E17)</f>
        <v>0</v>
      </c>
      <c r="F5" s="52">
        <f t="shared" si="0"/>
        <v>2411923677</v>
      </c>
      <c r="G5" s="52">
        <f t="shared" si="0"/>
        <v>34643447388</v>
      </c>
      <c r="H5" s="52">
        <f t="shared" si="0"/>
        <v>2416357583.27</v>
      </c>
      <c r="I5" s="52">
        <f t="shared" si="0"/>
        <v>2716873281.27</v>
      </c>
      <c r="J5" s="52">
        <f t="shared" si="0"/>
        <v>2726061881.27</v>
      </c>
    </row>
    <row r="6" spans="2:10" ht="20.100000000000001" customHeight="1" x14ac:dyDescent="0.25">
      <c r="B6" s="191" t="s">
        <v>12</v>
      </c>
      <c r="C6" s="12" t="s">
        <v>13</v>
      </c>
      <c r="D6" s="13">
        <v>11589000000</v>
      </c>
      <c r="E6" s="13">
        <v>0</v>
      </c>
      <c r="F6" s="13">
        <v>822773200</v>
      </c>
      <c r="G6" s="13">
        <v>10766226800</v>
      </c>
      <c r="H6" s="13">
        <v>786264915</v>
      </c>
      <c r="I6" s="13">
        <v>789950738</v>
      </c>
      <c r="J6" s="13">
        <v>789950738</v>
      </c>
    </row>
    <row r="7" spans="2:10" ht="20.100000000000001" customHeight="1" x14ac:dyDescent="0.25">
      <c r="B7" s="191" t="s">
        <v>14</v>
      </c>
      <c r="C7" s="12" t="s">
        <v>15</v>
      </c>
      <c r="D7" s="13">
        <v>3935000000</v>
      </c>
      <c r="E7" s="13">
        <v>0</v>
      </c>
      <c r="F7" s="13">
        <v>314386053</v>
      </c>
      <c r="G7" s="13">
        <v>3620613947</v>
      </c>
      <c r="H7" s="13">
        <v>314386053</v>
      </c>
      <c r="I7" s="13">
        <v>421793209</v>
      </c>
      <c r="J7" s="13">
        <v>430981809</v>
      </c>
    </row>
    <row r="8" spans="2:10" ht="20.100000000000001" customHeight="1" x14ac:dyDescent="0.25">
      <c r="B8" s="191" t="s">
        <v>16</v>
      </c>
      <c r="C8" s="12" t="s">
        <v>17</v>
      </c>
      <c r="D8" s="13">
        <v>1337000000</v>
      </c>
      <c r="E8" s="13">
        <v>0</v>
      </c>
      <c r="F8" s="13">
        <v>77560903</v>
      </c>
      <c r="G8" s="13">
        <v>1259439097</v>
      </c>
      <c r="H8" s="13">
        <v>77560903</v>
      </c>
      <c r="I8" s="13">
        <v>77560903</v>
      </c>
      <c r="J8" s="13">
        <v>77560903</v>
      </c>
    </row>
    <row r="9" spans="2:10" ht="20.100000000000001" customHeight="1" x14ac:dyDescent="0.25">
      <c r="B9" s="191" t="s">
        <v>18</v>
      </c>
      <c r="C9" s="12" t="s">
        <v>19</v>
      </c>
      <c r="D9" s="13">
        <v>10000000</v>
      </c>
      <c r="E9" s="13">
        <v>0</v>
      </c>
      <c r="F9" s="13">
        <v>61869</v>
      </c>
      <c r="G9" s="13">
        <v>9938131</v>
      </c>
      <c r="H9" s="13">
        <v>61869</v>
      </c>
      <c r="I9" s="13">
        <v>61869</v>
      </c>
      <c r="J9" s="13">
        <v>61869</v>
      </c>
    </row>
    <row r="10" spans="2:10" ht="20.100000000000001" customHeight="1" x14ac:dyDescent="0.25">
      <c r="B10" s="191" t="s">
        <v>20</v>
      </c>
      <c r="C10" s="12" t="s">
        <v>21</v>
      </c>
      <c r="D10" s="13">
        <v>4202371065</v>
      </c>
      <c r="E10" s="13">
        <v>0</v>
      </c>
      <c r="F10" s="13">
        <v>3918991</v>
      </c>
      <c r="G10" s="13">
        <v>4198452074</v>
      </c>
      <c r="H10" s="13">
        <v>44861182.270000003</v>
      </c>
      <c r="I10" s="13">
        <v>207264382.27000001</v>
      </c>
      <c r="J10" s="13">
        <v>207264382.27000001</v>
      </c>
    </row>
    <row r="11" spans="2:10" ht="20.100000000000001" customHeight="1" x14ac:dyDescent="0.25">
      <c r="B11" s="191" t="s">
        <v>22</v>
      </c>
      <c r="C11" s="12" t="s">
        <v>23</v>
      </c>
      <c r="D11" s="13">
        <v>14085000000</v>
      </c>
      <c r="E11" s="13">
        <v>0</v>
      </c>
      <c r="F11" s="13">
        <v>1190963173</v>
      </c>
      <c r="G11" s="13">
        <v>12894036827</v>
      </c>
      <c r="H11" s="13">
        <v>1190963173</v>
      </c>
      <c r="I11" s="13">
        <v>1190963173</v>
      </c>
      <c r="J11" s="13">
        <v>1190963173</v>
      </c>
    </row>
    <row r="12" spans="2:10" ht="20.100000000000001" customHeight="1" x14ac:dyDescent="0.25">
      <c r="B12" s="191" t="s">
        <v>24</v>
      </c>
      <c r="C12" s="12" t="s">
        <v>25</v>
      </c>
      <c r="D12" s="13">
        <v>1153000000</v>
      </c>
      <c r="E12" s="13">
        <v>0</v>
      </c>
      <c r="F12" s="13">
        <v>0</v>
      </c>
      <c r="G12" s="13">
        <v>1153000000</v>
      </c>
      <c r="H12" s="13">
        <v>0</v>
      </c>
      <c r="I12" s="13">
        <v>26579519</v>
      </c>
      <c r="J12" s="13">
        <v>26579519</v>
      </c>
    </row>
    <row r="13" spans="2:10" ht="20.100000000000001" customHeight="1" x14ac:dyDescent="0.25">
      <c r="B13" s="191" t="s">
        <v>26</v>
      </c>
      <c r="C13" s="12" t="s">
        <v>27</v>
      </c>
      <c r="D13" s="13">
        <v>56000000</v>
      </c>
      <c r="E13" s="13">
        <v>0</v>
      </c>
      <c r="F13" s="13">
        <v>2259488</v>
      </c>
      <c r="G13" s="13">
        <v>53740512</v>
      </c>
      <c r="H13" s="13">
        <v>2259488</v>
      </c>
      <c r="I13" s="13">
        <v>2259488</v>
      </c>
      <c r="J13" s="13">
        <v>2259488</v>
      </c>
    </row>
    <row r="14" spans="2:10" ht="20.100000000000001" customHeight="1" x14ac:dyDescent="0.25">
      <c r="B14" s="19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3">
        <v>0</v>
      </c>
    </row>
    <row r="15" spans="2:10" ht="20.100000000000001" customHeight="1" x14ac:dyDescent="0.25">
      <c r="B15" s="19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440000</v>
      </c>
      <c r="J15" s="13">
        <v>440000</v>
      </c>
    </row>
    <row r="16" spans="2:10" ht="20.100000000000001" customHeight="1" x14ac:dyDescent="0.25">
      <c r="B16" s="19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3">
        <v>0</v>
      </c>
    </row>
    <row r="17" spans="2:10" ht="20.100000000000001" customHeight="1" thickBot="1" x14ac:dyDescent="0.3">
      <c r="B17" s="191" t="s">
        <v>34</v>
      </c>
      <c r="C17" s="12" t="s">
        <v>35</v>
      </c>
      <c r="D17" s="13">
        <v>577000000</v>
      </c>
      <c r="E17" s="13">
        <v>0</v>
      </c>
      <c r="F17" s="13">
        <v>0</v>
      </c>
      <c r="G17" s="13">
        <v>577000000</v>
      </c>
      <c r="H17" s="13">
        <v>0</v>
      </c>
      <c r="I17" s="13">
        <v>0</v>
      </c>
      <c r="J17" s="13">
        <v>0</v>
      </c>
    </row>
    <row r="18" spans="2:10" ht="20.100000000000001" customHeight="1" thickBot="1" x14ac:dyDescent="0.3">
      <c r="B18" s="51"/>
      <c r="C18" s="183" t="s">
        <v>77</v>
      </c>
      <c r="D18" s="52">
        <f>SUM(D19:D36)</f>
        <v>532000000000</v>
      </c>
      <c r="E18" s="52">
        <f t="shared" ref="E18:J18" si="1">SUM(E19:E36)</f>
        <v>70000000000</v>
      </c>
      <c r="F18" s="52">
        <f t="shared" si="1"/>
        <v>22808149473</v>
      </c>
      <c r="G18" s="52">
        <f t="shared" si="1"/>
        <v>439191850527</v>
      </c>
      <c r="H18" s="52">
        <f t="shared" si="1"/>
        <v>8078549726.3800001</v>
      </c>
      <c r="I18" s="52">
        <f t="shared" si="1"/>
        <v>47872467714.800003</v>
      </c>
      <c r="J18" s="52">
        <f t="shared" si="1"/>
        <v>47640370888.800003</v>
      </c>
    </row>
    <row r="19" spans="2:10" ht="20.100000000000001" customHeight="1" x14ac:dyDescent="0.25">
      <c r="B19" s="191" t="s">
        <v>36</v>
      </c>
      <c r="C19" s="12" t="s">
        <v>37</v>
      </c>
      <c r="D19" s="13">
        <v>73269266052</v>
      </c>
      <c r="E19" s="13">
        <v>42569266052</v>
      </c>
      <c r="F19" s="13">
        <v>31265999</v>
      </c>
      <c r="G19" s="13">
        <v>30668734001</v>
      </c>
      <c r="H19" s="13">
        <v>148879903</v>
      </c>
      <c r="I19" s="13">
        <v>1300538528</v>
      </c>
      <c r="J19" s="13">
        <v>1300538528</v>
      </c>
    </row>
    <row r="20" spans="2:10" ht="20.100000000000001" customHeight="1" x14ac:dyDescent="0.25">
      <c r="B20" s="191" t="s">
        <v>38</v>
      </c>
      <c r="C20" s="12" t="s">
        <v>39</v>
      </c>
      <c r="D20" s="13">
        <v>8750000000</v>
      </c>
      <c r="E20" s="13">
        <v>0</v>
      </c>
      <c r="F20" s="13">
        <v>443348841</v>
      </c>
      <c r="G20" s="13">
        <v>8306651159</v>
      </c>
      <c r="H20" s="13">
        <v>43431398</v>
      </c>
      <c r="I20" s="13">
        <v>379268248</v>
      </c>
      <c r="J20" s="13">
        <v>379268248</v>
      </c>
    </row>
    <row r="21" spans="2:10" ht="20.100000000000001" customHeight="1" x14ac:dyDescent="0.25">
      <c r="B21" s="191" t="s">
        <v>40</v>
      </c>
      <c r="C21" s="12" t="s">
        <v>41</v>
      </c>
      <c r="D21" s="13">
        <v>8403000000</v>
      </c>
      <c r="E21" s="13">
        <v>0</v>
      </c>
      <c r="F21" s="13">
        <v>-25500000</v>
      </c>
      <c r="G21" s="13">
        <v>8428500000</v>
      </c>
      <c r="H21" s="13">
        <v>931992880</v>
      </c>
      <c r="I21" s="13">
        <v>513822097</v>
      </c>
      <c r="J21" s="13">
        <v>513822097</v>
      </c>
    </row>
    <row r="22" spans="2:10" ht="20.100000000000001" customHeight="1" x14ac:dyDescent="0.25">
      <c r="B22" s="191" t="s">
        <v>42</v>
      </c>
      <c r="C22" s="12" t="s">
        <v>43</v>
      </c>
      <c r="D22" s="13">
        <v>7782000000</v>
      </c>
      <c r="E22" s="13">
        <v>0</v>
      </c>
      <c r="F22" s="13">
        <v>267639233</v>
      </c>
      <c r="G22" s="13">
        <v>7514360767</v>
      </c>
      <c r="H22" s="13">
        <v>76453638</v>
      </c>
      <c r="I22" s="13">
        <v>488940282</v>
      </c>
      <c r="J22" s="13">
        <v>488940282</v>
      </c>
    </row>
    <row r="23" spans="2:10" ht="20.100000000000001" customHeight="1" x14ac:dyDescent="0.25">
      <c r="B23" s="191" t="s">
        <v>44</v>
      </c>
      <c r="C23" s="12" t="s">
        <v>45</v>
      </c>
      <c r="D23" s="13">
        <v>9230000000</v>
      </c>
      <c r="E23" s="13">
        <v>0</v>
      </c>
      <c r="F23" s="13">
        <v>-5683362</v>
      </c>
      <c r="G23" s="13">
        <v>9235683362</v>
      </c>
      <c r="H23" s="13">
        <v>28666210</v>
      </c>
      <c r="I23" s="13">
        <v>1718563670</v>
      </c>
      <c r="J23" s="13">
        <v>1718563670</v>
      </c>
    </row>
    <row r="24" spans="2:10" ht="20.100000000000001" customHeight="1" x14ac:dyDescent="0.25">
      <c r="B24" s="191" t="s">
        <v>46</v>
      </c>
      <c r="C24" s="12" t="s">
        <v>47</v>
      </c>
      <c r="D24" s="13">
        <v>175651000000</v>
      </c>
      <c r="E24" s="13">
        <v>0</v>
      </c>
      <c r="F24" s="13">
        <v>7213512168</v>
      </c>
      <c r="G24" s="13">
        <v>168437487832</v>
      </c>
      <c r="H24" s="13">
        <v>396133980</v>
      </c>
      <c r="I24" s="13">
        <v>23483376615</v>
      </c>
      <c r="J24" s="13">
        <v>23483376615</v>
      </c>
    </row>
    <row r="25" spans="2:10" ht="20.100000000000001" customHeight="1" x14ac:dyDescent="0.25">
      <c r="B25" s="191" t="s">
        <v>48</v>
      </c>
      <c r="C25" s="12" t="s">
        <v>49</v>
      </c>
      <c r="D25" s="13">
        <v>62490000000</v>
      </c>
      <c r="E25" s="13">
        <v>6500000000</v>
      </c>
      <c r="F25" s="13">
        <v>107540813</v>
      </c>
      <c r="G25" s="13">
        <v>55882459187</v>
      </c>
      <c r="H25" s="13">
        <v>54623316</v>
      </c>
      <c r="I25" s="13">
        <v>7246535722</v>
      </c>
      <c r="J25" s="13">
        <v>7245535722</v>
      </c>
    </row>
    <row r="26" spans="2:10" ht="20.100000000000001" customHeight="1" x14ac:dyDescent="0.25">
      <c r="B26" s="191" t="s">
        <v>50</v>
      </c>
      <c r="C26" s="12" t="s">
        <v>51</v>
      </c>
      <c r="D26" s="13">
        <v>13299733948</v>
      </c>
      <c r="E26" s="13">
        <v>1266283948</v>
      </c>
      <c r="F26" s="13">
        <v>422591357</v>
      </c>
      <c r="G26" s="13">
        <v>11610858643</v>
      </c>
      <c r="H26" s="13">
        <v>880596903</v>
      </c>
      <c r="I26" s="13">
        <v>777304767</v>
      </c>
      <c r="J26" s="13">
        <v>777304767</v>
      </c>
    </row>
    <row r="27" spans="2:10" ht="20.100000000000001" customHeight="1" x14ac:dyDescent="0.25">
      <c r="B27" s="191" t="s">
        <v>52</v>
      </c>
      <c r="C27" s="12" t="s">
        <v>53</v>
      </c>
      <c r="D27" s="13">
        <v>96155000000</v>
      </c>
      <c r="E27" s="13">
        <v>19664450000</v>
      </c>
      <c r="F27" s="13">
        <v>9117130196</v>
      </c>
      <c r="G27" s="13">
        <v>67373419804</v>
      </c>
      <c r="H27" s="13">
        <v>3549531484</v>
      </c>
      <c r="I27" s="13">
        <v>6170781358</v>
      </c>
      <c r="J27" s="13">
        <v>5939684532</v>
      </c>
    </row>
    <row r="28" spans="2:10" ht="20.100000000000001" customHeight="1" x14ac:dyDescent="0.25">
      <c r="B28" s="191" t="s">
        <v>54</v>
      </c>
      <c r="C28" s="12" t="s">
        <v>55</v>
      </c>
      <c r="D28" s="13">
        <v>1000000000</v>
      </c>
      <c r="E28" s="13">
        <v>0</v>
      </c>
      <c r="F28" s="13">
        <v>3906480</v>
      </c>
      <c r="G28" s="13">
        <v>996093520</v>
      </c>
      <c r="H28" s="13">
        <v>32437596</v>
      </c>
      <c r="I28" s="13">
        <v>32280575</v>
      </c>
      <c r="J28" s="13">
        <v>32280575</v>
      </c>
    </row>
    <row r="29" spans="2:10" ht="20.100000000000001" customHeight="1" x14ac:dyDescent="0.25">
      <c r="B29" s="191" t="s">
        <v>56</v>
      </c>
      <c r="C29" s="12" t="s">
        <v>57</v>
      </c>
      <c r="D29" s="13">
        <v>1200000000</v>
      </c>
      <c r="E29" s="13">
        <v>0</v>
      </c>
      <c r="F29" s="13">
        <v>8000000</v>
      </c>
      <c r="G29" s="13">
        <v>1192000000</v>
      </c>
      <c r="H29" s="13">
        <v>41683400</v>
      </c>
      <c r="I29" s="13">
        <v>408525654</v>
      </c>
      <c r="J29" s="13">
        <v>408525654</v>
      </c>
    </row>
    <row r="30" spans="2:10" ht="20.100000000000001" customHeight="1" x14ac:dyDescent="0.25">
      <c r="B30" s="191" t="s">
        <v>58</v>
      </c>
      <c r="C30" s="12" t="s">
        <v>59</v>
      </c>
      <c r="D30" s="13">
        <v>45620000000</v>
      </c>
      <c r="E30" s="13">
        <v>0</v>
      </c>
      <c r="F30" s="13">
        <v>5331203141</v>
      </c>
      <c r="G30" s="13">
        <v>40288796859</v>
      </c>
      <c r="H30" s="13">
        <v>368299653</v>
      </c>
      <c r="I30" s="13">
        <v>3275055210</v>
      </c>
      <c r="J30" s="13">
        <v>3275055210</v>
      </c>
    </row>
    <row r="31" spans="2:10" ht="20.100000000000001" customHeight="1" x14ac:dyDescent="0.25">
      <c r="B31" s="191" t="s">
        <v>60</v>
      </c>
      <c r="C31" s="12" t="s">
        <v>61</v>
      </c>
      <c r="D31" s="13">
        <v>2500000000</v>
      </c>
      <c r="E31" s="13">
        <v>0</v>
      </c>
      <c r="F31" s="13">
        <v>-61078269</v>
      </c>
      <c r="G31" s="13">
        <v>2561078269</v>
      </c>
      <c r="H31" s="13">
        <v>82070750</v>
      </c>
      <c r="I31" s="13">
        <v>164799420</v>
      </c>
      <c r="J31" s="13">
        <v>164799420</v>
      </c>
    </row>
    <row r="32" spans="2:10" ht="20.100000000000001" customHeight="1" x14ac:dyDescent="0.25">
      <c r="B32" s="191" t="s">
        <v>62</v>
      </c>
      <c r="C32" s="12" t="s">
        <v>63</v>
      </c>
      <c r="D32" s="13">
        <v>1700000000</v>
      </c>
      <c r="E32" s="13">
        <v>0</v>
      </c>
      <c r="F32" s="13">
        <v>6816704</v>
      </c>
      <c r="G32" s="13">
        <v>1693183296</v>
      </c>
      <c r="H32" s="13">
        <v>9563356</v>
      </c>
      <c r="I32" s="13">
        <v>559714734</v>
      </c>
      <c r="J32" s="13">
        <v>559714734</v>
      </c>
    </row>
    <row r="33" spans="2:10" ht="20.100000000000001" customHeight="1" x14ac:dyDescent="0.25">
      <c r="B33" s="191" t="s">
        <v>64</v>
      </c>
      <c r="C33" s="12" t="s">
        <v>65</v>
      </c>
      <c r="D33" s="13">
        <v>9000000000</v>
      </c>
      <c r="E33" s="13">
        <v>0</v>
      </c>
      <c r="F33" s="13">
        <v>70878240</v>
      </c>
      <c r="G33" s="13">
        <v>8929121760</v>
      </c>
      <c r="H33" s="13">
        <v>37447203</v>
      </c>
      <c r="I33" s="13">
        <v>231523767</v>
      </c>
      <c r="J33" s="13">
        <v>231523767</v>
      </c>
    </row>
    <row r="34" spans="2:10" ht="20.100000000000001" customHeight="1" x14ac:dyDescent="0.25">
      <c r="B34" s="191" t="s">
        <v>66</v>
      </c>
      <c r="C34" s="12" t="s">
        <v>67</v>
      </c>
      <c r="D34" s="13">
        <v>4000000000</v>
      </c>
      <c r="E34" s="13">
        <v>0</v>
      </c>
      <c r="F34" s="13">
        <v>0</v>
      </c>
      <c r="G34" s="13">
        <v>4000000000</v>
      </c>
      <c r="H34" s="13">
        <v>1122854339.3800001</v>
      </c>
      <c r="I34" s="13">
        <v>66843227.799999997</v>
      </c>
      <c r="J34" s="13">
        <v>66843227.799999997</v>
      </c>
    </row>
    <row r="35" spans="2:10" ht="20.100000000000001" customHeight="1" x14ac:dyDescent="0.25">
      <c r="B35" s="191" t="s">
        <v>68</v>
      </c>
      <c r="C35" s="12" t="s">
        <v>69</v>
      </c>
      <c r="D35" s="13">
        <v>6000000000</v>
      </c>
      <c r="E35" s="13">
        <v>0</v>
      </c>
      <c r="F35" s="13">
        <v>-8409369</v>
      </c>
      <c r="G35" s="13">
        <v>6008409369</v>
      </c>
      <c r="H35" s="13">
        <v>70631500</v>
      </c>
      <c r="I35" s="13">
        <v>488126359</v>
      </c>
      <c r="J35" s="13">
        <v>488126359</v>
      </c>
    </row>
    <row r="36" spans="2:10" ht="20.100000000000001" customHeight="1" thickBot="1" x14ac:dyDescent="0.3">
      <c r="B36" s="191" t="s">
        <v>70</v>
      </c>
      <c r="C36" s="12" t="s">
        <v>71</v>
      </c>
      <c r="D36" s="13">
        <v>5950000000</v>
      </c>
      <c r="E36" s="13">
        <v>0</v>
      </c>
      <c r="F36" s="13">
        <v>-115012699</v>
      </c>
      <c r="G36" s="13">
        <v>6065012699</v>
      </c>
      <c r="H36" s="13">
        <v>203252217</v>
      </c>
      <c r="I36" s="13">
        <v>566467481</v>
      </c>
      <c r="J36" s="13">
        <v>566467481</v>
      </c>
    </row>
    <row r="37" spans="2:10" ht="20.100000000000001" customHeight="1" thickBot="1" x14ac:dyDescent="0.3">
      <c r="B37" s="6" t="s">
        <v>0</v>
      </c>
      <c r="C37" s="51" t="s">
        <v>94</v>
      </c>
      <c r="D37" s="192">
        <f>+D18+D5</f>
        <v>569055371065</v>
      </c>
      <c r="E37" s="192">
        <f t="shared" ref="E37:J37" si="2">+E18+E5</f>
        <v>70000000000</v>
      </c>
      <c r="F37" s="192">
        <f t="shared" si="2"/>
        <v>25220073150</v>
      </c>
      <c r="G37" s="192">
        <f t="shared" si="2"/>
        <v>473835297915</v>
      </c>
      <c r="H37" s="192">
        <f t="shared" si="2"/>
        <v>10494907309.65</v>
      </c>
      <c r="I37" s="192">
        <f t="shared" si="2"/>
        <v>50589340996.07</v>
      </c>
      <c r="J37" s="192">
        <f t="shared" si="2"/>
        <v>50366432770.07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topLeftCell="A4" workbookViewId="0">
      <selection activeCell="H9" sqref="H9"/>
    </sheetView>
  </sheetViews>
  <sheetFormatPr baseColWidth="10" defaultRowHeight="15" x14ac:dyDescent="0.25"/>
  <cols>
    <col min="2" max="2" width="14.85546875" customWidth="1"/>
    <col min="3" max="3" width="21" customWidth="1"/>
    <col min="4" max="4" width="18.42578125" customWidth="1"/>
    <col min="5" max="5" width="16.5703125" customWidth="1"/>
    <col min="6" max="6" width="17.85546875" customWidth="1"/>
    <col min="7" max="7" width="23.5703125" customWidth="1"/>
    <col min="8" max="8" width="19.7109375" customWidth="1"/>
    <col min="9" max="9" width="18.7109375" customWidth="1"/>
    <col min="10" max="10" width="24.85546875" customWidth="1"/>
  </cols>
  <sheetData>
    <row r="1" spans="2:10" x14ac:dyDescent="0.25">
      <c r="B1" s="2" t="s">
        <v>91</v>
      </c>
      <c r="C1" s="2">
        <v>2019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2:10" x14ac:dyDescent="0.25">
      <c r="B2" s="2" t="s">
        <v>92</v>
      </c>
      <c r="C2" s="2" t="s">
        <v>1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2:10" ht="15.75" thickBot="1" x14ac:dyDescent="0.3">
      <c r="B3" s="2" t="s">
        <v>93</v>
      </c>
      <c r="C3" s="2" t="s">
        <v>101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2:10" ht="15.75" thickBot="1" x14ac:dyDescent="0.3">
      <c r="B4" s="180" t="s">
        <v>3</v>
      </c>
      <c r="C4" s="181" t="s">
        <v>4</v>
      </c>
      <c r="D4" s="181" t="s">
        <v>5</v>
      </c>
      <c r="E4" s="181" t="s">
        <v>6</v>
      </c>
      <c r="F4" s="181" t="s">
        <v>7</v>
      </c>
      <c r="G4" s="181" t="s">
        <v>8</v>
      </c>
      <c r="H4" s="181" t="s">
        <v>9</v>
      </c>
      <c r="I4" s="181" t="s">
        <v>10</v>
      </c>
      <c r="J4" s="182" t="s">
        <v>11</v>
      </c>
    </row>
    <row r="5" spans="2:10" ht="20.100000000000001" customHeight="1" thickBot="1" x14ac:dyDescent="0.3">
      <c r="B5" s="51"/>
      <c r="C5" s="183" t="s">
        <v>76</v>
      </c>
      <c r="D5" s="52">
        <f>SUM(D6:D17)</f>
        <v>37630371065</v>
      </c>
      <c r="E5" s="52">
        <f t="shared" ref="E5:J5" si="0">SUM(E6:E17)</f>
        <v>0</v>
      </c>
      <c r="F5" s="52">
        <f t="shared" si="0"/>
        <v>2303186256</v>
      </c>
      <c r="G5" s="52">
        <f t="shared" si="0"/>
        <v>35327184809</v>
      </c>
      <c r="H5" s="52">
        <f t="shared" si="0"/>
        <v>2475777535.5500002</v>
      </c>
      <c r="I5" s="52">
        <f t="shared" si="0"/>
        <v>2585115813.5500002</v>
      </c>
      <c r="J5" s="52">
        <f t="shared" si="0"/>
        <v>2585115813.5500002</v>
      </c>
    </row>
    <row r="6" spans="2:10" ht="20.100000000000001" customHeight="1" x14ac:dyDescent="0.25">
      <c r="B6" s="191" t="s">
        <v>12</v>
      </c>
      <c r="C6" s="12" t="s">
        <v>13</v>
      </c>
      <c r="D6" s="13">
        <v>11621000000</v>
      </c>
      <c r="E6" s="13">
        <v>0</v>
      </c>
      <c r="F6" s="13">
        <v>701081102</v>
      </c>
      <c r="G6" s="13">
        <v>10919918898</v>
      </c>
      <c r="H6" s="13">
        <v>833692523</v>
      </c>
      <c r="I6" s="13">
        <v>823548841</v>
      </c>
      <c r="J6" s="13">
        <v>823548841</v>
      </c>
    </row>
    <row r="7" spans="2:10" ht="20.100000000000001" customHeight="1" x14ac:dyDescent="0.25">
      <c r="B7" s="191" t="s">
        <v>14</v>
      </c>
      <c r="C7" s="12" t="s">
        <v>15</v>
      </c>
      <c r="D7" s="13">
        <v>4099000000</v>
      </c>
      <c r="E7" s="13">
        <v>0</v>
      </c>
      <c r="F7" s="13">
        <v>248432500</v>
      </c>
      <c r="G7" s="13">
        <v>3850567500</v>
      </c>
      <c r="H7" s="13">
        <v>248432500</v>
      </c>
      <c r="I7" s="13">
        <v>213477260</v>
      </c>
      <c r="J7" s="13">
        <v>213477260</v>
      </c>
    </row>
    <row r="8" spans="2:10" ht="20.100000000000001" customHeight="1" x14ac:dyDescent="0.25">
      <c r="B8" s="191" t="s">
        <v>16</v>
      </c>
      <c r="C8" s="12" t="s">
        <v>17</v>
      </c>
      <c r="D8" s="13">
        <v>1686000000</v>
      </c>
      <c r="E8" s="13">
        <v>0</v>
      </c>
      <c r="F8" s="13">
        <v>60519671</v>
      </c>
      <c r="G8" s="13">
        <v>1625480329</v>
      </c>
      <c r="H8" s="13">
        <v>92985833</v>
      </c>
      <c r="I8" s="13">
        <v>92985833</v>
      </c>
      <c r="J8" s="13">
        <v>92985833</v>
      </c>
    </row>
    <row r="9" spans="2:10" ht="20.100000000000001" customHeight="1" x14ac:dyDescent="0.25">
      <c r="B9" s="19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0</v>
      </c>
      <c r="I9" s="13">
        <v>0</v>
      </c>
      <c r="J9" s="13">
        <v>0</v>
      </c>
    </row>
    <row r="10" spans="2:10" ht="20.100000000000001" customHeight="1" x14ac:dyDescent="0.25">
      <c r="B10" s="191" t="s">
        <v>20</v>
      </c>
      <c r="C10" s="12" t="s">
        <v>21</v>
      </c>
      <c r="D10" s="13">
        <v>4202371065</v>
      </c>
      <c r="E10" s="13">
        <v>0</v>
      </c>
      <c r="F10" s="13">
        <v>51351055</v>
      </c>
      <c r="G10" s="13">
        <v>4151020010</v>
      </c>
      <c r="H10" s="13">
        <v>58864751.549999997</v>
      </c>
      <c r="I10" s="13">
        <v>186799502.55000001</v>
      </c>
      <c r="J10" s="13">
        <v>186799502.55000001</v>
      </c>
    </row>
    <row r="11" spans="2:10" ht="20.100000000000001" customHeight="1" x14ac:dyDescent="0.25">
      <c r="B11" s="191" t="s">
        <v>22</v>
      </c>
      <c r="C11" s="12" t="s">
        <v>23</v>
      </c>
      <c r="D11" s="13">
        <v>14085000000</v>
      </c>
      <c r="E11" s="13">
        <v>0</v>
      </c>
      <c r="F11" s="13">
        <v>1227123534</v>
      </c>
      <c r="G11" s="13">
        <v>12857876466</v>
      </c>
      <c r="H11" s="13">
        <v>1227123534</v>
      </c>
      <c r="I11" s="13">
        <v>1227123534</v>
      </c>
      <c r="J11" s="13">
        <v>1227123534</v>
      </c>
    </row>
    <row r="12" spans="2:10" ht="20.100000000000001" customHeight="1" x14ac:dyDescent="0.25">
      <c r="B12" s="191" t="s">
        <v>24</v>
      </c>
      <c r="C12" s="12" t="s">
        <v>25</v>
      </c>
      <c r="D12" s="13">
        <v>1153000000</v>
      </c>
      <c r="E12" s="13">
        <v>0</v>
      </c>
      <c r="F12" s="13">
        <v>0</v>
      </c>
      <c r="G12" s="13">
        <v>1153000000</v>
      </c>
      <c r="H12" s="13">
        <v>0</v>
      </c>
      <c r="I12" s="13">
        <v>26502449</v>
      </c>
      <c r="J12" s="13">
        <v>26502449</v>
      </c>
    </row>
    <row r="13" spans="2:10" ht="20.100000000000001" customHeight="1" x14ac:dyDescent="0.25">
      <c r="B13" s="191" t="s">
        <v>26</v>
      </c>
      <c r="C13" s="12" t="s">
        <v>27</v>
      </c>
      <c r="D13" s="13">
        <v>86000000</v>
      </c>
      <c r="E13" s="13">
        <v>0</v>
      </c>
      <c r="F13" s="13">
        <v>14678394</v>
      </c>
      <c r="G13" s="13">
        <v>71321606</v>
      </c>
      <c r="H13" s="13">
        <v>14678394</v>
      </c>
      <c r="I13" s="13">
        <v>14678394</v>
      </c>
      <c r="J13" s="13">
        <v>14678394</v>
      </c>
    </row>
    <row r="14" spans="2:10" ht="20.100000000000001" customHeight="1" x14ac:dyDescent="0.25">
      <c r="B14" s="19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3">
        <v>0</v>
      </c>
    </row>
    <row r="15" spans="2:10" ht="20.100000000000001" customHeight="1" x14ac:dyDescent="0.25">
      <c r="B15" s="19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3">
        <v>0</v>
      </c>
    </row>
    <row r="16" spans="2:10" ht="20.100000000000001" customHeight="1" x14ac:dyDescent="0.25">
      <c r="B16" s="19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3">
        <v>0</v>
      </c>
    </row>
    <row r="17" spans="2:10" ht="20.100000000000001" customHeight="1" thickBot="1" x14ac:dyDescent="0.3">
      <c r="B17" s="191" t="s">
        <v>34</v>
      </c>
      <c r="C17" s="12" t="s">
        <v>35</v>
      </c>
      <c r="D17" s="13">
        <v>577000000</v>
      </c>
      <c r="E17" s="13">
        <v>0</v>
      </c>
      <c r="F17" s="13">
        <v>0</v>
      </c>
      <c r="G17" s="13">
        <v>577000000</v>
      </c>
      <c r="H17" s="13">
        <v>0</v>
      </c>
      <c r="I17" s="13">
        <v>0</v>
      </c>
      <c r="J17" s="13">
        <v>0</v>
      </c>
    </row>
    <row r="18" spans="2:10" ht="20.100000000000001" customHeight="1" thickBot="1" x14ac:dyDescent="0.3">
      <c r="B18" s="51"/>
      <c r="C18" s="183" t="s">
        <v>77</v>
      </c>
      <c r="D18" s="52">
        <f>SUM(D19:D36)</f>
        <v>532000000000</v>
      </c>
      <c r="E18" s="52">
        <f t="shared" ref="E18:J18" si="1">SUM(E19:E36)</f>
        <v>70000000000</v>
      </c>
      <c r="F18" s="52">
        <f t="shared" si="1"/>
        <v>23198802464</v>
      </c>
      <c r="G18" s="52">
        <f t="shared" si="1"/>
        <v>438801197536</v>
      </c>
      <c r="H18" s="52">
        <f t="shared" si="1"/>
        <v>20964652759.799999</v>
      </c>
      <c r="I18" s="52">
        <f t="shared" si="1"/>
        <v>16032095008.089998</v>
      </c>
      <c r="J18" s="52">
        <f t="shared" si="1"/>
        <v>16253629338.089998</v>
      </c>
    </row>
    <row r="19" spans="2:10" ht="20.100000000000001" customHeight="1" x14ac:dyDescent="0.25">
      <c r="B19" s="191" t="s">
        <v>36</v>
      </c>
      <c r="C19" s="12" t="s">
        <v>37</v>
      </c>
      <c r="D19" s="13">
        <v>73269266052</v>
      </c>
      <c r="E19" s="13">
        <v>39226292944</v>
      </c>
      <c r="F19" s="13">
        <v>7928516</v>
      </c>
      <c r="G19" s="13">
        <v>34035044592</v>
      </c>
      <c r="H19" s="13">
        <v>215888067</v>
      </c>
      <c r="I19" s="13">
        <v>2785379314</v>
      </c>
      <c r="J19" s="13">
        <v>2785379314</v>
      </c>
    </row>
    <row r="20" spans="2:10" ht="20.100000000000001" customHeight="1" x14ac:dyDescent="0.25">
      <c r="B20" s="191" t="s">
        <v>38</v>
      </c>
      <c r="C20" s="12" t="s">
        <v>39</v>
      </c>
      <c r="D20" s="13">
        <v>8750000000</v>
      </c>
      <c r="E20" s="13">
        <v>5837267</v>
      </c>
      <c r="F20" s="13">
        <v>589268766</v>
      </c>
      <c r="G20" s="13">
        <v>8154893967</v>
      </c>
      <c r="H20" s="13">
        <v>1273702286</v>
      </c>
      <c r="I20" s="13">
        <v>245946876</v>
      </c>
      <c r="J20" s="13">
        <v>245946876</v>
      </c>
    </row>
    <row r="21" spans="2:10" ht="20.100000000000001" customHeight="1" x14ac:dyDescent="0.25">
      <c r="B21" s="191" t="s">
        <v>40</v>
      </c>
      <c r="C21" s="12" t="s">
        <v>41</v>
      </c>
      <c r="D21" s="13">
        <v>8403000000</v>
      </c>
      <c r="E21" s="13">
        <v>35169534</v>
      </c>
      <c r="F21" s="13">
        <v>121937768</v>
      </c>
      <c r="G21" s="13">
        <v>8245892698</v>
      </c>
      <c r="H21" s="13">
        <v>53332205</v>
      </c>
      <c r="I21" s="13">
        <v>887202132</v>
      </c>
      <c r="J21" s="13">
        <v>887202132</v>
      </c>
    </row>
    <row r="22" spans="2:10" ht="20.100000000000001" customHeight="1" x14ac:dyDescent="0.25">
      <c r="B22" s="191" t="s">
        <v>42</v>
      </c>
      <c r="C22" s="12" t="s">
        <v>43</v>
      </c>
      <c r="D22" s="13">
        <v>7782000000</v>
      </c>
      <c r="E22" s="13">
        <v>0</v>
      </c>
      <c r="F22" s="13">
        <v>225281750</v>
      </c>
      <c r="G22" s="13">
        <v>7556718250</v>
      </c>
      <c r="H22" s="13">
        <v>812694915</v>
      </c>
      <c r="I22" s="13">
        <v>143906694</v>
      </c>
      <c r="J22" s="13">
        <v>143906694</v>
      </c>
    </row>
    <row r="23" spans="2:10" ht="20.100000000000001" customHeight="1" x14ac:dyDescent="0.25">
      <c r="B23" s="191" t="s">
        <v>44</v>
      </c>
      <c r="C23" s="12" t="s">
        <v>45</v>
      </c>
      <c r="D23" s="13">
        <v>9230000000</v>
      </c>
      <c r="E23" s="13">
        <v>1966307</v>
      </c>
      <c r="F23" s="13">
        <v>1513174918</v>
      </c>
      <c r="G23" s="13">
        <v>7714858775</v>
      </c>
      <c r="H23" s="13">
        <v>67349705</v>
      </c>
      <c r="I23" s="13">
        <v>202057960</v>
      </c>
      <c r="J23" s="13">
        <v>202057960</v>
      </c>
    </row>
    <row r="24" spans="2:10" ht="20.100000000000001" customHeight="1" x14ac:dyDescent="0.25">
      <c r="B24" s="191" t="s">
        <v>46</v>
      </c>
      <c r="C24" s="12" t="s">
        <v>47</v>
      </c>
      <c r="D24" s="13">
        <v>175651000000</v>
      </c>
      <c r="E24" s="13">
        <v>2200000000</v>
      </c>
      <c r="F24" s="13">
        <v>150000000</v>
      </c>
      <c r="G24" s="13">
        <v>173301000000</v>
      </c>
      <c r="H24" s="13">
        <v>-892996881</v>
      </c>
      <c r="I24" s="13">
        <v>515631708</v>
      </c>
      <c r="J24" s="13">
        <v>515631708</v>
      </c>
    </row>
    <row r="25" spans="2:10" ht="20.100000000000001" customHeight="1" x14ac:dyDescent="0.25">
      <c r="B25" s="191" t="s">
        <v>48</v>
      </c>
      <c r="C25" s="12" t="s">
        <v>49</v>
      </c>
      <c r="D25" s="13">
        <v>62490000000</v>
      </c>
      <c r="E25" s="13">
        <v>6900000000</v>
      </c>
      <c r="F25" s="13">
        <v>8736589137</v>
      </c>
      <c r="G25" s="13">
        <v>46853410863</v>
      </c>
      <c r="H25" s="13">
        <v>2495930422</v>
      </c>
      <c r="I25" s="13">
        <v>848844138</v>
      </c>
      <c r="J25" s="13">
        <v>849844138</v>
      </c>
    </row>
    <row r="26" spans="2:10" ht="20.100000000000001" customHeight="1" x14ac:dyDescent="0.25">
      <c r="B26" s="191" t="s">
        <v>50</v>
      </c>
      <c r="C26" s="12" t="s">
        <v>51</v>
      </c>
      <c r="D26" s="13">
        <v>13299733948</v>
      </c>
      <c r="E26" s="13">
        <v>1266283948</v>
      </c>
      <c r="F26" s="13">
        <v>-75833740</v>
      </c>
      <c r="G26" s="13">
        <v>12109283740</v>
      </c>
      <c r="H26" s="13">
        <v>842295617</v>
      </c>
      <c r="I26" s="13">
        <v>518822329</v>
      </c>
      <c r="J26" s="13">
        <v>513025517</v>
      </c>
    </row>
    <row r="27" spans="2:10" ht="20.100000000000001" customHeight="1" x14ac:dyDescent="0.25">
      <c r="B27" s="191" t="s">
        <v>52</v>
      </c>
      <c r="C27" s="12" t="s">
        <v>53</v>
      </c>
      <c r="D27" s="13">
        <v>96155000000</v>
      </c>
      <c r="E27" s="13">
        <v>19664450000</v>
      </c>
      <c r="F27" s="13">
        <v>-93130529</v>
      </c>
      <c r="G27" s="13">
        <v>76583680529</v>
      </c>
      <c r="H27" s="13">
        <v>3818942463.4000001</v>
      </c>
      <c r="I27" s="13">
        <v>3615059101.9000001</v>
      </c>
      <c r="J27" s="13">
        <v>3844913753.9000001</v>
      </c>
    </row>
    <row r="28" spans="2:10" ht="20.100000000000001" customHeight="1" x14ac:dyDescent="0.25">
      <c r="B28" s="191" t="s">
        <v>54</v>
      </c>
      <c r="C28" s="12" t="s">
        <v>55</v>
      </c>
      <c r="D28" s="13">
        <v>1000000000</v>
      </c>
      <c r="E28" s="13">
        <v>0</v>
      </c>
      <c r="F28" s="13">
        <v>6760000</v>
      </c>
      <c r="G28" s="13">
        <v>993240000</v>
      </c>
      <c r="H28" s="13">
        <v>24950341</v>
      </c>
      <c r="I28" s="13">
        <v>50608937</v>
      </c>
      <c r="J28" s="13">
        <v>50608937</v>
      </c>
    </row>
    <row r="29" spans="2:10" ht="20.100000000000001" customHeight="1" x14ac:dyDescent="0.25">
      <c r="B29" s="191" t="s">
        <v>56</v>
      </c>
      <c r="C29" s="12" t="s">
        <v>57</v>
      </c>
      <c r="D29" s="13">
        <v>1200000000</v>
      </c>
      <c r="E29" s="13">
        <v>0</v>
      </c>
      <c r="F29" s="13">
        <v>0</v>
      </c>
      <c r="G29" s="13">
        <v>1200000000</v>
      </c>
      <c r="H29" s="13">
        <v>814423</v>
      </c>
      <c r="I29" s="13">
        <v>44854878</v>
      </c>
      <c r="J29" s="13">
        <v>44854878</v>
      </c>
    </row>
    <row r="30" spans="2:10" ht="20.100000000000001" customHeight="1" x14ac:dyDescent="0.25">
      <c r="B30" s="191" t="s">
        <v>58</v>
      </c>
      <c r="C30" s="12" t="s">
        <v>59</v>
      </c>
      <c r="D30" s="13">
        <v>45620000000</v>
      </c>
      <c r="E30" s="13">
        <v>0</v>
      </c>
      <c r="F30" s="13">
        <v>4051263541</v>
      </c>
      <c r="G30" s="13">
        <v>41568736459</v>
      </c>
      <c r="H30" s="13">
        <v>8333508549.3999996</v>
      </c>
      <c r="I30" s="13">
        <v>5000597933.1999998</v>
      </c>
      <c r="J30" s="13">
        <v>5000597933.1999998</v>
      </c>
    </row>
    <row r="31" spans="2:10" ht="20.100000000000001" customHeight="1" x14ac:dyDescent="0.25">
      <c r="B31" s="191" t="s">
        <v>60</v>
      </c>
      <c r="C31" s="12" t="s">
        <v>61</v>
      </c>
      <c r="D31" s="13">
        <v>2500000000</v>
      </c>
      <c r="E31" s="13">
        <v>0</v>
      </c>
      <c r="F31" s="13">
        <v>811396293</v>
      </c>
      <c r="G31" s="13">
        <v>1688603707</v>
      </c>
      <c r="H31" s="13">
        <v>846105780</v>
      </c>
      <c r="I31" s="13">
        <v>256367260</v>
      </c>
      <c r="J31" s="13">
        <v>256367260</v>
      </c>
    </row>
    <row r="32" spans="2:10" ht="20.100000000000001" customHeight="1" x14ac:dyDescent="0.25">
      <c r="B32" s="191" t="s">
        <v>62</v>
      </c>
      <c r="C32" s="12" t="s">
        <v>63</v>
      </c>
      <c r="D32" s="13">
        <v>1700000000</v>
      </c>
      <c r="E32" s="13">
        <v>0</v>
      </c>
      <c r="F32" s="13">
        <v>11218143</v>
      </c>
      <c r="G32" s="13">
        <v>1688781857</v>
      </c>
      <c r="H32" s="13">
        <v>131327585</v>
      </c>
      <c r="I32" s="13">
        <v>75912825</v>
      </c>
      <c r="J32" s="13">
        <v>75912825</v>
      </c>
    </row>
    <row r="33" spans="2:10" ht="20.100000000000001" customHeight="1" x14ac:dyDescent="0.25">
      <c r="B33" s="191" t="s">
        <v>64</v>
      </c>
      <c r="C33" s="12" t="s">
        <v>65</v>
      </c>
      <c r="D33" s="13">
        <v>9000000000</v>
      </c>
      <c r="E33" s="13">
        <v>0</v>
      </c>
      <c r="F33" s="13">
        <v>5224711837</v>
      </c>
      <c r="G33" s="13">
        <v>3775288163</v>
      </c>
      <c r="H33" s="13">
        <v>1550092288</v>
      </c>
      <c r="I33" s="13">
        <v>90469394</v>
      </c>
      <c r="J33" s="13">
        <v>90469394</v>
      </c>
    </row>
    <row r="34" spans="2:10" ht="20.100000000000001" customHeight="1" x14ac:dyDescent="0.25">
      <c r="B34" s="191" t="s">
        <v>66</v>
      </c>
      <c r="C34" s="12" t="s">
        <v>67</v>
      </c>
      <c r="D34" s="13">
        <v>4000000000</v>
      </c>
      <c r="E34" s="13">
        <v>0</v>
      </c>
      <c r="F34" s="13">
        <v>59553688</v>
      </c>
      <c r="G34" s="13">
        <v>3940446312</v>
      </c>
      <c r="H34" s="13">
        <v>49231841</v>
      </c>
      <c r="I34" s="13">
        <v>145352529</v>
      </c>
      <c r="J34" s="13">
        <v>145352529</v>
      </c>
    </row>
    <row r="35" spans="2:10" ht="20.100000000000001" customHeight="1" x14ac:dyDescent="0.25">
      <c r="B35" s="191" t="s">
        <v>68</v>
      </c>
      <c r="C35" s="12" t="s">
        <v>69</v>
      </c>
      <c r="D35" s="13">
        <v>6000000000</v>
      </c>
      <c r="E35" s="13">
        <v>700000000</v>
      </c>
      <c r="F35" s="13">
        <v>624518204</v>
      </c>
      <c r="G35" s="13">
        <v>4675481796</v>
      </c>
      <c r="H35" s="13">
        <v>59766359</v>
      </c>
      <c r="I35" s="13">
        <v>250266739.99000001</v>
      </c>
      <c r="J35" s="13">
        <v>246743229.99000001</v>
      </c>
    </row>
    <row r="36" spans="2:10" ht="20.100000000000001" customHeight="1" thickBot="1" x14ac:dyDescent="0.3">
      <c r="B36" s="191" t="s">
        <v>70</v>
      </c>
      <c r="C36" s="12" t="s">
        <v>71</v>
      </c>
      <c r="D36" s="13">
        <v>5950000000</v>
      </c>
      <c r="E36" s="13">
        <v>0</v>
      </c>
      <c r="F36" s="13">
        <v>1234164172</v>
      </c>
      <c r="G36" s="13">
        <v>4715835828</v>
      </c>
      <c r="H36" s="13">
        <v>1281716794</v>
      </c>
      <c r="I36" s="13">
        <v>354814259</v>
      </c>
      <c r="J36" s="13">
        <v>354814259</v>
      </c>
    </row>
    <row r="37" spans="2:10" ht="20.100000000000001" customHeight="1" thickBot="1" x14ac:dyDescent="0.3">
      <c r="B37" s="6" t="s">
        <v>0</v>
      </c>
      <c r="C37" s="51" t="s">
        <v>94</v>
      </c>
      <c r="D37" s="192">
        <f>+D18+D5</f>
        <v>569630371065</v>
      </c>
      <c r="E37" s="192">
        <f t="shared" ref="E37:J37" si="2">+E18+E5</f>
        <v>70000000000</v>
      </c>
      <c r="F37" s="192">
        <f t="shared" si="2"/>
        <v>25501988720</v>
      </c>
      <c r="G37" s="192">
        <f t="shared" si="2"/>
        <v>474128382345</v>
      </c>
      <c r="H37" s="192">
        <f t="shared" si="2"/>
        <v>23440430295.349998</v>
      </c>
      <c r="I37" s="192">
        <f t="shared" si="2"/>
        <v>18617210821.639999</v>
      </c>
      <c r="J37" s="192">
        <f t="shared" si="2"/>
        <v>18838745151.639999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8"/>
  <sheetViews>
    <sheetView workbookViewId="0">
      <selection activeCell="I6" sqref="I6"/>
    </sheetView>
  </sheetViews>
  <sheetFormatPr baseColWidth="10" defaultRowHeight="15" x14ac:dyDescent="0.25"/>
  <cols>
    <col min="2" max="2" width="14.85546875" customWidth="1"/>
    <col min="3" max="3" width="28.5703125" customWidth="1"/>
    <col min="4" max="10" width="16.42578125" customWidth="1"/>
  </cols>
  <sheetData>
    <row r="1" spans="2:10" x14ac:dyDescent="0.25"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2:10" x14ac:dyDescent="0.25"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2:10" ht="15.75" thickBot="1" x14ac:dyDescent="0.3">
      <c r="B3" s="5" t="s">
        <v>111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2:10" ht="15.75" thickTop="1" x14ac:dyDescent="0.25">
      <c r="B4" s="222" t="s">
        <v>3</v>
      </c>
      <c r="C4" s="223" t="s">
        <v>4</v>
      </c>
      <c r="D4" s="223" t="s">
        <v>5</v>
      </c>
      <c r="E4" s="223" t="s">
        <v>112</v>
      </c>
      <c r="F4" s="223" t="s">
        <v>7</v>
      </c>
      <c r="G4" s="223" t="s">
        <v>8</v>
      </c>
      <c r="H4" s="223" t="s">
        <v>9</v>
      </c>
      <c r="I4" s="223" t="s">
        <v>10</v>
      </c>
      <c r="J4" s="224" t="s">
        <v>11</v>
      </c>
    </row>
    <row r="5" spans="2:10" x14ac:dyDescent="0.25">
      <c r="B5" s="225"/>
      <c r="C5" s="226"/>
      <c r="D5" s="227">
        <f>SUM(D6:D17)</f>
        <v>37630371065</v>
      </c>
      <c r="E5" s="227">
        <f t="shared" ref="E5:J5" si="0">SUM(E6:E17)</f>
        <v>0</v>
      </c>
      <c r="F5" s="227">
        <f t="shared" si="0"/>
        <v>5100897058.3199997</v>
      </c>
      <c r="G5" s="227">
        <f t="shared" si="0"/>
        <v>650631677.16999996</v>
      </c>
      <c r="H5" s="227">
        <f t="shared" si="0"/>
        <v>5366518856.3400002</v>
      </c>
      <c r="I5" s="227">
        <f t="shared" si="0"/>
        <v>4378230724.8800001</v>
      </c>
      <c r="J5" s="227">
        <f t="shared" si="0"/>
        <v>4378230724.8800001</v>
      </c>
    </row>
    <row r="6" spans="2:10" x14ac:dyDescent="0.25">
      <c r="B6" s="208" t="s">
        <v>12</v>
      </c>
      <c r="C6" s="209" t="s">
        <v>13</v>
      </c>
      <c r="D6" s="210">
        <v>11592000000</v>
      </c>
      <c r="E6" s="210">
        <v>0</v>
      </c>
      <c r="F6" s="210">
        <v>2012608393</v>
      </c>
      <c r="G6" s="210">
        <v>161974863</v>
      </c>
      <c r="H6" s="210">
        <v>2012608393</v>
      </c>
      <c r="I6" s="210">
        <v>2006420077</v>
      </c>
      <c r="J6" s="211">
        <v>2006420077</v>
      </c>
    </row>
    <row r="7" spans="2:10" ht="22.5" x14ac:dyDescent="0.25">
      <c r="B7" s="208" t="s">
        <v>14</v>
      </c>
      <c r="C7" s="209" t="s">
        <v>15</v>
      </c>
      <c r="D7" s="210">
        <v>4099000000</v>
      </c>
      <c r="E7" s="210">
        <v>0</v>
      </c>
      <c r="F7" s="210">
        <v>525451680</v>
      </c>
      <c r="G7" s="210">
        <v>70208821</v>
      </c>
      <c r="H7" s="210">
        <v>525451680</v>
      </c>
      <c r="I7" s="210">
        <v>330015812</v>
      </c>
      <c r="J7" s="211">
        <v>330015812</v>
      </c>
    </row>
    <row r="8" spans="2:10" ht="33.75" x14ac:dyDescent="0.25">
      <c r="B8" s="208" t="s">
        <v>16</v>
      </c>
      <c r="C8" s="209" t="s">
        <v>17</v>
      </c>
      <c r="D8" s="210">
        <v>1705000000</v>
      </c>
      <c r="E8" s="210">
        <v>0</v>
      </c>
      <c r="F8" s="210">
        <v>372327597</v>
      </c>
      <c r="G8" s="210">
        <v>8553322</v>
      </c>
      <c r="H8" s="210">
        <v>377677123</v>
      </c>
      <c r="I8" s="210">
        <v>377677123</v>
      </c>
      <c r="J8" s="211">
        <v>377677123</v>
      </c>
    </row>
    <row r="9" spans="2:10" ht="22.5" x14ac:dyDescent="0.25">
      <c r="B9" s="208" t="s">
        <v>18</v>
      </c>
      <c r="C9" s="209" t="s">
        <v>19</v>
      </c>
      <c r="D9" s="210">
        <v>10000000</v>
      </c>
      <c r="E9" s="210">
        <v>0</v>
      </c>
      <c r="F9" s="210">
        <v>-3110362</v>
      </c>
      <c r="G9" s="210">
        <v>4048493</v>
      </c>
      <c r="H9" s="210">
        <v>-488526</v>
      </c>
      <c r="I9" s="210">
        <v>-488526</v>
      </c>
      <c r="J9" s="211">
        <v>-488526</v>
      </c>
    </row>
    <row r="10" spans="2:10" ht="22.5" x14ac:dyDescent="0.25">
      <c r="B10" s="208" t="s">
        <v>20</v>
      </c>
      <c r="C10" s="209" t="s">
        <v>21</v>
      </c>
      <c r="D10" s="210">
        <v>4202371065</v>
      </c>
      <c r="E10" s="210">
        <v>0</v>
      </c>
      <c r="F10" s="210">
        <v>-247081315.40000001</v>
      </c>
      <c r="G10" s="210">
        <v>295033864.88999999</v>
      </c>
      <c r="H10" s="210">
        <v>10569120.619999999</v>
      </c>
      <c r="I10" s="210">
        <v>474035502.88</v>
      </c>
      <c r="J10" s="211">
        <v>474035502.88</v>
      </c>
    </row>
    <row r="11" spans="2:10" ht="22.5" x14ac:dyDescent="0.25">
      <c r="B11" s="208" t="s">
        <v>22</v>
      </c>
      <c r="C11" s="209" t="s">
        <v>23</v>
      </c>
      <c r="D11" s="210">
        <v>14085000000</v>
      </c>
      <c r="E11" s="210">
        <v>0</v>
      </c>
      <c r="F11" s="210">
        <v>1691984820.01</v>
      </c>
      <c r="G11" s="210">
        <v>0</v>
      </c>
      <c r="H11" s="210">
        <v>1691984820.01</v>
      </c>
      <c r="I11" s="210">
        <v>1108987401.29</v>
      </c>
      <c r="J11" s="211">
        <v>1108987401.29</v>
      </c>
    </row>
    <row r="12" spans="2:10" ht="22.5" x14ac:dyDescent="0.25">
      <c r="B12" s="208" t="s">
        <v>24</v>
      </c>
      <c r="C12" s="209" t="s">
        <v>25</v>
      </c>
      <c r="D12" s="210">
        <v>1153000000</v>
      </c>
      <c r="E12" s="210">
        <v>0</v>
      </c>
      <c r="F12" s="210">
        <v>560463654.71000004</v>
      </c>
      <c r="G12" s="210">
        <v>0.28000000000000003</v>
      </c>
      <c r="H12" s="210">
        <v>560463654.71000004</v>
      </c>
      <c r="I12" s="210">
        <v>53498658.710000001</v>
      </c>
      <c r="J12" s="211">
        <v>53498658.710000001</v>
      </c>
    </row>
    <row r="13" spans="2:10" ht="33.75" x14ac:dyDescent="0.25">
      <c r="B13" s="208" t="s">
        <v>26</v>
      </c>
      <c r="C13" s="209" t="s">
        <v>27</v>
      </c>
      <c r="D13" s="210">
        <v>96000000</v>
      </c>
      <c r="E13" s="210">
        <v>0</v>
      </c>
      <c r="F13" s="210">
        <v>28084676</v>
      </c>
      <c r="G13" s="210">
        <v>252313</v>
      </c>
      <c r="H13" s="210">
        <v>28084676</v>
      </c>
      <c r="I13" s="210">
        <v>28084676</v>
      </c>
      <c r="J13" s="211">
        <v>28084676</v>
      </c>
    </row>
    <row r="14" spans="2:10" x14ac:dyDescent="0.25">
      <c r="B14" s="208" t="s">
        <v>28</v>
      </c>
      <c r="C14" s="209" t="s">
        <v>29</v>
      </c>
      <c r="D14" s="210">
        <v>91000000</v>
      </c>
      <c r="E14" s="210">
        <v>0</v>
      </c>
      <c r="F14" s="210">
        <v>0</v>
      </c>
      <c r="G14" s="210">
        <v>91000000</v>
      </c>
      <c r="H14" s="210">
        <v>0</v>
      </c>
      <c r="I14" s="210">
        <v>0</v>
      </c>
      <c r="J14" s="211">
        <v>0</v>
      </c>
    </row>
    <row r="15" spans="2:10" x14ac:dyDescent="0.25">
      <c r="B15" s="208" t="s">
        <v>30</v>
      </c>
      <c r="C15" s="209" t="s">
        <v>31</v>
      </c>
      <c r="D15" s="210">
        <v>10000000</v>
      </c>
      <c r="E15" s="210">
        <v>0</v>
      </c>
      <c r="F15" s="210">
        <v>0</v>
      </c>
      <c r="G15" s="210">
        <v>9560000</v>
      </c>
      <c r="H15" s="210">
        <v>0</v>
      </c>
      <c r="I15" s="210">
        <v>0</v>
      </c>
      <c r="J15" s="211">
        <v>0</v>
      </c>
    </row>
    <row r="16" spans="2:10" ht="22.5" x14ac:dyDescent="0.25">
      <c r="B16" s="208" t="s">
        <v>32</v>
      </c>
      <c r="C16" s="209" t="s">
        <v>33</v>
      </c>
      <c r="D16" s="210">
        <v>10000000</v>
      </c>
      <c r="E16" s="210">
        <v>0</v>
      </c>
      <c r="F16" s="210">
        <v>0</v>
      </c>
      <c r="G16" s="210">
        <v>10000000</v>
      </c>
      <c r="H16" s="210">
        <v>0</v>
      </c>
      <c r="I16" s="210">
        <v>0</v>
      </c>
      <c r="J16" s="211">
        <v>0</v>
      </c>
    </row>
    <row r="17" spans="2:10" ht="22.5" x14ac:dyDescent="0.25">
      <c r="B17" s="208" t="s">
        <v>34</v>
      </c>
      <c r="C17" s="209" t="s">
        <v>35</v>
      </c>
      <c r="D17" s="210">
        <v>577000000</v>
      </c>
      <c r="E17" s="210">
        <v>0</v>
      </c>
      <c r="F17" s="210">
        <v>160167915</v>
      </c>
      <c r="G17" s="210">
        <v>0</v>
      </c>
      <c r="H17" s="210">
        <v>160167915</v>
      </c>
      <c r="I17" s="210">
        <v>0</v>
      </c>
      <c r="J17" s="211">
        <v>0</v>
      </c>
    </row>
    <row r="18" spans="2:10" x14ac:dyDescent="0.25">
      <c r="B18" s="228"/>
      <c r="C18" s="229"/>
      <c r="D18" s="230">
        <f>SUM(D19:D36)</f>
        <v>532000000000</v>
      </c>
      <c r="E18" s="230">
        <f t="shared" ref="E18:J18" si="1">SUM(E19:E36)</f>
        <v>70000000000</v>
      </c>
      <c r="F18" s="230">
        <f t="shared" si="1"/>
        <v>-7639172703.9900007</v>
      </c>
      <c r="G18" s="230">
        <f t="shared" si="1"/>
        <v>17776239618.050003</v>
      </c>
      <c r="H18" s="230">
        <f t="shared" si="1"/>
        <v>41052147457.020004</v>
      </c>
      <c r="I18" s="230">
        <f t="shared" si="1"/>
        <v>30698199644.610001</v>
      </c>
      <c r="J18" s="230">
        <f t="shared" si="1"/>
        <v>30742257898.610001</v>
      </c>
    </row>
    <row r="19" spans="2:10" ht="56.25" x14ac:dyDescent="0.25">
      <c r="B19" s="208" t="s">
        <v>36</v>
      </c>
      <c r="C19" s="209" t="s">
        <v>37</v>
      </c>
      <c r="D19" s="210">
        <v>73269266052</v>
      </c>
      <c r="E19" s="210">
        <v>39226292944</v>
      </c>
      <c r="F19" s="210">
        <v>1275437455</v>
      </c>
      <c r="G19" s="210">
        <v>2705345256</v>
      </c>
      <c r="H19" s="210">
        <v>4778718884</v>
      </c>
      <c r="I19" s="210">
        <v>4648990185</v>
      </c>
      <c r="J19" s="211">
        <v>4648990185</v>
      </c>
    </row>
    <row r="20" spans="2:10" ht="45" x14ac:dyDescent="0.25">
      <c r="B20" s="208" t="s">
        <v>38</v>
      </c>
      <c r="C20" s="209" t="s">
        <v>39</v>
      </c>
      <c r="D20" s="210">
        <v>8750000000</v>
      </c>
      <c r="E20" s="210">
        <v>5837267</v>
      </c>
      <c r="F20" s="210">
        <v>-530499265</v>
      </c>
      <c r="G20" s="210">
        <v>748230499</v>
      </c>
      <c r="H20" s="210">
        <v>74496151</v>
      </c>
      <c r="I20" s="210">
        <v>1184371822</v>
      </c>
      <c r="J20" s="211">
        <v>1184371822</v>
      </c>
    </row>
    <row r="21" spans="2:10" ht="22.5" x14ac:dyDescent="0.25">
      <c r="B21" s="208" t="s">
        <v>40</v>
      </c>
      <c r="C21" s="209" t="s">
        <v>41</v>
      </c>
      <c r="D21" s="210">
        <v>8403000000</v>
      </c>
      <c r="E21" s="210">
        <v>35169534</v>
      </c>
      <c r="F21" s="210">
        <v>-252153744</v>
      </c>
      <c r="G21" s="210">
        <v>357473873</v>
      </c>
      <c r="H21" s="210">
        <v>-2726111</v>
      </c>
      <c r="I21" s="210">
        <v>1215311407</v>
      </c>
      <c r="J21" s="211">
        <v>1215311407</v>
      </c>
    </row>
    <row r="22" spans="2:10" ht="22.5" x14ac:dyDescent="0.25">
      <c r="B22" s="208" t="s">
        <v>42</v>
      </c>
      <c r="C22" s="209" t="s">
        <v>43</v>
      </c>
      <c r="D22" s="210">
        <v>7782000000</v>
      </c>
      <c r="E22" s="210">
        <v>0</v>
      </c>
      <c r="F22" s="210">
        <v>-135846592</v>
      </c>
      <c r="G22" s="210">
        <v>270721592</v>
      </c>
      <c r="H22" s="210">
        <v>71415168</v>
      </c>
      <c r="I22" s="210">
        <v>985056366</v>
      </c>
      <c r="J22" s="211">
        <v>985056366</v>
      </c>
    </row>
    <row r="23" spans="2:10" ht="33.75" x14ac:dyDescent="0.25">
      <c r="B23" s="208" t="s">
        <v>44</v>
      </c>
      <c r="C23" s="209" t="s">
        <v>45</v>
      </c>
      <c r="D23" s="210">
        <v>9230000000</v>
      </c>
      <c r="E23" s="210">
        <v>1966307</v>
      </c>
      <c r="F23" s="210">
        <v>-112090373</v>
      </c>
      <c r="G23" s="210">
        <v>112090373</v>
      </c>
      <c r="H23" s="210">
        <v>1471250574</v>
      </c>
      <c r="I23" s="210">
        <v>630555677</v>
      </c>
      <c r="J23" s="211">
        <v>630555677</v>
      </c>
    </row>
    <row r="24" spans="2:10" ht="45" x14ac:dyDescent="0.25">
      <c r="B24" s="208" t="s">
        <v>46</v>
      </c>
      <c r="C24" s="209" t="s">
        <v>47</v>
      </c>
      <c r="D24" s="210">
        <v>175651000000</v>
      </c>
      <c r="E24" s="210">
        <v>2200000000</v>
      </c>
      <c r="F24" s="210">
        <v>-2006853381</v>
      </c>
      <c r="G24" s="210">
        <v>2991488241.8499999</v>
      </c>
      <c r="H24" s="210">
        <v>9712714697</v>
      </c>
      <c r="I24" s="210">
        <v>5891431892</v>
      </c>
      <c r="J24" s="211">
        <v>5891431892</v>
      </c>
    </row>
    <row r="25" spans="2:10" ht="33.75" x14ac:dyDescent="0.25">
      <c r="B25" s="208" t="s">
        <v>48</v>
      </c>
      <c r="C25" s="209" t="s">
        <v>49</v>
      </c>
      <c r="D25" s="210">
        <v>62490000000</v>
      </c>
      <c r="E25" s="210">
        <v>6900000000</v>
      </c>
      <c r="F25" s="210">
        <v>831499020</v>
      </c>
      <c r="G25" s="210">
        <v>197012431</v>
      </c>
      <c r="H25" s="210">
        <v>8968398761</v>
      </c>
      <c r="I25" s="210">
        <v>92480624</v>
      </c>
      <c r="J25" s="211">
        <v>92480624</v>
      </c>
    </row>
    <row r="26" spans="2:10" ht="45" x14ac:dyDescent="0.25">
      <c r="B26" s="208" t="s">
        <v>50</v>
      </c>
      <c r="C26" s="209" t="s">
        <v>51</v>
      </c>
      <c r="D26" s="210">
        <v>13299733948</v>
      </c>
      <c r="E26" s="210">
        <v>1266283948</v>
      </c>
      <c r="F26" s="210">
        <v>-191164091</v>
      </c>
      <c r="G26" s="210">
        <v>447292738.60000002</v>
      </c>
      <c r="H26" s="210">
        <v>959192791</v>
      </c>
      <c r="I26" s="210">
        <v>1180910389</v>
      </c>
      <c r="J26" s="211">
        <v>1186707201</v>
      </c>
    </row>
    <row r="27" spans="2:10" ht="56.25" x14ac:dyDescent="0.25">
      <c r="B27" s="208" t="s">
        <v>52</v>
      </c>
      <c r="C27" s="209" t="s">
        <v>53</v>
      </c>
      <c r="D27" s="210">
        <v>96155000000</v>
      </c>
      <c r="E27" s="210">
        <v>19664450000</v>
      </c>
      <c r="F27" s="210">
        <v>-5266582306.4300003</v>
      </c>
      <c r="G27" s="210">
        <v>5703605449.5799999</v>
      </c>
      <c r="H27" s="210">
        <v>4468663296.8800001</v>
      </c>
      <c r="I27" s="210">
        <v>6236831955.0500002</v>
      </c>
      <c r="J27" s="211">
        <v>6269972237.0500002</v>
      </c>
    </row>
    <row r="28" spans="2:10" ht="33.75" x14ac:dyDescent="0.25">
      <c r="B28" s="208" t="s">
        <v>54</v>
      </c>
      <c r="C28" s="209" t="s">
        <v>55</v>
      </c>
      <c r="D28" s="210">
        <v>1000000000</v>
      </c>
      <c r="E28" s="210">
        <v>0</v>
      </c>
      <c r="F28" s="210">
        <v>389823493</v>
      </c>
      <c r="G28" s="210">
        <v>97799310</v>
      </c>
      <c r="H28" s="210">
        <v>414269111</v>
      </c>
      <c r="I28" s="210">
        <v>78649148</v>
      </c>
      <c r="J28" s="211">
        <v>78649148</v>
      </c>
    </row>
    <row r="29" spans="2:10" ht="33.75" x14ac:dyDescent="0.25">
      <c r="B29" s="208" t="s">
        <v>56</v>
      </c>
      <c r="C29" s="209" t="s">
        <v>57</v>
      </c>
      <c r="D29" s="210">
        <v>1200000000</v>
      </c>
      <c r="E29" s="210">
        <v>0</v>
      </c>
      <c r="F29" s="210">
        <v>-62186013</v>
      </c>
      <c r="G29" s="210">
        <v>89402612.599999994</v>
      </c>
      <c r="H29" s="210">
        <v>1258769</v>
      </c>
      <c r="I29" s="210">
        <v>18919413</v>
      </c>
      <c r="J29" s="211">
        <v>18919413</v>
      </c>
    </row>
    <row r="30" spans="2:10" ht="56.25" x14ac:dyDescent="0.25">
      <c r="B30" s="208" t="s">
        <v>58</v>
      </c>
      <c r="C30" s="209" t="s">
        <v>59</v>
      </c>
      <c r="D30" s="210">
        <v>45620000000</v>
      </c>
      <c r="E30" s="210">
        <v>0</v>
      </c>
      <c r="F30" s="210">
        <v>244640326.40000001</v>
      </c>
      <c r="G30" s="210">
        <v>936088325.60000002</v>
      </c>
      <c r="H30" s="210">
        <v>1903386005</v>
      </c>
      <c r="I30" s="210">
        <v>7011886864</v>
      </c>
      <c r="J30" s="211">
        <v>7013484514</v>
      </c>
    </row>
    <row r="31" spans="2:10" ht="33.75" x14ac:dyDescent="0.25">
      <c r="B31" s="208" t="s">
        <v>60</v>
      </c>
      <c r="C31" s="209" t="s">
        <v>61</v>
      </c>
      <c r="D31" s="210">
        <v>2500000000</v>
      </c>
      <c r="E31" s="210">
        <v>0</v>
      </c>
      <c r="F31" s="210">
        <v>-130455014.67</v>
      </c>
      <c r="G31" s="210">
        <v>174122808.66999999</v>
      </c>
      <c r="H31" s="210">
        <v>-13219080.67</v>
      </c>
      <c r="I31" s="210">
        <v>293905091.32999998</v>
      </c>
      <c r="J31" s="211">
        <v>293905091.32999998</v>
      </c>
    </row>
    <row r="32" spans="2:10" ht="22.5" x14ac:dyDescent="0.25">
      <c r="B32" s="208" t="s">
        <v>62</v>
      </c>
      <c r="C32" s="209" t="s">
        <v>63</v>
      </c>
      <c r="D32" s="210">
        <v>1700000000</v>
      </c>
      <c r="E32" s="210">
        <v>0</v>
      </c>
      <c r="F32" s="210">
        <v>-12902564</v>
      </c>
      <c r="G32" s="210">
        <v>13015860</v>
      </c>
      <c r="H32" s="210">
        <v>-1804716</v>
      </c>
      <c r="I32" s="210">
        <v>19422260</v>
      </c>
      <c r="J32" s="211">
        <v>19422260</v>
      </c>
    </row>
    <row r="33" spans="2:10" ht="33.75" x14ac:dyDescent="0.25">
      <c r="B33" s="208" t="s">
        <v>64</v>
      </c>
      <c r="C33" s="209" t="s">
        <v>65</v>
      </c>
      <c r="D33" s="210">
        <v>9000000000</v>
      </c>
      <c r="E33" s="210">
        <v>0</v>
      </c>
      <c r="F33" s="210">
        <v>-557939126</v>
      </c>
      <c r="G33" s="210">
        <v>703753859.35000002</v>
      </c>
      <c r="H33" s="210">
        <v>5293481105</v>
      </c>
      <c r="I33" s="210">
        <v>116738581</v>
      </c>
      <c r="J33" s="211">
        <v>116738581</v>
      </c>
    </row>
    <row r="34" spans="2:10" ht="56.25" x14ac:dyDescent="0.25">
      <c r="B34" s="208" t="s">
        <v>66</v>
      </c>
      <c r="C34" s="209" t="s">
        <v>67</v>
      </c>
      <c r="D34" s="210">
        <v>4000000000</v>
      </c>
      <c r="E34" s="210">
        <v>0</v>
      </c>
      <c r="F34" s="210">
        <v>-887927985.28999996</v>
      </c>
      <c r="G34" s="210">
        <v>1193554157.0899999</v>
      </c>
      <c r="H34" s="210">
        <v>794909433.80999994</v>
      </c>
      <c r="I34" s="210">
        <v>139149653.22999999</v>
      </c>
      <c r="J34" s="211">
        <v>139149653.22999999</v>
      </c>
    </row>
    <row r="35" spans="2:10" ht="22.5" x14ac:dyDescent="0.25">
      <c r="B35" s="208" t="s">
        <v>68</v>
      </c>
      <c r="C35" s="209" t="s">
        <v>69</v>
      </c>
      <c r="D35" s="210">
        <v>6000000000</v>
      </c>
      <c r="E35" s="210">
        <v>700000000</v>
      </c>
      <c r="F35" s="210">
        <v>-291983616</v>
      </c>
      <c r="G35" s="210">
        <v>680787704.71000004</v>
      </c>
      <c r="H35" s="210">
        <v>1654925845</v>
      </c>
      <c r="I35" s="210">
        <v>618386243</v>
      </c>
      <c r="J35" s="211">
        <v>621909753</v>
      </c>
    </row>
    <row r="36" spans="2:10" ht="22.5" x14ac:dyDescent="0.25">
      <c r="B36" s="208" t="s">
        <v>70</v>
      </c>
      <c r="C36" s="209" t="s">
        <v>71</v>
      </c>
      <c r="D36" s="210">
        <v>5950000000</v>
      </c>
      <c r="E36" s="210">
        <v>0</v>
      </c>
      <c r="F36" s="210">
        <v>58011073</v>
      </c>
      <c r="G36" s="210">
        <v>354454526</v>
      </c>
      <c r="H36" s="210">
        <v>502816773</v>
      </c>
      <c r="I36" s="210">
        <v>335202074</v>
      </c>
      <c r="J36" s="211">
        <v>335202074</v>
      </c>
    </row>
    <row r="37" spans="2:10" ht="15.75" thickBot="1" x14ac:dyDescent="0.3">
      <c r="B37" s="231" t="s">
        <v>0</v>
      </c>
      <c r="C37" s="232" t="s">
        <v>0</v>
      </c>
      <c r="D37" s="233">
        <f>+D5+D18</f>
        <v>569630371065</v>
      </c>
      <c r="E37" s="233">
        <f t="shared" ref="E37:J37" si="2">+E5+E18</f>
        <v>70000000000</v>
      </c>
      <c r="F37" s="233">
        <f t="shared" si="2"/>
        <v>-2538275645.670001</v>
      </c>
      <c r="G37" s="233">
        <f t="shared" si="2"/>
        <v>18426871295.220001</v>
      </c>
      <c r="H37" s="233">
        <f t="shared" si="2"/>
        <v>46418666313.360001</v>
      </c>
      <c r="I37" s="233">
        <f t="shared" si="2"/>
        <v>35076430369.489998</v>
      </c>
      <c r="J37" s="233">
        <f t="shared" si="2"/>
        <v>35120488623.489998</v>
      </c>
    </row>
    <row r="38" spans="2:10" ht="15.75" thickTop="1" x14ac:dyDescent="0.25"/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09"/>
  <sheetViews>
    <sheetView topLeftCell="A49" workbookViewId="0">
      <selection activeCell="D68" sqref="D68"/>
    </sheetView>
  </sheetViews>
  <sheetFormatPr baseColWidth="10" defaultRowHeight="15" x14ac:dyDescent="0.25"/>
  <cols>
    <col min="2" max="2" width="15.85546875" style="132" customWidth="1"/>
    <col min="3" max="3" width="32" style="132" customWidth="1"/>
    <col min="4" max="6" width="18.85546875" style="132" customWidth="1"/>
    <col min="7" max="7" width="23.42578125" style="132" customWidth="1"/>
    <col min="8" max="9" width="18.85546875" style="132" customWidth="1"/>
    <col min="10" max="10" width="19" style="132" customWidth="1"/>
    <col min="11" max="11" width="11.42578125" style="197"/>
    <col min="12" max="12" width="12.28515625" style="197" customWidth="1"/>
    <col min="15" max="15" width="18.85546875" bestFit="1" customWidth="1"/>
  </cols>
  <sheetData>
    <row r="1" spans="2:13" x14ac:dyDescent="0.25">
      <c r="B1" s="2">
        <v>2019</v>
      </c>
      <c r="C1" s="3" t="s">
        <v>0</v>
      </c>
      <c r="D1" s="3" t="s">
        <v>0</v>
      </c>
      <c r="E1" s="3"/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2:13" x14ac:dyDescent="0.25">
      <c r="B2" s="2" t="s">
        <v>1</v>
      </c>
      <c r="C2" s="3" t="s">
        <v>0</v>
      </c>
      <c r="D2" s="3" t="s">
        <v>0</v>
      </c>
      <c r="E2" s="3"/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2:13" ht="15.75" thickBot="1" x14ac:dyDescent="0.3">
      <c r="B3" s="5" t="s">
        <v>105</v>
      </c>
      <c r="C3" s="3" t="s">
        <v>0</v>
      </c>
      <c r="D3" s="3">
        <v>1</v>
      </c>
      <c r="E3" s="3">
        <v>2</v>
      </c>
      <c r="F3" s="3">
        <v>3</v>
      </c>
      <c r="G3" s="3">
        <v>4</v>
      </c>
      <c r="H3" s="3">
        <v>5</v>
      </c>
      <c r="I3" s="3">
        <v>6</v>
      </c>
      <c r="J3" s="3">
        <v>7</v>
      </c>
      <c r="K3" s="255" t="s">
        <v>114</v>
      </c>
      <c r="L3" s="256" t="s">
        <v>109</v>
      </c>
    </row>
    <row r="4" spans="2:13" ht="25.5" thickTop="1" thickBot="1" x14ac:dyDescent="0.3">
      <c r="B4" s="204" t="s">
        <v>3</v>
      </c>
      <c r="C4" s="205" t="s">
        <v>4</v>
      </c>
      <c r="D4" s="205" t="s">
        <v>5</v>
      </c>
      <c r="E4" s="206" t="s">
        <v>112</v>
      </c>
      <c r="F4" s="205" t="s">
        <v>7</v>
      </c>
      <c r="G4" s="205" t="s">
        <v>8</v>
      </c>
      <c r="H4" s="205" t="s">
        <v>9</v>
      </c>
      <c r="I4" s="205" t="s">
        <v>10</v>
      </c>
      <c r="J4" s="248" t="s">
        <v>11</v>
      </c>
      <c r="K4" s="274" t="s">
        <v>113</v>
      </c>
      <c r="L4" s="275" t="s">
        <v>115</v>
      </c>
    </row>
    <row r="5" spans="2:13" ht="15.75" customHeight="1" thickBot="1" x14ac:dyDescent="0.3">
      <c r="B5" s="242" t="s">
        <v>106</v>
      </c>
      <c r="C5" s="243"/>
      <c r="D5" s="207">
        <f>SUM(D6:D17)</f>
        <v>37630371065</v>
      </c>
      <c r="E5" s="207">
        <f t="shared" ref="E5:J5" si="0">SUM(E6:E17)</f>
        <v>0</v>
      </c>
      <c r="F5" s="207">
        <f t="shared" si="0"/>
        <v>36979739387.830002</v>
      </c>
      <c r="G5" s="207">
        <f t="shared" si="0"/>
        <v>650631677.16999996</v>
      </c>
      <c r="H5" s="207">
        <f t="shared" si="0"/>
        <v>36979739387.830002</v>
      </c>
      <c r="I5" s="207">
        <f t="shared" si="0"/>
        <v>35196356724.010002</v>
      </c>
      <c r="J5" s="249">
        <f t="shared" si="0"/>
        <v>35196356724.010002</v>
      </c>
      <c r="K5" s="260">
        <f>+H5/D5</f>
        <v>0.98270993193114831</v>
      </c>
      <c r="L5" s="261">
        <f>+J5/H5</f>
        <v>0.95177406078727234</v>
      </c>
    </row>
    <row r="6" spans="2:13" x14ac:dyDescent="0.25">
      <c r="B6" s="48" t="s">
        <v>12</v>
      </c>
      <c r="C6" s="49" t="s">
        <v>13</v>
      </c>
      <c r="D6" s="47">
        <v>11592000000</v>
      </c>
      <c r="E6" s="47"/>
      <c r="F6" s="47">
        <v>11430025137</v>
      </c>
      <c r="G6" s="47">
        <v>161974863</v>
      </c>
      <c r="H6" s="47">
        <v>11430025137</v>
      </c>
      <c r="I6" s="47">
        <v>11413183932</v>
      </c>
      <c r="J6" s="250">
        <v>11413183932</v>
      </c>
      <c r="K6" s="272">
        <f>+H6/D6</f>
        <v>0.98602701319875774</v>
      </c>
      <c r="L6" s="273">
        <f>+J6/H6</f>
        <v>0.99852658198051691</v>
      </c>
      <c r="M6" s="203"/>
    </row>
    <row r="7" spans="2:13" ht="22.5" x14ac:dyDescent="0.25">
      <c r="B7" s="208" t="s">
        <v>14</v>
      </c>
      <c r="C7" s="209" t="s">
        <v>15</v>
      </c>
      <c r="D7" s="210">
        <v>4099000000</v>
      </c>
      <c r="E7" s="210"/>
      <c r="F7" s="210">
        <v>4028791179</v>
      </c>
      <c r="G7" s="210">
        <v>70208821</v>
      </c>
      <c r="H7" s="210">
        <v>4028791179</v>
      </c>
      <c r="I7" s="210">
        <v>3796355471</v>
      </c>
      <c r="J7" s="251">
        <v>3796355471</v>
      </c>
      <c r="K7" s="268">
        <f t="shared" ref="K7:K37" si="1">+H7/D7</f>
        <v>0.98287171968772868</v>
      </c>
      <c r="L7" s="269">
        <f t="shared" ref="L7:L39" si="2">+J7/H7</f>
        <v>0.94230634012217684</v>
      </c>
      <c r="M7" s="203"/>
    </row>
    <row r="8" spans="2:13" ht="22.5" x14ac:dyDescent="0.25">
      <c r="B8" s="208" t="s">
        <v>16</v>
      </c>
      <c r="C8" s="209" t="s">
        <v>17</v>
      </c>
      <c r="D8" s="210">
        <v>1705000000</v>
      </c>
      <c r="E8" s="210"/>
      <c r="F8" s="210">
        <v>1696446678</v>
      </c>
      <c r="G8" s="210">
        <v>8553322</v>
      </c>
      <c r="H8" s="210">
        <v>1696446678</v>
      </c>
      <c r="I8" s="210">
        <v>1696446678</v>
      </c>
      <c r="J8" s="251">
        <v>1696446678</v>
      </c>
      <c r="K8" s="268">
        <f t="shared" si="1"/>
        <v>0.994983388856305</v>
      </c>
      <c r="L8" s="269">
        <f t="shared" si="2"/>
        <v>1</v>
      </c>
      <c r="M8" s="203"/>
    </row>
    <row r="9" spans="2:13" ht="22.5" x14ac:dyDescent="0.25">
      <c r="B9" s="208" t="s">
        <v>18</v>
      </c>
      <c r="C9" s="209" t="s">
        <v>19</v>
      </c>
      <c r="D9" s="210">
        <v>10000000</v>
      </c>
      <c r="E9" s="210"/>
      <c r="F9" s="210">
        <v>5951507</v>
      </c>
      <c r="G9" s="210">
        <v>4048493</v>
      </c>
      <c r="H9" s="210">
        <v>5951507</v>
      </c>
      <c r="I9" s="210">
        <v>5951507</v>
      </c>
      <c r="J9" s="251">
        <v>5951507</v>
      </c>
      <c r="K9" s="268">
        <f t="shared" si="1"/>
        <v>0.59515070000000003</v>
      </c>
      <c r="L9" s="269">
        <f t="shared" si="2"/>
        <v>1</v>
      </c>
      <c r="M9" s="203"/>
    </row>
    <row r="10" spans="2:13" ht="22.5" x14ac:dyDescent="0.25">
      <c r="B10" s="208" t="s">
        <v>20</v>
      </c>
      <c r="C10" s="209" t="s">
        <v>21</v>
      </c>
      <c r="D10" s="210">
        <v>4202371065</v>
      </c>
      <c r="E10" s="210"/>
      <c r="F10" s="210">
        <v>3907337200.1100001</v>
      </c>
      <c r="G10" s="210">
        <v>295033864.88999999</v>
      </c>
      <c r="H10" s="210">
        <v>3907337200.1100001</v>
      </c>
      <c r="I10" s="210">
        <v>3684734401.0100002</v>
      </c>
      <c r="J10" s="251">
        <v>3684734401.0100002</v>
      </c>
      <c r="K10" s="268">
        <f t="shared" si="1"/>
        <v>0.92979347603374951</v>
      </c>
      <c r="L10" s="269">
        <f t="shared" si="2"/>
        <v>0.9430295396328392</v>
      </c>
      <c r="M10" s="203"/>
    </row>
    <row r="11" spans="2:13" ht="22.5" x14ac:dyDescent="0.25">
      <c r="B11" s="208" t="s">
        <v>22</v>
      </c>
      <c r="C11" s="209" t="s">
        <v>23</v>
      </c>
      <c r="D11" s="210">
        <v>14085000000</v>
      </c>
      <c r="E11" s="210"/>
      <c r="F11" s="210">
        <v>14085000000</v>
      </c>
      <c r="G11" s="210">
        <v>0</v>
      </c>
      <c r="H11" s="210">
        <v>14085000000</v>
      </c>
      <c r="I11" s="210">
        <v>13502002581.280001</v>
      </c>
      <c r="J11" s="251">
        <v>13502002581.280001</v>
      </c>
      <c r="K11" s="268">
        <f t="shared" si="1"/>
        <v>1</v>
      </c>
      <c r="L11" s="269">
        <f t="shared" si="2"/>
        <v>0.95860863196876112</v>
      </c>
      <c r="M11" s="203"/>
    </row>
    <row r="12" spans="2:13" ht="22.5" x14ac:dyDescent="0.25">
      <c r="B12" s="208" t="s">
        <v>24</v>
      </c>
      <c r="C12" s="209" t="s">
        <v>25</v>
      </c>
      <c r="D12" s="210">
        <v>1153000000</v>
      </c>
      <c r="E12" s="210"/>
      <c r="F12" s="210">
        <v>1152999999.72</v>
      </c>
      <c r="G12" s="210">
        <v>0.28000000000000003</v>
      </c>
      <c r="H12" s="210">
        <v>1152999999.72</v>
      </c>
      <c r="I12" s="210">
        <v>584662381.72000003</v>
      </c>
      <c r="J12" s="251">
        <v>584662381.72000003</v>
      </c>
      <c r="K12" s="268">
        <f t="shared" si="1"/>
        <v>0.99999999975715526</v>
      </c>
      <c r="L12" s="269">
        <f t="shared" si="2"/>
        <v>0.5070792557345899</v>
      </c>
      <c r="M12" s="203"/>
    </row>
    <row r="13" spans="2:13" ht="33.75" x14ac:dyDescent="0.25">
      <c r="B13" s="208" t="s">
        <v>26</v>
      </c>
      <c r="C13" s="209" t="s">
        <v>27</v>
      </c>
      <c r="D13" s="210">
        <v>96000000</v>
      </c>
      <c r="E13" s="210"/>
      <c r="F13" s="210">
        <v>95747687</v>
      </c>
      <c r="G13" s="210">
        <v>252313</v>
      </c>
      <c r="H13" s="210">
        <v>95747687</v>
      </c>
      <c r="I13" s="210">
        <v>95747687</v>
      </c>
      <c r="J13" s="251">
        <v>95747687</v>
      </c>
      <c r="K13" s="268">
        <f t="shared" si="1"/>
        <v>0.99737173958333336</v>
      </c>
      <c r="L13" s="269">
        <f t="shared" si="2"/>
        <v>1</v>
      </c>
      <c r="M13" s="203"/>
    </row>
    <row r="14" spans="2:13" x14ac:dyDescent="0.25">
      <c r="B14" s="208" t="s">
        <v>28</v>
      </c>
      <c r="C14" s="209" t="s">
        <v>29</v>
      </c>
      <c r="D14" s="210">
        <v>91000000</v>
      </c>
      <c r="E14" s="210"/>
      <c r="F14" s="210">
        <v>0</v>
      </c>
      <c r="G14" s="210">
        <v>91000000</v>
      </c>
      <c r="H14" s="210">
        <v>0</v>
      </c>
      <c r="I14" s="210">
        <v>0</v>
      </c>
      <c r="J14" s="251">
        <v>0</v>
      </c>
      <c r="K14" s="268">
        <f t="shared" si="1"/>
        <v>0</v>
      </c>
      <c r="L14" s="269">
        <v>0</v>
      </c>
      <c r="M14" s="203"/>
    </row>
    <row r="15" spans="2:13" x14ac:dyDescent="0.25">
      <c r="B15" s="208" t="s">
        <v>30</v>
      </c>
      <c r="C15" s="209" t="s">
        <v>31</v>
      </c>
      <c r="D15" s="210">
        <v>10000000</v>
      </c>
      <c r="E15" s="210"/>
      <c r="F15" s="210">
        <v>440000</v>
      </c>
      <c r="G15" s="210">
        <v>9560000</v>
      </c>
      <c r="H15" s="210">
        <v>440000</v>
      </c>
      <c r="I15" s="210">
        <v>440000</v>
      </c>
      <c r="J15" s="251">
        <v>440000</v>
      </c>
      <c r="K15" s="268">
        <f t="shared" si="1"/>
        <v>4.3999999999999997E-2</v>
      </c>
      <c r="L15" s="269">
        <v>0</v>
      </c>
      <c r="M15" s="203"/>
    </row>
    <row r="16" spans="2:13" x14ac:dyDescent="0.25">
      <c r="B16" s="208" t="s">
        <v>32</v>
      </c>
      <c r="C16" s="209" t="s">
        <v>33</v>
      </c>
      <c r="D16" s="210">
        <v>10000000</v>
      </c>
      <c r="E16" s="210"/>
      <c r="F16" s="210">
        <v>0</v>
      </c>
      <c r="G16" s="210">
        <v>10000000</v>
      </c>
      <c r="H16" s="210">
        <v>0</v>
      </c>
      <c r="I16" s="210">
        <v>0</v>
      </c>
      <c r="J16" s="251">
        <v>0</v>
      </c>
      <c r="K16" s="268">
        <f t="shared" si="1"/>
        <v>0</v>
      </c>
      <c r="L16" s="269">
        <v>0</v>
      </c>
      <c r="M16" s="203"/>
    </row>
    <row r="17" spans="2:15" ht="15.75" thickBot="1" x14ac:dyDescent="0.3">
      <c r="B17" s="212" t="s">
        <v>34</v>
      </c>
      <c r="C17" s="213" t="s">
        <v>35</v>
      </c>
      <c r="D17" s="214">
        <v>577000000</v>
      </c>
      <c r="E17" s="214"/>
      <c r="F17" s="214">
        <v>577000000</v>
      </c>
      <c r="G17" s="214">
        <v>0</v>
      </c>
      <c r="H17" s="214">
        <v>577000000</v>
      </c>
      <c r="I17" s="214">
        <v>416832085</v>
      </c>
      <c r="J17" s="252">
        <v>416832085</v>
      </c>
      <c r="K17" s="270">
        <f t="shared" si="1"/>
        <v>1</v>
      </c>
      <c r="L17" s="271">
        <f t="shared" si="2"/>
        <v>0.72241262564991338</v>
      </c>
      <c r="M17" s="203"/>
    </row>
    <row r="18" spans="2:15" ht="15.75" customHeight="1" thickBot="1" x14ac:dyDescent="0.3">
      <c r="B18" s="244" t="s">
        <v>107</v>
      </c>
      <c r="C18" s="245"/>
      <c r="D18" s="215">
        <f>SUM(D19:D36)</f>
        <v>532000000000</v>
      </c>
      <c r="E18" s="215">
        <f t="shared" ref="E18:J18" si="3">SUM(E19:E36)</f>
        <v>70000000000</v>
      </c>
      <c r="F18" s="215">
        <f t="shared" si="3"/>
        <v>444223760381.95007</v>
      </c>
      <c r="G18" s="215">
        <f t="shared" si="3"/>
        <v>17776239618.050003</v>
      </c>
      <c r="H18" s="215">
        <f t="shared" si="3"/>
        <v>444223760381.95007</v>
      </c>
      <c r="I18" s="215">
        <f t="shared" si="3"/>
        <v>230304444823.76999</v>
      </c>
      <c r="J18" s="253">
        <f t="shared" si="3"/>
        <v>230302374533.76999</v>
      </c>
      <c r="K18" s="260">
        <f>+H18/D18</f>
        <v>0.83500706838712424</v>
      </c>
      <c r="L18" s="261">
        <f t="shared" si="2"/>
        <v>0.51843776734444069</v>
      </c>
      <c r="M18" s="203"/>
    </row>
    <row r="19" spans="2:15" ht="56.25" x14ac:dyDescent="0.25">
      <c r="B19" s="48" t="s">
        <v>36</v>
      </c>
      <c r="C19" s="49" t="s">
        <v>37</v>
      </c>
      <c r="D19" s="47">
        <f>34042973108+39226292944</f>
        <v>73269266052</v>
      </c>
      <c r="E19" s="47">
        <v>39226292944</v>
      </c>
      <c r="F19" s="47">
        <v>31337627852</v>
      </c>
      <c r="G19" s="47">
        <v>2705345256</v>
      </c>
      <c r="H19" s="47">
        <v>31337627852</v>
      </c>
      <c r="I19" s="47">
        <v>20785642408</v>
      </c>
      <c r="J19" s="250">
        <v>20785642408</v>
      </c>
      <c r="K19" s="272">
        <f>+H19/(D19-E19)</f>
        <v>0.92053146335317426</v>
      </c>
      <c r="L19" s="273">
        <f t="shared" si="2"/>
        <v>0.66328065755855992</v>
      </c>
      <c r="M19" s="203"/>
    </row>
    <row r="20" spans="2:15" ht="33.75" x14ac:dyDescent="0.25">
      <c r="B20" s="208" t="s">
        <v>38</v>
      </c>
      <c r="C20" s="209" t="s">
        <v>39</v>
      </c>
      <c r="D20" s="210">
        <f>8744162733+5837267</f>
        <v>8750000000</v>
      </c>
      <c r="E20" s="210">
        <v>5837267</v>
      </c>
      <c r="F20" s="210">
        <v>7995932234</v>
      </c>
      <c r="G20" s="210">
        <v>748230499</v>
      </c>
      <c r="H20" s="210">
        <v>7995932234</v>
      </c>
      <c r="I20" s="210">
        <v>5037063140</v>
      </c>
      <c r="J20" s="251">
        <v>5037063140</v>
      </c>
      <c r="K20" s="268">
        <f t="shared" ref="K20:K37" si="4">+H20/(D20-E20)</f>
        <v>0.91443085840840788</v>
      </c>
      <c r="L20" s="269">
        <f t="shared" si="2"/>
        <v>0.62995320527875298</v>
      </c>
      <c r="M20" s="203"/>
    </row>
    <row r="21" spans="2:15" ht="22.5" x14ac:dyDescent="0.25">
      <c r="B21" s="208" t="s">
        <v>40</v>
      </c>
      <c r="C21" s="209" t="s">
        <v>41</v>
      </c>
      <c r="D21" s="210">
        <f>8367830466+35169534</f>
        <v>8403000000</v>
      </c>
      <c r="E21" s="210">
        <v>35169534</v>
      </c>
      <c r="F21" s="210">
        <v>8010356593</v>
      </c>
      <c r="G21" s="210">
        <v>357473873</v>
      </c>
      <c r="H21" s="210">
        <v>8010356593</v>
      </c>
      <c r="I21" s="210">
        <v>5213865844</v>
      </c>
      <c r="J21" s="251">
        <v>5213865844</v>
      </c>
      <c r="K21" s="268">
        <f t="shared" si="4"/>
        <v>0.95727998141782622</v>
      </c>
      <c r="L21" s="269">
        <f t="shared" si="2"/>
        <v>0.65089060436538293</v>
      </c>
      <c r="M21" s="203"/>
    </row>
    <row r="22" spans="2:15" ht="22.5" x14ac:dyDescent="0.25">
      <c r="B22" s="208" t="s">
        <v>42</v>
      </c>
      <c r="C22" s="209" t="s">
        <v>43</v>
      </c>
      <c r="D22" s="210">
        <v>7782000000</v>
      </c>
      <c r="E22" s="210">
        <v>0</v>
      </c>
      <c r="F22" s="210">
        <v>7511278408</v>
      </c>
      <c r="G22" s="210">
        <v>270721592</v>
      </c>
      <c r="H22" s="210">
        <v>7511278408</v>
      </c>
      <c r="I22" s="210">
        <v>4827231005</v>
      </c>
      <c r="J22" s="251">
        <v>4827231005</v>
      </c>
      <c r="K22" s="268">
        <f t="shared" si="4"/>
        <v>0.9652118231817014</v>
      </c>
      <c r="L22" s="269">
        <f t="shared" si="2"/>
        <v>0.64266436987060482</v>
      </c>
      <c r="M22" s="203"/>
    </row>
    <row r="23" spans="2:15" ht="33.75" x14ac:dyDescent="0.25">
      <c r="B23" s="208" t="s">
        <v>44</v>
      </c>
      <c r="C23" s="209" t="s">
        <v>45</v>
      </c>
      <c r="D23" s="210">
        <f>9228033693+1966307</f>
        <v>9230000000</v>
      </c>
      <c r="E23" s="210">
        <v>1966307</v>
      </c>
      <c r="F23" s="210">
        <v>9115943320</v>
      </c>
      <c r="G23" s="210">
        <v>112090373</v>
      </c>
      <c r="H23" s="210">
        <v>9115943320</v>
      </c>
      <c r="I23" s="210">
        <v>5018185154</v>
      </c>
      <c r="J23" s="251">
        <v>5018185154</v>
      </c>
      <c r="K23" s="268">
        <f t="shared" si="4"/>
        <v>0.98785327657775812</v>
      </c>
      <c r="L23" s="269">
        <f t="shared" si="2"/>
        <v>0.55048446198544376</v>
      </c>
      <c r="M23" s="203"/>
    </row>
    <row r="24" spans="2:15" ht="33.75" x14ac:dyDescent="0.25">
      <c r="B24" s="208" t="s">
        <v>46</v>
      </c>
      <c r="C24" s="209" t="s">
        <v>47</v>
      </c>
      <c r="D24" s="210">
        <f>173451000000+2200000000</f>
        <v>175651000000</v>
      </c>
      <c r="E24" s="210">
        <v>2200000000</v>
      </c>
      <c r="F24" s="210">
        <v>170459511758.14999</v>
      </c>
      <c r="G24" s="210">
        <v>2991488241.8499999</v>
      </c>
      <c r="H24" s="210">
        <v>170459511758.14999</v>
      </c>
      <c r="I24" s="210">
        <v>52865398065.150002</v>
      </c>
      <c r="J24" s="251">
        <v>52865398065.150002</v>
      </c>
      <c r="K24" s="268">
        <f t="shared" si="4"/>
        <v>0.98275312196614606</v>
      </c>
      <c r="L24" s="269">
        <f t="shared" si="2"/>
        <v>0.31013463267544766</v>
      </c>
      <c r="M24" s="203"/>
    </row>
    <row r="25" spans="2:15" ht="33.75" x14ac:dyDescent="0.25">
      <c r="B25" s="208" t="s">
        <v>48</v>
      </c>
      <c r="C25" s="209" t="s">
        <v>49</v>
      </c>
      <c r="D25" s="210">
        <f>55590000000+6900000000</f>
        <v>62490000000</v>
      </c>
      <c r="E25" s="210">
        <v>6900000000</v>
      </c>
      <c r="F25" s="210">
        <v>55392987569</v>
      </c>
      <c r="G25" s="210">
        <v>197012431</v>
      </c>
      <c r="H25" s="210">
        <v>55392987569</v>
      </c>
      <c r="I25" s="210">
        <v>24835621977</v>
      </c>
      <c r="J25" s="251">
        <v>24835621977</v>
      </c>
      <c r="K25" s="268">
        <f t="shared" si="4"/>
        <v>0.9964559735384062</v>
      </c>
      <c r="L25" s="269">
        <f t="shared" si="2"/>
        <v>0.44835317730540586</v>
      </c>
      <c r="M25" s="203"/>
    </row>
    <row r="26" spans="2:15" ht="45" x14ac:dyDescent="0.25">
      <c r="B26" s="208" t="s">
        <v>50</v>
      </c>
      <c r="C26" s="209" t="s">
        <v>51</v>
      </c>
      <c r="D26" s="210">
        <f>12033450000+1266283948</f>
        <v>13299733948</v>
      </c>
      <c r="E26" s="210">
        <v>1266283948</v>
      </c>
      <c r="F26" s="210">
        <v>11586157261.4</v>
      </c>
      <c r="G26" s="210">
        <v>447292738.60000002</v>
      </c>
      <c r="H26" s="210">
        <v>11586157261.4</v>
      </c>
      <c r="I26" s="210">
        <v>10215550984.4</v>
      </c>
      <c r="J26" s="251">
        <v>10215550984.4</v>
      </c>
      <c r="K26" s="268">
        <f t="shared" si="4"/>
        <v>0.96282921866962501</v>
      </c>
      <c r="L26" s="269">
        <f t="shared" si="2"/>
        <v>0.88170311811956326</v>
      </c>
      <c r="M26" s="203"/>
      <c r="O26" s="190"/>
    </row>
    <row r="27" spans="2:15" ht="45" x14ac:dyDescent="0.25">
      <c r="B27" s="208" t="s">
        <v>52</v>
      </c>
      <c r="C27" s="209" t="s">
        <v>53</v>
      </c>
      <c r="D27" s="210">
        <f>76490550000+19664450000</f>
        <v>96155000000</v>
      </c>
      <c r="E27" s="210">
        <v>19664450000</v>
      </c>
      <c r="F27" s="210">
        <v>70786944550.419998</v>
      </c>
      <c r="G27" s="210">
        <v>5703605449.5799999</v>
      </c>
      <c r="H27" s="210">
        <v>70786944550.419998</v>
      </c>
      <c r="I27" s="210">
        <v>58181710780.5</v>
      </c>
      <c r="J27" s="251">
        <v>58179640490.5</v>
      </c>
      <c r="K27" s="268">
        <f t="shared" si="4"/>
        <v>0.92543385490652108</v>
      </c>
      <c r="L27" s="269">
        <f t="shared" si="2"/>
        <v>0.8218978917653369</v>
      </c>
      <c r="M27" s="203"/>
    </row>
    <row r="28" spans="2:15" ht="33.75" x14ac:dyDescent="0.25">
      <c r="B28" s="208" t="s">
        <v>54</v>
      </c>
      <c r="C28" s="209" t="s">
        <v>55</v>
      </c>
      <c r="D28" s="210">
        <v>1000000000</v>
      </c>
      <c r="E28" s="210">
        <v>0</v>
      </c>
      <c r="F28" s="210">
        <v>902200690</v>
      </c>
      <c r="G28" s="210">
        <v>97799310</v>
      </c>
      <c r="H28" s="210">
        <v>902200690</v>
      </c>
      <c r="I28" s="210">
        <v>381623873</v>
      </c>
      <c r="J28" s="251">
        <v>381623873</v>
      </c>
      <c r="K28" s="268">
        <f t="shared" si="4"/>
        <v>0.90220069000000003</v>
      </c>
      <c r="L28" s="269">
        <f t="shared" si="2"/>
        <v>0.42299222027861672</v>
      </c>
      <c r="M28" s="203"/>
    </row>
    <row r="29" spans="2:15" ht="33.75" x14ac:dyDescent="0.25">
      <c r="B29" s="208" t="s">
        <v>56</v>
      </c>
      <c r="C29" s="209" t="s">
        <v>57</v>
      </c>
      <c r="D29" s="210">
        <v>1200000000</v>
      </c>
      <c r="E29" s="210">
        <v>0</v>
      </c>
      <c r="F29" s="210">
        <v>1110597387.4000001</v>
      </c>
      <c r="G29" s="210">
        <v>89402612.599999994</v>
      </c>
      <c r="H29" s="210">
        <v>1110597387.4000001</v>
      </c>
      <c r="I29" s="210">
        <v>653298419.39999998</v>
      </c>
      <c r="J29" s="251">
        <v>653298419.39999998</v>
      </c>
      <c r="K29" s="268">
        <f t="shared" si="4"/>
        <v>0.92549782283333337</v>
      </c>
      <c r="L29" s="269">
        <f t="shared" si="2"/>
        <v>0.5882405512671206</v>
      </c>
      <c r="M29" s="203"/>
    </row>
    <row r="30" spans="2:15" ht="45" x14ac:dyDescent="0.25">
      <c r="B30" s="208" t="s">
        <v>58</v>
      </c>
      <c r="C30" s="209" t="s">
        <v>59</v>
      </c>
      <c r="D30" s="210">
        <v>45620000000</v>
      </c>
      <c r="E30" s="210">
        <v>0</v>
      </c>
      <c r="F30" s="210">
        <v>44683911674.400002</v>
      </c>
      <c r="G30" s="210">
        <v>936088325.60000002</v>
      </c>
      <c r="H30" s="210">
        <v>44683911674.400002</v>
      </c>
      <c r="I30" s="210">
        <v>32705980424.200001</v>
      </c>
      <c r="J30" s="251">
        <v>32705980424.200001</v>
      </c>
      <c r="K30" s="268">
        <f t="shared" si="4"/>
        <v>0.97948074691801845</v>
      </c>
      <c r="L30" s="269">
        <f t="shared" si="2"/>
        <v>0.73194085295217526</v>
      </c>
      <c r="M30" s="203"/>
    </row>
    <row r="31" spans="2:15" ht="22.5" x14ac:dyDescent="0.25">
      <c r="B31" s="208" t="s">
        <v>60</v>
      </c>
      <c r="C31" s="209" t="s">
        <v>61</v>
      </c>
      <c r="D31" s="210">
        <v>2500000000</v>
      </c>
      <c r="E31" s="210">
        <v>0</v>
      </c>
      <c r="F31" s="210">
        <v>2325877191.3299999</v>
      </c>
      <c r="G31" s="210">
        <v>174122808.66999999</v>
      </c>
      <c r="H31" s="210">
        <v>2325877191.3299999</v>
      </c>
      <c r="I31" s="210">
        <v>1247789100.3299999</v>
      </c>
      <c r="J31" s="251">
        <v>1247789100.3299999</v>
      </c>
      <c r="K31" s="268">
        <f t="shared" si="4"/>
        <v>0.93035087653199999</v>
      </c>
      <c r="L31" s="269">
        <f t="shared" si="2"/>
        <v>0.53648107689489832</v>
      </c>
      <c r="M31" s="203"/>
    </row>
    <row r="32" spans="2:15" ht="22.5" x14ac:dyDescent="0.25">
      <c r="B32" s="208" t="s">
        <v>62</v>
      </c>
      <c r="C32" s="209" t="s">
        <v>63</v>
      </c>
      <c r="D32" s="210">
        <v>1700000000</v>
      </c>
      <c r="E32" s="210">
        <v>0</v>
      </c>
      <c r="F32" s="210">
        <v>1686984140</v>
      </c>
      <c r="G32" s="210">
        <v>13015860</v>
      </c>
      <c r="H32" s="210">
        <v>1686984140</v>
      </c>
      <c r="I32" s="210">
        <v>1484965930</v>
      </c>
      <c r="J32" s="251">
        <v>1484965930</v>
      </c>
      <c r="K32" s="268">
        <f t="shared" si="4"/>
        <v>0.99234361176470587</v>
      </c>
      <c r="L32" s="269">
        <f t="shared" si="2"/>
        <v>0.88024889789420313</v>
      </c>
      <c r="M32" s="203"/>
    </row>
    <row r="33" spans="2:13" ht="22.5" x14ac:dyDescent="0.25">
      <c r="B33" s="208" t="s">
        <v>64</v>
      </c>
      <c r="C33" s="209" t="s">
        <v>65</v>
      </c>
      <c r="D33" s="210">
        <v>9000000000</v>
      </c>
      <c r="E33" s="210">
        <v>0</v>
      </c>
      <c r="F33" s="210">
        <v>8296246140.6499996</v>
      </c>
      <c r="G33" s="210">
        <v>703753859.35000002</v>
      </c>
      <c r="H33" s="210">
        <v>8296246140.6499996</v>
      </c>
      <c r="I33" s="210">
        <v>1152412737.6500001</v>
      </c>
      <c r="J33" s="251">
        <v>1152412737.6500001</v>
      </c>
      <c r="K33" s="268">
        <f t="shared" si="4"/>
        <v>0.92180512673888881</v>
      </c>
      <c r="L33" s="269">
        <f t="shared" si="2"/>
        <v>0.13890773225777389</v>
      </c>
      <c r="M33" s="203"/>
    </row>
    <row r="34" spans="2:13" ht="56.25" x14ac:dyDescent="0.25">
      <c r="B34" s="208" t="s">
        <v>66</v>
      </c>
      <c r="C34" s="209" t="s">
        <v>67</v>
      </c>
      <c r="D34" s="210">
        <v>4000000000</v>
      </c>
      <c r="E34" s="210">
        <v>0</v>
      </c>
      <c r="F34" s="210">
        <v>2806445842.9099998</v>
      </c>
      <c r="G34" s="210">
        <v>1193554157.0899999</v>
      </c>
      <c r="H34" s="210">
        <v>2806445842.9099998</v>
      </c>
      <c r="I34" s="210">
        <v>674435749.72000003</v>
      </c>
      <c r="J34" s="251">
        <v>674435749.72000003</v>
      </c>
      <c r="K34" s="268">
        <f>+H34/(D34-E34)</f>
        <v>0.70161146072749991</v>
      </c>
      <c r="L34" s="269">
        <f t="shared" si="2"/>
        <v>0.24031668076683016</v>
      </c>
      <c r="M34" s="203"/>
    </row>
    <row r="35" spans="2:13" ht="22.5" x14ac:dyDescent="0.25">
      <c r="B35" s="208" t="s">
        <v>68</v>
      </c>
      <c r="C35" s="209" t="s">
        <v>69</v>
      </c>
      <c r="D35" s="210">
        <f>5300000000+700000000</f>
        <v>6000000000</v>
      </c>
      <c r="E35" s="210">
        <v>700000000</v>
      </c>
      <c r="F35" s="210">
        <v>4619212295.29</v>
      </c>
      <c r="G35" s="210">
        <v>680787704.71000004</v>
      </c>
      <c r="H35" s="210">
        <v>4619212295.29</v>
      </c>
      <c r="I35" s="210">
        <v>2723225847.4200001</v>
      </c>
      <c r="J35" s="251">
        <v>2723225847.4200001</v>
      </c>
      <c r="K35" s="268">
        <f t="shared" si="4"/>
        <v>0.87154948967735846</v>
      </c>
      <c r="L35" s="269">
        <f t="shared" si="2"/>
        <v>0.58954334058141233</v>
      </c>
      <c r="M35" s="203"/>
    </row>
    <row r="36" spans="2:13" ht="23.25" thickBot="1" x14ac:dyDescent="0.3">
      <c r="B36" s="212" t="s">
        <v>70</v>
      </c>
      <c r="C36" s="213" t="s">
        <v>71</v>
      </c>
      <c r="D36" s="214">
        <v>5950000000</v>
      </c>
      <c r="E36" s="214">
        <v>0</v>
      </c>
      <c r="F36" s="214">
        <v>5595545474</v>
      </c>
      <c r="G36" s="214">
        <v>354454526</v>
      </c>
      <c r="H36" s="214">
        <v>5595545474</v>
      </c>
      <c r="I36" s="214">
        <v>2300443384</v>
      </c>
      <c r="J36" s="252">
        <v>2300443384</v>
      </c>
      <c r="K36" s="270">
        <f t="shared" si="4"/>
        <v>0.94042781075630255</v>
      </c>
      <c r="L36" s="271">
        <f t="shared" si="2"/>
        <v>0.41112048766096759</v>
      </c>
      <c r="M36" s="203"/>
    </row>
    <row r="37" spans="2:13" ht="15.75" customHeight="1" thickBot="1" x14ac:dyDescent="0.3">
      <c r="B37" s="246" t="s">
        <v>108</v>
      </c>
      <c r="C37" s="247"/>
      <c r="D37" s="42">
        <f>+D18+D5</f>
        <v>569630371065</v>
      </c>
      <c r="E37" s="42">
        <f t="shared" ref="E37:J37" si="5">+E18+E5</f>
        <v>70000000000</v>
      </c>
      <c r="F37" s="42">
        <f t="shared" si="5"/>
        <v>481203499769.78009</v>
      </c>
      <c r="G37" s="42">
        <f t="shared" si="5"/>
        <v>18426871295.220001</v>
      </c>
      <c r="H37" s="42">
        <f t="shared" si="5"/>
        <v>481203499769.78009</v>
      </c>
      <c r="I37" s="42">
        <f t="shared" si="5"/>
        <v>265500801547.78</v>
      </c>
      <c r="J37" s="253">
        <f t="shared" si="5"/>
        <v>265498731257.78</v>
      </c>
      <c r="K37" s="262">
        <f t="shared" si="4"/>
        <v>0.96311899283475977</v>
      </c>
      <c r="L37" s="261">
        <f>+J37/H37</f>
        <v>0.55173898648867126</v>
      </c>
      <c r="M37" s="203"/>
    </row>
    <row r="38" spans="2:13" ht="15.75" thickTop="1" x14ac:dyDescent="0.25">
      <c r="D38" s="216">
        <f>+D37-E37</f>
        <v>499630371065</v>
      </c>
      <c r="K38" s="257"/>
      <c r="L38" s="257"/>
    </row>
    <row r="39" spans="2:13" x14ac:dyDescent="0.25">
      <c r="C39" s="198"/>
      <c r="G39" s="200"/>
      <c r="H39" s="198"/>
    </row>
    <row r="40" spans="2:13" ht="15.75" thickBot="1" x14ac:dyDescent="0.3">
      <c r="G40" s="198"/>
      <c r="H40" s="198"/>
    </row>
    <row r="41" spans="2:13" ht="24.75" thickTop="1" x14ac:dyDescent="0.25">
      <c r="C41" s="205" t="s">
        <v>4</v>
      </c>
      <c r="D41" s="205" t="s">
        <v>5</v>
      </c>
      <c r="E41" s="206" t="s">
        <v>112</v>
      </c>
      <c r="F41" s="205" t="s">
        <v>7</v>
      </c>
      <c r="G41" s="205" t="s">
        <v>8</v>
      </c>
      <c r="H41" s="205" t="s">
        <v>9</v>
      </c>
      <c r="I41" s="205" t="s">
        <v>10</v>
      </c>
      <c r="J41" s="248" t="s">
        <v>11</v>
      </c>
      <c r="K41" s="274" t="s">
        <v>113</v>
      </c>
      <c r="L41" s="275" t="s">
        <v>115</v>
      </c>
    </row>
    <row r="42" spans="2:13" ht="30" x14ac:dyDescent="0.25">
      <c r="C42" s="266" t="s">
        <v>116</v>
      </c>
      <c r="D42" s="267">
        <v>107434266052</v>
      </c>
      <c r="E42" s="267">
        <v>39269266052</v>
      </c>
      <c r="F42" s="267">
        <v>63971138407</v>
      </c>
      <c r="G42" s="267">
        <v>4193861593</v>
      </c>
      <c r="H42" s="267">
        <v>63971138407</v>
      </c>
      <c r="I42" s="267">
        <v>40881987551</v>
      </c>
      <c r="J42" s="267">
        <v>40881987551</v>
      </c>
      <c r="K42" s="267">
        <f t="shared" ref="E42:L42" si="6">SUM(K19:K23)</f>
        <v>4.7453074029388684</v>
      </c>
      <c r="L42" s="267">
        <f t="shared" si="6"/>
        <v>3.1372732990587444</v>
      </c>
    </row>
    <row r="43" spans="2:13" x14ac:dyDescent="0.25">
      <c r="C43" s="132" t="s">
        <v>120</v>
      </c>
      <c r="D43" s="216">
        <v>238141000000</v>
      </c>
      <c r="E43" s="216">
        <v>9100000000</v>
      </c>
      <c r="F43" s="216">
        <v>225852499327.14999</v>
      </c>
      <c r="G43" s="216">
        <v>3188500672.8499999</v>
      </c>
      <c r="H43" s="216">
        <v>225852499327.14999</v>
      </c>
      <c r="I43" s="216">
        <v>77701020042.149994</v>
      </c>
      <c r="J43" s="216">
        <v>77701020042.149994</v>
      </c>
      <c r="K43" s="216">
        <f t="shared" ref="E43:L43" si="7">+K24+K25</f>
        <v>1.9792090955045523</v>
      </c>
      <c r="L43" s="216">
        <f t="shared" si="7"/>
        <v>0.75848780998085352</v>
      </c>
    </row>
    <row r="44" spans="2:13" x14ac:dyDescent="0.25">
      <c r="C44" s="132" t="s">
        <v>117</v>
      </c>
      <c r="D44" s="216">
        <v>120154733948</v>
      </c>
      <c r="E44" s="216">
        <v>20930733948</v>
      </c>
      <c r="F44" s="216">
        <v>92356332092.469986</v>
      </c>
      <c r="G44" s="216">
        <v>6867667907.5300007</v>
      </c>
      <c r="H44" s="216">
        <v>92356332092.469986</v>
      </c>
      <c r="I44" s="216">
        <v>71034640432.549988</v>
      </c>
      <c r="J44" s="216">
        <v>71032570142.549988</v>
      </c>
      <c r="K44" s="216">
        <f t="shared" ref="E44:L44" si="8">+K26+K27+K32+K33</f>
        <v>3.8024118120797405</v>
      </c>
      <c r="L44" s="216">
        <f t="shared" si="8"/>
        <v>2.7227576400368774</v>
      </c>
    </row>
    <row r="45" spans="2:13" ht="30" x14ac:dyDescent="0.25">
      <c r="C45" s="266" t="s">
        <v>119</v>
      </c>
      <c r="D45" s="267">
        <v>45620000000</v>
      </c>
      <c r="E45" s="267">
        <v>0</v>
      </c>
      <c r="F45" s="267">
        <v>44683911674.400002</v>
      </c>
      <c r="G45" s="267">
        <v>936088325.60000002</v>
      </c>
      <c r="H45" s="267">
        <v>44683911674.400002</v>
      </c>
      <c r="I45" s="267">
        <v>32705980424.200001</v>
      </c>
      <c r="J45" s="267">
        <v>32705980424.200001</v>
      </c>
      <c r="K45" s="267">
        <f t="shared" ref="E45:L45" si="9">+K30</f>
        <v>0.97948074691801845</v>
      </c>
      <c r="L45" s="267">
        <f t="shared" si="9"/>
        <v>0.73194085295217526</v>
      </c>
    </row>
    <row r="46" spans="2:13" x14ac:dyDescent="0.25">
      <c r="C46" s="132" t="s">
        <v>118</v>
      </c>
      <c r="D46" s="216">
        <v>20650000000</v>
      </c>
      <c r="E46" s="216">
        <v>700000000</v>
      </c>
      <c r="F46" s="216">
        <v>17359878880.93</v>
      </c>
      <c r="G46" s="216">
        <v>2590121119.0699997</v>
      </c>
      <c r="H46" s="216">
        <v>17359878880.93</v>
      </c>
      <c r="I46" s="216">
        <v>7980816373.8699999</v>
      </c>
      <c r="J46" s="216">
        <v>7980816373.8699999</v>
      </c>
      <c r="K46" s="216">
        <f t="shared" ref="E46:L46" si="10">+K31+K28+K29+K34+K35+K36</f>
        <v>5.2716381505264946</v>
      </c>
      <c r="L46" s="216">
        <f t="shared" si="10"/>
        <v>2.7886943574498457</v>
      </c>
    </row>
    <row r="47" spans="2:13" x14ac:dyDescent="0.25">
      <c r="D47" s="265">
        <v>532000000000</v>
      </c>
      <c r="E47" s="265">
        <v>70000000000</v>
      </c>
      <c r="F47" s="265">
        <v>444223760381.95001</v>
      </c>
      <c r="G47" s="265">
        <v>17776239618.050003</v>
      </c>
      <c r="H47" s="265">
        <v>444223760381.95001</v>
      </c>
      <c r="I47" s="265">
        <v>230304444823.76999</v>
      </c>
      <c r="J47" s="265">
        <v>230302374533.76999</v>
      </c>
      <c r="K47" s="265">
        <f t="shared" ref="E47:L47" si="11">SUM(K42:K46)</f>
        <v>16.778047207967674</v>
      </c>
      <c r="L47" s="265">
        <f t="shared" si="11"/>
        <v>10.139153959478497</v>
      </c>
    </row>
    <row r="48" spans="2:13" x14ac:dyDescent="0.25">
      <c r="D48" s="216"/>
    </row>
    <row r="49" spans="3:6" ht="15.75" thickBot="1" x14ac:dyDescent="0.3"/>
    <row r="50" spans="3:6" ht="15.75" thickTop="1" x14ac:dyDescent="0.25">
      <c r="C50" s="205" t="s">
        <v>4</v>
      </c>
      <c r="D50" s="205" t="s">
        <v>5</v>
      </c>
      <c r="E50" s="205" t="s">
        <v>9</v>
      </c>
      <c r="F50" s="248" t="s">
        <v>11</v>
      </c>
    </row>
    <row r="51" spans="3:6" ht="30" x14ac:dyDescent="0.25">
      <c r="C51" s="266" t="s">
        <v>116</v>
      </c>
      <c r="D51" s="267">
        <v>107434.26605200001</v>
      </c>
      <c r="E51" s="267">
        <v>63971.138406999999</v>
      </c>
      <c r="F51" s="267">
        <v>40881.987550999998</v>
      </c>
    </row>
    <row r="52" spans="3:6" x14ac:dyDescent="0.25">
      <c r="C52" s="132" t="s">
        <v>120</v>
      </c>
      <c r="D52" s="267">
        <v>238141</v>
      </c>
      <c r="E52" s="267">
        <v>225852.49932715</v>
      </c>
      <c r="F52" s="267">
        <v>77701.02004214999</v>
      </c>
    </row>
    <row r="53" spans="3:6" x14ac:dyDescent="0.25">
      <c r="C53" s="132" t="s">
        <v>117</v>
      </c>
      <c r="D53" s="267">
        <v>120154.73394799999</v>
      </c>
      <c r="E53" s="267">
        <v>92356.33209246998</v>
      </c>
      <c r="F53" s="267">
        <v>71032.570142549986</v>
      </c>
    </row>
    <row r="54" spans="3:6" ht="30" x14ac:dyDescent="0.25">
      <c r="C54" s="266" t="s">
        <v>119</v>
      </c>
      <c r="D54" s="267">
        <v>45620</v>
      </c>
      <c r="E54" s="267">
        <v>44683.911674399998</v>
      </c>
      <c r="F54" s="267">
        <v>32705.980424199999</v>
      </c>
    </row>
    <row r="55" spans="3:6" x14ac:dyDescent="0.25">
      <c r="C55" s="132" t="s">
        <v>118</v>
      </c>
      <c r="D55" s="267">
        <v>20650</v>
      </c>
      <c r="E55" s="267">
        <v>17359.878880929999</v>
      </c>
      <c r="F55" s="267">
        <v>7980.8163738699996</v>
      </c>
    </row>
    <row r="56" spans="3:6" x14ac:dyDescent="0.25">
      <c r="D56" s="265">
        <f>SUM(D51:D55)</f>
        <v>532000</v>
      </c>
      <c r="E56" s="265">
        <f t="shared" ref="E56:F56" si="12">SUM(E51:E55)</f>
        <v>444223.76038194995</v>
      </c>
      <c r="F56" s="265">
        <f t="shared" si="12"/>
        <v>230302.37453376999</v>
      </c>
    </row>
    <row r="108" customFormat="1" ht="15" hidden="1" customHeight="1" x14ac:dyDescent="0.25"/>
    <row r="109" customFormat="1" ht="33.950000000000003" customHeight="1" x14ac:dyDescent="0.25"/>
  </sheetData>
  <mergeCells count="3">
    <mergeCell ref="B5:C5"/>
    <mergeCell ref="B18:C18"/>
    <mergeCell ref="B37:C3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RESUMEN</vt:lpstr>
      <vt:lpstr>ACUMULADO A DICIEMBR X PROYECTO</vt:lpstr>
      <vt:lpstr>ENERO -PROYECTO</vt:lpstr>
      <vt:lpstr>FEBRERO - PROYECTO</vt:lpstr>
      <vt:lpstr>MARZO - PROYECTO</vt:lpstr>
      <vt:lpstr>ABRIL - PROYECTO</vt:lpstr>
      <vt:lpstr>MAYO - PROYECTO</vt:lpstr>
      <vt:lpstr>JUNIO-PROYECTO</vt:lpstr>
      <vt:lpstr>JULIO-PROYECTO</vt:lpstr>
      <vt:lpstr>AGOSTO-PROYECTO</vt:lpstr>
      <vt:lpstr>SEPTIEMBRE-PROYECTO</vt:lpstr>
      <vt:lpstr>OCTUBRE-PROYECTO</vt:lpstr>
      <vt:lpstr>NOVIEMBRE-PROYECTO</vt:lpstr>
      <vt:lpstr>DICIEMBRE -PROYECTO</vt:lpstr>
      <vt:lpstr>Hoja1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Eduardo Rojas Franky</dc:creator>
  <cp:lastModifiedBy>Luis Eduardo Rojas Franky</cp:lastModifiedBy>
  <dcterms:created xsi:type="dcterms:W3CDTF">2019-05-20T14:12:07Z</dcterms:created>
  <dcterms:modified xsi:type="dcterms:W3CDTF">2020-02-18T15:50:43Z</dcterms:modified>
</cp:coreProperties>
</file>