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20" yWindow="-120" windowWidth="20730" windowHeight="11160"/>
  </bookViews>
  <sheets>
    <sheet name="RESUMEN" sheetId="6" r:id="rId1"/>
    <sheet name="ACUMULADO A MAYO -X PROYECTO" sheetId="5" r:id="rId2"/>
    <sheet name="ENERO -PROYECTO" sheetId="1" r:id="rId3"/>
    <sheet name="FEBRERO - PROYECTO" sheetId="2" r:id="rId4"/>
    <sheet name="MARZO - PROYECTO" sheetId="3" r:id="rId5"/>
    <sheet name="ABRIL - PROYECTO" sheetId="4" r:id="rId6"/>
    <sheet name="MAYO - PROYECTO" sheetId="8" r:id="rId7"/>
  </sheets>
  <definedNames>
    <definedName name="_xlchart.v1.0" hidden="1">RESUMEN!$C$50:$D$68</definedName>
    <definedName name="_xlchart.v1.1" hidden="1">RESUMEN!$E$49</definedName>
    <definedName name="_xlchart.v1.10" hidden="1">RESUMEN!$I$50:$I$68</definedName>
    <definedName name="_xlchart.v1.11" hidden="1">RESUMEN!$C$50:$D$68</definedName>
    <definedName name="_xlchart.v1.12" hidden="1">RESUMEN!$E$49</definedName>
    <definedName name="_xlchart.v1.13" hidden="1">RESUMEN!$E$50:$E$68</definedName>
    <definedName name="_xlchart.v1.14" hidden="1">RESUMEN!$F$49</definedName>
    <definedName name="_xlchart.v1.15" hidden="1">RESUMEN!$F$50:$F$68</definedName>
    <definedName name="_xlchart.v1.16" hidden="1">RESUMEN!$G$49</definedName>
    <definedName name="_xlchart.v1.17" hidden="1">RESUMEN!$G$50:$G$68</definedName>
    <definedName name="_xlchart.v1.18" hidden="1">RESUMEN!$H$49</definedName>
    <definedName name="_xlchart.v1.19" hidden="1">RESUMEN!$H$50:$H$68</definedName>
    <definedName name="_xlchart.v1.2" hidden="1">RESUMEN!$E$50:$E$68</definedName>
    <definedName name="_xlchart.v1.20" hidden="1">RESUMEN!$I$49</definedName>
    <definedName name="_xlchart.v1.21" hidden="1">RESUMEN!$I$50:$I$68</definedName>
    <definedName name="_xlchart.v1.3" hidden="1">RESUMEN!$F$49</definedName>
    <definedName name="_xlchart.v1.4" hidden="1">RESUMEN!$F$50:$F$68</definedName>
    <definedName name="_xlchart.v1.5" hidden="1">RESUMEN!$G$49</definedName>
    <definedName name="_xlchart.v1.6" hidden="1">RESUMEN!$G$50:$G$68</definedName>
    <definedName name="_xlchart.v1.7" hidden="1">RESUMEN!$H$49</definedName>
    <definedName name="_xlchart.v1.8" hidden="1">RESUMEN!$H$50:$H$68</definedName>
    <definedName name="_xlchart.v1.9" hidden="1">RESUMEN!$I$49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U37" i="5" l="1"/>
  <c r="T37" i="5"/>
  <c r="Q37" i="5"/>
  <c r="P37" i="5"/>
  <c r="V36" i="5"/>
  <c r="V37" i="5" s="1"/>
  <c r="U36" i="5"/>
  <c r="T36" i="5"/>
  <c r="S36" i="5"/>
  <c r="S37" i="5" s="1"/>
  <c r="R36" i="5"/>
  <c r="R37" i="5" s="1"/>
  <c r="Q36" i="5"/>
  <c r="P36" i="5"/>
  <c r="V17" i="5"/>
  <c r="U17" i="5"/>
  <c r="T17" i="5"/>
  <c r="S17" i="5"/>
  <c r="R17" i="5"/>
  <c r="Q17" i="5"/>
  <c r="P17" i="5"/>
  <c r="H64" i="6"/>
  <c r="I68" i="6" l="1"/>
  <c r="H68" i="6"/>
  <c r="G68" i="6"/>
  <c r="F68" i="6"/>
  <c r="E68" i="6"/>
  <c r="I67" i="6"/>
  <c r="I66" i="6"/>
  <c r="I65" i="6"/>
  <c r="I64" i="6"/>
  <c r="I63" i="6"/>
  <c r="I62" i="6"/>
  <c r="I61" i="6"/>
  <c r="I59" i="6"/>
  <c r="I58" i="6"/>
  <c r="I57" i="6"/>
  <c r="I56" i="6"/>
  <c r="I55" i="6"/>
  <c r="I54" i="6"/>
  <c r="I53" i="6"/>
  <c r="I52" i="6"/>
  <c r="I51" i="6"/>
  <c r="I50" i="6"/>
  <c r="I36" i="8"/>
  <c r="I37" i="8" s="1"/>
  <c r="J36" i="8"/>
  <c r="J37" i="8" s="1"/>
  <c r="I28" i="6"/>
  <c r="I27" i="6"/>
  <c r="I26" i="6"/>
  <c r="H37" i="8"/>
  <c r="G37" i="8"/>
  <c r="F37" i="8"/>
  <c r="E37" i="8"/>
  <c r="D37" i="8"/>
  <c r="H36" i="8"/>
  <c r="G36" i="8"/>
  <c r="F36" i="8"/>
  <c r="E36" i="8"/>
  <c r="D36" i="8"/>
  <c r="J17" i="8"/>
  <c r="I17" i="8"/>
  <c r="H17" i="8"/>
  <c r="G17" i="8"/>
  <c r="F17" i="8"/>
  <c r="E17" i="8"/>
  <c r="D17" i="8"/>
  <c r="E55" i="6" l="1"/>
  <c r="H67" i="6"/>
  <c r="H66" i="6"/>
  <c r="H65" i="6"/>
  <c r="H63" i="6"/>
  <c r="H62" i="6"/>
  <c r="H61" i="6"/>
  <c r="H59" i="6"/>
  <c r="H58" i="6"/>
  <c r="H57" i="6"/>
  <c r="H56" i="6"/>
  <c r="H55" i="6"/>
  <c r="H54" i="6"/>
  <c r="H53" i="6"/>
  <c r="H52" i="6"/>
  <c r="H51" i="6"/>
  <c r="H50" i="6"/>
  <c r="G67" i="6"/>
  <c r="G66" i="6"/>
  <c r="G65" i="6"/>
  <c r="G64" i="6"/>
  <c r="G63" i="6"/>
  <c r="G62" i="6"/>
  <c r="G61" i="6"/>
  <c r="G60" i="6"/>
  <c r="G59" i="6"/>
  <c r="G58" i="6"/>
  <c r="G57" i="6"/>
  <c r="G56" i="6"/>
  <c r="G55" i="6"/>
  <c r="G54" i="6"/>
  <c r="G53" i="6"/>
  <c r="G52" i="6"/>
  <c r="G51" i="6"/>
  <c r="G50" i="6"/>
  <c r="F67" i="6"/>
  <c r="F66" i="6"/>
  <c r="F64" i="6"/>
  <c r="F62" i="6"/>
  <c r="F61" i="6"/>
  <c r="F59" i="6"/>
  <c r="F58" i="6"/>
  <c r="F57" i="6"/>
  <c r="F56" i="6"/>
  <c r="F55" i="6"/>
  <c r="F53" i="6"/>
  <c r="F51" i="6"/>
  <c r="F50" i="6"/>
  <c r="E58" i="6"/>
  <c r="E50" i="6"/>
  <c r="H28" i="6" l="1"/>
  <c r="H27" i="6"/>
  <c r="H26" i="6"/>
  <c r="G28" i="6"/>
  <c r="G27" i="6"/>
  <c r="G26" i="6"/>
  <c r="F28" i="6"/>
  <c r="F27" i="6"/>
  <c r="F26" i="6"/>
  <c r="E28" i="6"/>
  <c r="E27" i="6"/>
  <c r="E26" i="6"/>
  <c r="I37" i="4"/>
  <c r="H37" i="4"/>
  <c r="D37" i="4"/>
  <c r="J18" i="4"/>
  <c r="J37" i="4" s="1"/>
  <c r="I18" i="4"/>
  <c r="H18" i="4"/>
  <c r="G18" i="4"/>
  <c r="G37" i="4" s="1"/>
  <c r="F18" i="4"/>
  <c r="F37" i="4" s="1"/>
  <c r="E18" i="4"/>
  <c r="E37" i="4" s="1"/>
  <c r="D18" i="4"/>
  <c r="J5" i="4"/>
  <c r="I5" i="4"/>
  <c r="H5" i="4"/>
  <c r="G5" i="4"/>
  <c r="F5" i="4"/>
  <c r="E5" i="4"/>
  <c r="D5" i="4"/>
  <c r="D37" i="3"/>
  <c r="F37" i="3"/>
  <c r="J18" i="3"/>
  <c r="I18" i="3"/>
  <c r="I37" i="3" s="1"/>
  <c r="H18" i="3"/>
  <c r="H37" i="3" s="1"/>
  <c r="G18" i="3"/>
  <c r="F18" i="3"/>
  <c r="E18" i="3"/>
  <c r="E37" i="3" s="1"/>
  <c r="D18" i="3"/>
  <c r="J5" i="3"/>
  <c r="J37" i="3" s="1"/>
  <c r="I5" i="3"/>
  <c r="H5" i="3"/>
  <c r="G5" i="3"/>
  <c r="G37" i="3" s="1"/>
  <c r="F5" i="3"/>
  <c r="E5" i="3"/>
  <c r="D5" i="3"/>
  <c r="J18" i="2"/>
  <c r="I18" i="2"/>
  <c r="H18" i="2"/>
  <c r="G18" i="2"/>
  <c r="F18" i="2"/>
  <c r="E18" i="2"/>
  <c r="D18" i="2"/>
  <c r="J5" i="2"/>
  <c r="I5" i="2"/>
  <c r="H5" i="2"/>
  <c r="G5" i="2"/>
  <c r="F5" i="2"/>
  <c r="E5" i="2"/>
  <c r="D5" i="2"/>
  <c r="H18" i="1"/>
  <c r="G18" i="1"/>
  <c r="F18" i="1"/>
  <c r="E18" i="1"/>
  <c r="D18" i="1"/>
  <c r="I18" i="1"/>
  <c r="J18" i="1"/>
  <c r="J5" i="1"/>
  <c r="I5" i="1"/>
  <c r="H5" i="1"/>
  <c r="G5" i="1"/>
  <c r="G37" i="1" s="1"/>
  <c r="F5" i="1"/>
  <c r="E5" i="1"/>
  <c r="D5" i="1"/>
  <c r="E37" i="1" l="1"/>
  <c r="D37" i="1"/>
  <c r="F37" i="1"/>
  <c r="H37" i="1"/>
  <c r="I37" i="1"/>
  <c r="J37" i="1"/>
</calcChain>
</file>

<file path=xl/sharedStrings.xml><?xml version="1.0" encoding="utf-8"?>
<sst xmlns="http://schemas.openxmlformats.org/spreadsheetml/2006/main" count="967" uniqueCount="137">
  <si>
    <t/>
  </si>
  <si>
    <t>Actual</t>
  </si>
  <si>
    <t>Enero-Enero</t>
  </si>
  <si>
    <t>RUBRO</t>
  </si>
  <si>
    <t>DESCRIPCION</t>
  </si>
  <si>
    <t>APR. VIGENTE</t>
  </si>
  <si>
    <t>APR BLOQUEADA</t>
  </si>
  <si>
    <t>CDP</t>
  </si>
  <si>
    <t>APR. DISPONIBLE</t>
  </si>
  <si>
    <t>COMPROMISO</t>
  </si>
  <si>
    <t>OBLIGACION</t>
  </si>
  <si>
    <t>PAGOS</t>
  </si>
  <si>
    <t>A-01-01-01</t>
  </si>
  <si>
    <t>SALARIO</t>
  </si>
  <si>
    <t>A-01-01-02</t>
  </si>
  <si>
    <t>CONTRIBUCIONES INHERENTES A LA NÓMINA</t>
  </si>
  <si>
    <t>A-01-01-03</t>
  </si>
  <si>
    <t>REMUNERACIONES NO CONSTITUTIVAS DE FACTOR SALARIAL</t>
  </si>
  <si>
    <t>A-02-01</t>
  </si>
  <si>
    <t>ADQUISICIÓN DE ACTIVOS NO FINANCIEROS</t>
  </si>
  <si>
    <t>A-02-02</t>
  </si>
  <si>
    <t>ADQUISICIONES DIFERENTES DE ACTIVOS</t>
  </si>
  <si>
    <t>A-03-03-04-048</t>
  </si>
  <si>
    <t>ESCUELA NACIONAL DEL DEPORTE - ART. 51 DECRETO 2845 DE 1984</t>
  </si>
  <si>
    <t>A-03-04-02-001</t>
  </si>
  <si>
    <t>MESADAS PENSIONALES (DE PENSIONES)</t>
  </si>
  <si>
    <t>A-03-04-02-012</t>
  </si>
  <si>
    <t>INCAPACIDADES Y LICENCIAS DE MATERNIDAD Y PATERNIDAD (NO DE PENSIONES)</t>
  </si>
  <si>
    <t>A-03-10-01-001</t>
  </si>
  <si>
    <t>SENTENCIAS</t>
  </si>
  <si>
    <t>A-08-01</t>
  </si>
  <si>
    <t>IMPUESTOS</t>
  </si>
  <si>
    <t>A-08-03</t>
  </si>
  <si>
    <t>TASAS Y DERECHOS ADMINISTRATIVOS</t>
  </si>
  <si>
    <t>A-08-04-01</t>
  </si>
  <si>
    <t>CUOTA DE FISCALIZACIÓN Y AUDITAJE</t>
  </si>
  <si>
    <t>C-4301-1604-8</t>
  </si>
  <si>
    <t>APOYO A LA EDUCACIÓN FÍSICA EXTRAESCOLAR Y EL DEPORTE FORMATIVO PARA LA INFANCIA, ADOLESCENCIA Y JUVENTUD A NIVEL   NACIONAL</t>
  </si>
  <si>
    <t>C-4301-1604-9</t>
  </si>
  <si>
    <t>DESARROLLO DE LA ACTIVIDAD FÍSICA Y LOS HÁBITOS Y ESTILOS DE VIDA SALUDABLE A NIVEL   NACIONAL</t>
  </si>
  <si>
    <t>C-4301-1604-10</t>
  </si>
  <si>
    <t>DESARROLLO DE LA RECREACIÓN A NIVEL   NACIONAL</t>
  </si>
  <si>
    <t>C-4301-1604-11</t>
  </si>
  <si>
    <t>DESARROLLO AL DEPORTE SOCIAL COMUNITARIO  NACIONAL</t>
  </si>
  <si>
    <t>C-4301-1604-12</t>
  </si>
  <si>
    <t>DESARROLLO DEL DEPORTE ESCOLAR COMO HERRAMIENTA DE CONVIVENCIA Y PAZ   NACIONAL</t>
  </si>
  <si>
    <t>C-4302-1604-16</t>
  </si>
  <si>
    <t>APOYO A LA INFRAESTRUCTURA DEPORTIVA, RECREATIVA Y DE LA ACTIVIDAD FÍSICA A NIVEL   NACIONAL</t>
  </si>
  <si>
    <t>C-4302-1604-17</t>
  </si>
  <si>
    <t>APOYO A LA INFRAESTRUCTURA DE ALTA COMPETENCIA A NIVEL   NACIONAL</t>
  </si>
  <si>
    <t>C-4302-1604-18</t>
  </si>
  <si>
    <t>DESARROLLO  DEL  SISTEMA PARALÍMPICO PARA EL POSICIONAMIENTO Y LIDERAZGO DEPORTIVO  NACIONAL</t>
  </si>
  <si>
    <t>C-4302-1604-19</t>
  </si>
  <si>
    <t>DESARROLLO  AL DEPORTE DEL SISTEMA OLÍMPICO Y CONVENCIONAL PARA EL POSICIONAMIENTO Y LIDERAZGO DEPORTIVO    NACIONAL</t>
  </si>
  <si>
    <t>C-4302-1604-20</t>
  </si>
  <si>
    <t>DESARROLLO DE POLÍTICAS PÚBLICAS E INVESTIGACIÓN SECTORIAL A NIVEL    NACIONAL</t>
  </si>
  <si>
    <t>C-4302-1604-21</t>
  </si>
  <si>
    <t>ASISTENCIA A LA COOPERACIÓN INTERNACIONAL DEL SECTOR A NIVEL  NACIONAL</t>
  </si>
  <si>
    <t>C-4302-1604-22</t>
  </si>
  <si>
    <t>APOYO A LA ORGANIZACIÓN DE EVENTOS DEPORTIVOS PARA LA PREPARACIÓN DE ATLETAS Y LA PROMOCIÓN DEL DEPORTE  NACIONAL</t>
  </si>
  <si>
    <t>C-4302-1604-23</t>
  </si>
  <si>
    <t>APOYO A LA INSPECCIÓN, VIGILANCIA Y CONTROL A NIVEL   NACIONAL</t>
  </si>
  <si>
    <t>C-4302-1604-24</t>
  </si>
  <si>
    <t>APOYO  AL PROGRAMA AL CONTROL DOPAJE   NACIONAL</t>
  </si>
  <si>
    <t>C-4302-1604-25</t>
  </si>
  <si>
    <t>DESARROLLO AL LABORATORIO DEL CONTROL AL DOPAJE   NACIONAL</t>
  </si>
  <si>
    <t>C-4399-1604-7</t>
  </si>
  <si>
    <t>IMPLEMENTACIÓN DE LAS TECNOLOGÍAS DE LA INFORMACIÓN Y COMUNICACIÓN PARA EL SISTEMA NACIONAL DEL DEPORTE A NIVEL    NACIONAL</t>
  </si>
  <si>
    <t>C-4399-1604-8</t>
  </si>
  <si>
    <t>MEJORAMIENTO SEDES COLDEPORTES  BOGOTÁ</t>
  </si>
  <si>
    <t>C-4399-1604-9</t>
  </si>
  <si>
    <t>APOYO AL FORTALECIMIENTO DEL SECTOR A NIVEL   NACIONAL</t>
  </si>
  <si>
    <t>Febrero</t>
  </si>
  <si>
    <t>Marzo</t>
  </si>
  <si>
    <t>Abril</t>
  </si>
  <si>
    <t>PRESUPUSTO TOTAL</t>
  </si>
  <si>
    <t>FUNCIONAMIENTO</t>
  </si>
  <si>
    <t>INVERSION</t>
  </si>
  <si>
    <t>FUNCI0NAMIENTO</t>
  </si>
  <si>
    <t>SERVICOS PERSONALES</t>
  </si>
  <si>
    <t>GASTOS GENERALES</t>
  </si>
  <si>
    <t>TRANSFERENCIAS</t>
  </si>
  <si>
    <t>ENERO</t>
  </si>
  <si>
    <t>FEBRERO</t>
  </si>
  <si>
    <t>MARZO</t>
  </si>
  <si>
    <t>ABRIL</t>
  </si>
  <si>
    <t>en miles de $</t>
  </si>
  <si>
    <t>GASTOS DE FUNCIONAMIENTO - COMPROMISOS PRESUPUESTALES</t>
  </si>
  <si>
    <t>GASTOS DE INVERSION - COMPROMISOS PRESUPUESTALES</t>
  </si>
  <si>
    <t>Mayo</t>
  </si>
  <si>
    <t>MAYO</t>
  </si>
  <si>
    <t>Enero-Mayo</t>
  </si>
  <si>
    <t>TIPO</t>
  </si>
  <si>
    <t>CTA</t>
  </si>
  <si>
    <t>SUB
CTA</t>
  </si>
  <si>
    <t>OBJ</t>
  </si>
  <si>
    <t>ORD</t>
  </si>
  <si>
    <t>SOR
ORD</t>
  </si>
  <si>
    <t>ITEM</t>
  </si>
  <si>
    <t>SUB
ITEM</t>
  </si>
  <si>
    <t>SUB
ITEM 2</t>
  </si>
  <si>
    <t>FUENTE</t>
  </si>
  <si>
    <t>REC</t>
  </si>
  <si>
    <t>SIT</t>
  </si>
  <si>
    <t>A</t>
  </si>
  <si>
    <t>01</t>
  </si>
  <si>
    <t>Nación</t>
  </si>
  <si>
    <t>10</t>
  </si>
  <si>
    <t>CSF</t>
  </si>
  <si>
    <t>02</t>
  </si>
  <si>
    <t>03</t>
  </si>
  <si>
    <t>04</t>
  </si>
  <si>
    <t>048</t>
  </si>
  <si>
    <t>001</t>
  </si>
  <si>
    <t>012</t>
  </si>
  <si>
    <t>11</t>
  </si>
  <si>
    <t>08</t>
  </si>
  <si>
    <t>SSF</t>
  </si>
  <si>
    <t>C</t>
  </si>
  <si>
    <t>4301</t>
  </si>
  <si>
    <t>1604</t>
  </si>
  <si>
    <t>8</t>
  </si>
  <si>
    <t>9</t>
  </si>
  <si>
    <t>12</t>
  </si>
  <si>
    <t>4302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</si>
  <si>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</si>
  <si>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</si>
  <si>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</si>
  <si>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</si>
  <si>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</si>
  <si>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</si>
  <si>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</si>
  <si>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</si>
  <si>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</si>
  <si>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</si>
  <si>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4399</t>
  </si>
  <si>
    <t>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</si>
</sst>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&quot;$&quot;\ #,##0.00_);\(&quot;$&quot;\ #,##0.00\)"/>
    <numFmt numFmtId="165" formatCode="[$-1240A]&quot;$&quot;\ #,##0.00;\(&quot;$&quot;\ #,##0.00\)"/>
    <numFmt numFmtId="166" formatCode="_-* #,##0_-;\-* #,##0_-;_-* &quot;-&quot;??_-;_-@_-"/>
    <numFmt numFmtId="167" formatCode="&quot;$&quot;#,##0.00"/>
  </numFmts>
  <fonts count="12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9"/>
      <color rgb="FF000000"/>
      <name val="Times New Roman"/>
      <family val="1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b/>
      <sz val="11"/>
      <name val="Calibri"/>
      <family val="2"/>
    </font>
    <font>
      <b/>
      <sz val="9"/>
      <color rgb="FF000000"/>
      <name val="Times New Roman"/>
      <family val="1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5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ck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162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2" fillId="0" borderId="2" xfId="0" applyNumberFormat="1" applyFont="1" applyFill="1" applyBorder="1" applyAlignment="1">
      <alignment horizontal="center" vertical="center" wrapText="1" readingOrder="1"/>
    </xf>
    <xf numFmtId="0" fontId="3" fillId="0" borderId="3" xfId="0" applyNumberFormat="1" applyFont="1" applyFill="1" applyBorder="1" applyAlignment="1">
      <alignment vertical="center" wrapText="1" readingOrder="1"/>
    </xf>
    <xf numFmtId="0" fontId="3" fillId="0" borderId="3" xfId="0" applyNumberFormat="1" applyFont="1" applyFill="1" applyBorder="1" applyAlignment="1">
      <alignment horizontal="left" vertical="center" wrapText="1" readingOrder="1"/>
    </xf>
    <xf numFmtId="0" fontId="2" fillId="0" borderId="4" xfId="0" applyNumberFormat="1" applyFont="1" applyFill="1" applyBorder="1" applyAlignment="1">
      <alignment horizontal="center" vertical="center" wrapText="1" readingOrder="1"/>
    </xf>
    <xf numFmtId="0" fontId="2" fillId="0" borderId="5" xfId="0" applyNumberFormat="1" applyFont="1" applyFill="1" applyBorder="1" applyAlignment="1">
      <alignment horizontal="center" vertical="center" wrapText="1" readingOrder="1"/>
    </xf>
    <xf numFmtId="0" fontId="2" fillId="0" borderId="6" xfId="0" applyNumberFormat="1" applyFont="1" applyFill="1" applyBorder="1" applyAlignment="1">
      <alignment horizontal="center" vertical="center" wrapText="1" readingOrder="1"/>
    </xf>
    <xf numFmtId="0" fontId="3" fillId="0" borderId="7" xfId="0" applyNumberFormat="1" applyFont="1" applyFill="1" applyBorder="1" applyAlignment="1">
      <alignment vertical="center" wrapText="1" readingOrder="1"/>
    </xf>
    <xf numFmtId="0" fontId="3" fillId="0" borderId="8" xfId="0" applyNumberFormat="1" applyFont="1" applyFill="1" applyBorder="1" applyAlignment="1">
      <alignment horizontal="left" vertical="center" wrapText="1" readingOrder="1"/>
    </xf>
    <xf numFmtId="165" fontId="3" fillId="0" borderId="8" xfId="0" applyNumberFormat="1" applyFont="1" applyFill="1" applyBorder="1" applyAlignment="1">
      <alignment horizontal="right" vertical="center" wrapText="1" readingOrder="1"/>
    </xf>
    <xf numFmtId="165" fontId="3" fillId="0" borderId="9" xfId="0" applyNumberFormat="1" applyFont="1" applyFill="1" applyBorder="1" applyAlignment="1">
      <alignment horizontal="right" vertical="center" wrapText="1" readingOrder="1"/>
    </xf>
    <xf numFmtId="0" fontId="2" fillId="0" borderId="13" xfId="0" applyNumberFormat="1" applyFont="1" applyFill="1" applyBorder="1" applyAlignment="1">
      <alignment horizontal="center" vertical="center" wrapText="1" readingOrder="1"/>
    </xf>
    <xf numFmtId="0" fontId="2" fillId="0" borderId="14" xfId="0" applyNumberFormat="1" applyFont="1" applyFill="1" applyBorder="1" applyAlignment="1">
      <alignment horizontal="center" vertical="center" wrapText="1" readingOrder="1"/>
    </xf>
    <xf numFmtId="0" fontId="2" fillId="0" borderId="15" xfId="0" applyNumberFormat="1" applyFont="1" applyFill="1" applyBorder="1" applyAlignment="1">
      <alignment horizontal="center" vertical="center" wrapText="1" readingOrder="1"/>
    </xf>
    <xf numFmtId="0" fontId="3" fillId="0" borderId="19" xfId="0" applyNumberFormat="1" applyFont="1" applyFill="1" applyBorder="1" applyAlignment="1">
      <alignment vertical="center" wrapText="1" readingOrder="1"/>
    </xf>
    <xf numFmtId="0" fontId="3" fillId="0" borderId="20" xfId="0" applyNumberFormat="1" applyFont="1" applyFill="1" applyBorder="1" applyAlignment="1">
      <alignment horizontal="left" vertical="center" wrapText="1" readingOrder="1"/>
    </xf>
    <xf numFmtId="165" fontId="3" fillId="0" borderId="20" xfId="0" applyNumberFormat="1" applyFont="1" applyFill="1" applyBorder="1" applyAlignment="1">
      <alignment horizontal="right" vertical="center" wrapText="1" readingOrder="1"/>
    </xf>
    <xf numFmtId="165" fontId="3" fillId="0" borderId="21" xfId="0" applyNumberFormat="1" applyFont="1" applyFill="1" applyBorder="1" applyAlignment="1">
      <alignment horizontal="right" vertical="center" wrapText="1" readingOrder="1"/>
    </xf>
    <xf numFmtId="0" fontId="4" fillId="0" borderId="3" xfId="0" applyNumberFormat="1" applyFont="1" applyFill="1" applyBorder="1" applyAlignment="1">
      <alignment horizontal="right" vertical="center" wrapText="1" readingOrder="1"/>
    </xf>
    <xf numFmtId="0" fontId="2" fillId="0" borderId="22" xfId="0" applyNumberFormat="1" applyFont="1" applyFill="1" applyBorder="1" applyAlignment="1">
      <alignment horizontal="center" vertical="center" wrapText="1" readingOrder="1"/>
    </xf>
    <xf numFmtId="0" fontId="3" fillId="0" borderId="22" xfId="0" applyNumberFormat="1" applyFont="1" applyFill="1" applyBorder="1" applyAlignment="1">
      <alignment horizontal="center" vertical="center" wrapText="1" readingOrder="1"/>
    </xf>
    <xf numFmtId="0" fontId="3" fillId="0" borderId="23" xfId="0" applyNumberFormat="1" applyFont="1" applyFill="1" applyBorder="1" applyAlignment="1">
      <alignment vertical="center" wrapText="1" readingOrder="1"/>
    </xf>
    <xf numFmtId="0" fontId="3" fillId="0" borderId="24" xfId="0" applyNumberFormat="1" applyFont="1" applyFill="1" applyBorder="1" applyAlignment="1">
      <alignment horizontal="left" vertical="center" wrapText="1" readingOrder="1"/>
    </xf>
    <xf numFmtId="165" fontId="3" fillId="0" borderId="24" xfId="0" applyNumberFormat="1" applyFont="1" applyFill="1" applyBorder="1" applyAlignment="1">
      <alignment horizontal="right" vertical="center" wrapText="1" readingOrder="1"/>
    </xf>
    <xf numFmtId="165" fontId="3" fillId="0" borderId="25" xfId="0" applyNumberFormat="1" applyFont="1" applyFill="1" applyBorder="1" applyAlignment="1">
      <alignment horizontal="right" vertical="center" wrapText="1" readingOrder="1"/>
    </xf>
    <xf numFmtId="0" fontId="3" fillId="0" borderId="26" xfId="0" applyNumberFormat="1" applyFont="1" applyFill="1" applyBorder="1" applyAlignment="1">
      <alignment vertical="center" wrapText="1" readingOrder="1"/>
    </xf>
    <xf numFmtId="0" fontId="3" fillId="0" borderId="27" xfId="0" applyNumberFormat="1" applyFont="1" applyFill="1" applyBorder="1" applyAlignment="1">
      <alignment horizontal="left" vertical="center" wrapText="1" readingOrder="1"/>
    </xf>
    <xf numFmtId="165" fontId="3" fillId="0" borderId="27" xfId="0" applyNumberFormat="1" applyFont="1" applyFill="1" applyBorder="1" applyAlignment="1">
      <alignment horizontal="right" vertical="center" wrapText="1" readingOrder="1"/>
    </xf>
    <xf numFmtId="165" fontId="3" fillId="0" borderId="28" xfId="0" applyNumberFormat="1" applyFont="1" applyFill="1" applyBorder="1" applyAlignment="1">
      <alignment horizontal="right" vertical="center" wrapText="1" readingOrder="1"/>
    </xf>
    <xf numFmtId="0" fontId="6" fillId="0" borderId="0" xfId="0" applyFont="1" applyFill="1" applyBorder="1"/>
    <xf numFmtId="0" fontId="3" fillId="2" borderId="7" xfId="0" applyNumberFormat="1" applyFont="1" applyFill="1" applyBorder="1" applyAlignment="1">
      <alignment vertical="center" wrapText="1" readingOrder="1"/>
    </xf>
    <xf numFmtId="165" fontId="3" fillId="2" borderId="8" xfId="0" applyNumberFormat="1" applyFont="1" applyFill="1" applyBorder="1" applyAlignment="1">
      <alignment horizontal="right" vertical="center" wrapText="1" readingOrder="1"/>
    </xf>
    <xf numFmtId="165" fontId="3" fillId="2" borderId="9" xfId="0" applyNumberFormat="1" applyFont="1" applyFill="1" applyBorder="1" applyAlignment="1">
      <alignment horizontal="right" vertical="center" wrapText="1" readingOrder="1"/>
    </xf>
    <xf numFmtId="0" fontId="2" fillId="2" borderId="29" xfId="0" applyNumberFormat="1" applyFont="1" applyFill="1" applyBorder="1" applyAlignment="1">
      <alignment horizontal="center" vertical="center" wrapText="1" readingOrder="1"/>
    </xf>
    <xf numFmtId="0" fontId="3" fillId="3" borderId="32" xfId="0" applyNumberFormat="1" applyFont="1" applyFill="1" applyBorder="1" applyAlignment="1">
      <alignment vertical="center" wrapText="1" readingOrder="1"/>
    </xf>
    <xf numFmtId="0" fontId="8" fillId="0" borderId="22" xfId="0" applyNumberFormat="1" applyFont="1" applyFill="1" applyBorder="1" applyAlignment="1">
      <alignment horizontal="center" vertical="center" wrapText="1" readingOrder="1"/>
    </xf>
    <xf numFmtId="0" fontId="8" fillId="3" borderId="32" xfId="0" applyNumberFormat="1" applyFont="1" applyFill="1" applyBorder="1" applyAlignment="1">
      <alignment vertical="center" wrapText="1" readingOrder="1"/>
    </xf>
    <xf numFmtId="0" fontId="8" fillId="3" borderId="33" xfId="0" applyNumberFormat="1" applyFont="1" applyFill="1" applyBorder="1" applyAlignment="1">
      <alignment horizontal="center" vertical="center" wrapText="1" readingOrder="1"/>
    </xf>
    <xf numFmtId="165" fontId="8" fillId="3" borderId="33" xfId="0" applyNumberFormat="1" applyFont="1" applyFill="1" applyBorder="1" applyAlignment="1">
      <alignment horizontal="right" vertical="center" wrapText="1" readingOrder="1"/>
    </xf>
    <xf numFmtId="165" fontId="8" fillId="3" borderId="34" xfId="0" applyNumberFormat="1" applyFont="1" applyFill="1" applyBorder="1" applyAlignment="1">
      <alignment horizontal="right" vertical="center" wrapText="1" readingOrder="1"/>
    </xf>
    <xf numFmtId="0" fontId="9" fillId="0" borderId="0" xfId="0" applyFont="1" applyFill="1" applyBorder="1"/>
    <xf numFmtId="165" fontId="2" fillId="2" borderId="30" xfId="0" applyNumberFormat="1" applyFont="1" applyFill="1" applyBorder="1" applyAlignment="1">
      <alignment horizontal="center" vertical="center" wrapText="1" readingOrder="1"/>
    </xf>
    <xf numFmtId="165" fontId="2" fillId="2" borderId="31" xfId="0" applyNumberFormat="1" applyFont="1" applyFill="1" applyBorder="1" applyAlignment="1">
      <alignment horizontal="center" vertical="center" wrapText="1" readingOrder="1"/>
    </xf>
    <xf numFmtId="165" fontId="3" fillId="0" borderId="30" xfId="0" applyNumberFormat="1" applyFont="1" applyFill="1" applyBorder="1" applyAlignment="1">
      <alignment horizontal="right" vertical="center" wrapText="1" readingOrder="1"/>
    </xf>
    <xf numFmtId="0" fontId="3" fillId="0" borderId="29" xfId="0" applyNumberFormat="1" applyFont="1" applyFill="1" applyBorder="1" applyAlignment="1">
      <alignment vertical="center" wrapText="1" readingOrder="1"/>
    </xf>
    <xf numFmtId="0" fontId="3" fillId="0" borderId="30" xfId="0" applyNumberFormat="1" applyFont="1" applyFill="1" applyBorder="1" applyAlignment="1">
      <alignment horizontal="left" vertical="center" wrapText="1" readingOrder="1"/>
    </xf>
    <xf numFmtId="165" fontId="3" fillId="0" borderId="31" xfId="0" applyNumberFormat="1" applyFont="1" applyFill="1" applyBorder="1" applyAlignment="1">
      <alignment horizontal="right" vertical="center" wrapText="1" readingOrder="1"/>
    </xf>
    <xf numFmtId="0" fontId="2" fillId="2" borderId="36" xfId="0" applyNumberFormat="1" applyFont="1" applyFill="1" applyBorder="1" applyAlignment="1">
      <alignment horizontal="center" vertical="center" wrapText="1" readingOrder="1"/>
    </xf>
    <xf numFmtId="165" fontId="2" fillId="2" borderId="35" xfId="0" applyNumberFormat="1" applyFont="1" applyFill="1" applyBorder="1" applyAlignment="1">
      <alignment horizontal="center" vertical="center" wrapText="1" readingOrder="1"/>
    </xf>
    <xf numFmtId="165" fontId="2" fillId="2" borderId="37" xfId="0" applyNumberFormat="1" applyFont="1" applyFill="1" applyBorder="1" applyAlignment="1">
      <alignment horizontal="center" vertical="center" wrapText="1" readingOrder="1"/>
    </xf>
    <xf numFmtId="0" fontId="8" fillId="2" borderId="36" xfId="0" applyNumberFormat="1" applyFont="1" applyFill="1" applyBorder="1" applyAlignment="1">
      <alignment vertical="center" wrapText="1" readingOrder="1"/>
    </xf>
    <xf numFmtId="165" fontId="8" fillId="2" borderId="35" xfId="0" applyNumberFormat="1" applyFont="1" applyFill="1" applyBorder="1" applyAlignment="1">
      <alignment horizontal="right" vertical="center" wrapText="1" readingOrder="1"/>
    </xf>
    <xf numFmtId="165" fontId="8" fillId="2" borderId="37" xfId="0" applyNumberFormat="1" applyFont="1" applyFill="1" applyBorder="1" applyAlignment="1">
      <alignment horizontal="right" vertical="center" wrapText="1" readingOrder="1"/>
    </xf>
    <xf numFmtId="0" fontId="10" fillId="2" borderId="35" xfId="0" applyNumberFormat="1" applyFont="1" applyFill="1" applyBorder="1" applyAlignment="1">
      <alignment horizontal="center" vertical="center" wrapText="1" readingOrder="1"/>
    </xf>
    <xf numFmtId="0" fontId="8" fillId="2" borderId="35" xfId="0" applyNumberFormat="1" applyFont="1" applyFill="1" applyBorder="1" applyAlignment="1">
      <alignment horizontal="center" vertical="center" wrapText="1" readingOrder="1"/>
    </xf>
    <xf numFmtId="0" fontId="8" fillId="3" borderId="16" xfId="0" applyNumberFormat="1" applyFont="1" applyFill="1" applyBorder="1" applyAlignment="1">
      <alignment vertical="center" wrapText="1" readingOrder="1"/>
    </xf>
    <xf numFmtId="0" fontId="8" fillId="3" borderId="17" xfId="0" applyNumberFormat="1" applyFont="1" applyFill="1" applyBorder="1" applyAlignment="1">
      <alignment horizontal="center" vertical="center" wrapText="1" readingOrder="1"/>
    </xf>
    <xf numFmtId="165" fontId="8" fillId="3" borderId="17" xfId="0" applyNumberFormat="1" applyFont="1" applyFill="1" applyBorder="1" applyAlignment="1">
      <alignment horizontal="right" vertical="center" wrapText="1" readingOrder="1"/>
    </xf>
    <xf numFmtId="165" fontId="8" fillId="3" borderId="18" xfId="0" applyNumberFormat="1" applyFont="1" applyFill="1" applyBorder="1" applyAlignment="1">
      <alignment horizontal="right" vertical="center" wrapText="1" readingOrder="1"/>
    </xf>
    <xf numFmtId="0" fontId="10" fillId="2" borderId="30" xfId="0" applyNumberFormat="1" applyFont="1" applyFill="1" applyBorder="1" applyAlignment="1">
      <alignment horizontal="center" vertical="center" wrapText="1" readingOrder="1"/>
    </xf>
    <xf numFmtId="0" fontId="7" fillId="2" borderId="8" xfId="0" applyNumberFormat="1" applyFont="1" applyFill="1" applyBorder="1" applyAlignment="1">
      <alignment horizontal="left" vertical="center" wrapText="1" readingOrder="1"/>
    </xf>
    <xf numFmtId="166" fontId="1" fillId="0" borderId="0" xfId="1" applyNumberFormat="1" applyFont="1" applyFill="1" applyBorder="1"/>
    <xf numFmtId="166" fontId="6" fillId="0" borderId="0" xfId="1" applyNumberFormat="1" applyFont="1" applyFill="1" applyBorder="1"/>
    <xf numFmtId="0" fontId="6" fillId="0" borderId="7" xfId="0" applyFont="1" applyFill="1" applyBorder="1"/>
    <xf numFmtId="166" fontId="1" fillId="0" borderId="8" xfId="1" applyNumberFormat="1" applyFont="1" applyFill="1" applyBorder="1"/>
    <xf numFmtId="166" fontId="1" fillId="0" borderId="9" xfId="1" applyNumberFormat="1" applyFont="1" applyFill="1" applyBorder="1"/>
    <xf numFmtId="0" fontId="6" fillId="0" borderId="10" xfId="0" applyFont="1" applyFill="1" applyBorder="1"/>
    <xf numFmtId="166" fontId="1" fillId="0" borderId="11" xfId="1" applyNumberFormat="1" applyFont="1" applyFill="1" applyBorder="1"/>
    <xf numFmtId="166" fontId="1" fillId="0" borderId="12" xfId="1" applyNumberFormat="1" applyFont="1" applyFill="1" applyBorder="1"/>
    <xf numFmtId="0" fontId="6" fillId="0" borderId="23" xfId="0" applyFont="1" applyFill="1" applyBorder="1"/>
    <xf numFmtId="166" fontId="6" fillId="0" borderId="24" xfId="1" applyNumberFormat="1" applyFont="1" applyFill="1" applyBorder="1"/>
    <xf numFmtId="166" fontId="1" fillId="0" borderId="24" xfId="1" applyNumberFormat="1" applyFont="1" applyFill="1" applyBorder="1"/>
    <xf numFmtId="166" fontId="1" fillId="0" borderId="25" xfId="1" applyNumberFormat="1" applyFont="1" applyFill="1" applyBorder="1"/>
    <xf numFmtId="0" fontId="1" fillId="0" borderId="41" xfId="0" applyFont="1" applyFill="1" applyBorder="1"/>
    <xf numFmtId="0" fontId="1" fillId="0" borderId="36" xfId="0" applyFont="1" applyFill="1" applyBorder="1"/>
    <xf numFmtId="0" fontId="3" fillId="0" borderId="43" xfId="0" applyNumberFormat="1" applyFont="1" applyFill="1" applyBorder="1" applyAlignment="1">
      <alignment vertical="center" wrapText="1" readingOrder="1"/>
    </xf>
    <xf numFmtId="0" fontId="3" fillId="0" borderId="45" xfId="0" applyNumberFormat="1" applyFont="1" applyFill="1" applyBorder="1" applyAlignment="1">
      <alignment vertical="center" wrapText="1" readingOrder="1"/>
    </xf>
    <xf numFmtId="166" fontId="3" fillId="0" borderId="8" xfId="1" applyNumberFormat="1" applyFont="1" applyFill="1" applyBorder="1" applyAlignment="1">
      <alignment horizontal="left" vertical="center" wrapText="1" readingOrder="1"/>
    </xf>
    <xf numFmtId="166" fontId="3" fillId="0" borderId="8" xfId="1" applyNumberFormat="1" applyFont="1" applyFill="1" applyBorder="1" applyAlignment="1">
      <alignment horizontal="right" vertical="center" wrapText="1" readingOrder="1"/>
    </xf>
    <xf numFmtId="166" fontId="1" fillId="0" borderId="24" xfId="1" applyNumberFormat="1" applyFont="1" applyFill="1" applyBorder="1" applyAlignment="1">
      <alignment horizontal="right"/>
    </xf>
    <xf numFmtId="166" fontId="1" fillId="0" borderId="8" xfId="1" applyNumberFormat="1" applyFont="1" applyFill="1" applyBorder="1" applyAlignment="1">
      <alignment horizontal="right"/>
    </xf>
    <xf numFmtId="166" fontId="1" fillId="0" borderId="11" xfId="1" applyNumberFormat="1" applyFont="1" applyFill="1" applyBorder="1" applyAlignment="1">
      <alignment horizontal="right"/>
    </xf>
    <xf numFmtId="166" fontId="6" fillId="0" borderId="0" xfId="1" applyNumberFormat="1" applyFont="1" applyFill="1" applyBorder="1" applyAlignment="1">
      <alignment horizontal="center"/>
    </xf>
    <xf numFmtId="166" fontId="6" fillId="0" borderId="35" xfId="1" applyNumberFormat="1" applyFont="1" applyFill="1" applyBorder="1" applyAlignment="1">
      <alignment horizontal="center"/>
    </xf>
    <xf numFmtId="166" fontId="3" fillId="0" borderId="27" xfId="1" applyNumberFormat="1" applyFont="1" applyFill="1" applyBorder="1" applyAlignment="1">
      <alignment horizontal="left" vertical="center" wrapText="1" readingOrder="1"/>
    </xf>
    <xf numFmtId="166" fontId="6" fillId="0" borderId="0" xfId="1" applyNumberFormat="1" applyFont="1" applyFill="1" applyBorder="1" applyAlignment="1">
      <alignment horizontal="right"/>
    </xf>
    <xf numFmtId="166" fontId="1" fillId="0" borderId="0" xfId="1" applyNumberFormat="1" applyFont="1" applyFill="1" applyBorder="1" applyAlignment="1">
      <alignment horizontal="right"/>
    </xf>
    <xf numFmtId="166" fontId="6" fillId="0" borderId="35" xfId="1" applyNumberFormat="1" applyFont="1" applyFill="1" applyBorder="1" applyAlignment="1">
      <alignment horizontal="right"/>
    </xf>
    <xf numFmtId="166" fontId="3" fillId="0" borderId="27" xfId="1" applyNumberFormat="1" applyFont="1" applyFill="1" applyBorder="1" applyAlignment="1">
      <alignment horizontal="right" vertical="center" wrapText="1" readingOrder="1"/>
    </xf>
    <xf numFmtId="166" fontId="11" fillId="0" borderId="42" xfId="1" applyNumberFormat="1" applyFont="1" applyFill="1" applyBorder="1" applyAlignment="1">
      <alignment horizontal="center"/>
    </xf>
    <xf numFmtId="166" fontId="6" fillId="0" borderId="37" xfId="1" applyNumberFormat="1" applyFont="1" applyFill="1" applyBorder="1" applyAlignment="1">
      <alignment horizontal="center"/>
    </xf>
    <xf numFmtId="166" fontId="3" fillId="0" borderId="44" xfId="1" applyNumberFormat="1" applyFont="1" applyFill="1" applyBorder="1" applyAlignment="1">
      <alignment horizontal="left" vertical="center" wrapText="1" readingOrder="1"/>
    </xf>
    <xf numFmtId="166" fontId="3" fillId="0" borderId="46" xfId="1" applyNumberFormat="1" applyFont="1" applyFill="1" applyBorder="1" applyAlignment="1">
      <alignment horizontal="left"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center" wrapText="1" readingOrder="1"/>
    </xf>
    <xf numFmtId="0" fontId="1" fillId="0" borderId="0" xfId="0" applyFont="1"/>
    <xf numFmtId="0" fontId="2" fillId="0" borderId="22" xfId="0" applyFont="1" applyBorder="1" applyAlignment="1">
      <alignment horizontal="center" vertical="center" wrapText="1" readingOrder="1"/>
    </xf>
    <xf numFmtId="0" fontId="3" fillId="0" borderId="22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center" vertical="center" wrapText="1" readingOrder="1"/>
    </xf>
    <xf numFmtId="0" fontId="3" fillId="0" borderId="7" xfId="0" applyFont="1" applyBorder="1" applyAlignment="1">
      <alignment vertical="center" wrapText="1" readingOrder="1"/>
    </xf>
    <xf numFmtId="0" fontId="3" fillId="0" borderId="8" xfId="0" applyFont="1" applyBorder="1" applyAlignment="1">
      <alignment horizontal="left" vertical="center" wrapText="1" readingOrder="1"/>
    </xf>
    <xf numFmtId="165" fontId="3" fillId="0" borderId="8" xfId="0" applyNumberFormat="1" applyFont="1" applyBorder="1" applyAlignment="1">
      <alignment horizontal="right" vertical="center" wrapText="1" readingOrder="1"/>
    </xf>
    <xf numFmtId="165" fontId="3" fillId="0" borderId="9" xfId="0" applyNumberFormat="1" applyFont="1" applyBorder="1" applyAlignment="1">
      <alignment horizontal="right" vertical="center" wrapText="1" readingOrder="1"/>
    </xf>
    <xf numFmtId="0" fontId="3" fillId="2" borderId="10" xfId="0" applyFont="1" applyFill="1" applyBorder="1" applyAlignment="1">
      <alignment vertical="center" wrapText="1" readingOrder="1"/>
    </xf>
    <xf numFmtId="0" fontId="3" fillId="2" borderId="11" xfId="0" applyFont="1" applyFill="1" applyBorder="1" applyAlignment="1">
      <alignment horizontal="left" vertical="center" wrapText="1" readingOrder="1"/>
    </xf>
    <xf numFmtId="164" fontId="4" fillId="2" borderId="11" xfId="0" applyNumberFormat="1" applyFont="1" applyFill="1" applyBorder="1" applyAlignment="1">
      <alignment horizontal="right" vertical="center" wrapText="1" readingOrder="1"/>
    </xf>
    <xf numFmtId="164" fontId="4" fillId="2" borderId="12" xfId="0" applyNumberFormat="1" applyFont="1" applyFill="1" applyBorder="1" applyAlignment="1">
      <alignment horizontal="right" vertical="center" wrapText="1" readingOrder="1"/>
    </xf>
    <xf numFmtId="0" fontId="2" fillId="0" borderId="13" xfId="0" applyFont="1" applyBorder="1" applyAlignment="1">
      <alignment horizontal="center" vertical="center" wrapText="1" readingOrder="1"/>
    </xf>
    <xf numFmtId="0" fontId="2" fillId="0" borderId="14" xfId="0" applyFont="1" applyBorder="1" applyAlignment="1">
      <alignment horizontal="center" vertical="center" wrapText="1" readingOrder="1"/>
    </xf>
    <xf numFmtId="0" fontId="2" fillId="0" borderId="15" xfId="0" applyFont="1" applyBorder="1" applyAlignment="1">
      <alignment horizontal="center" vertical="center" wrapText="1" readingOrder="1"/>
    </xf>
    <xf numFmtId="0" fontId="3" fillId="3" borderId="29" xfId="0" applyFont="1" applyFill="1" applyBorder="1" applyAlignment="1">
      <alignment vertical="center" wrapText="1" readingOrder="1"/>
    </xf>
    <xf numFmtId="0" fontId="3" fillId="3" borderId="30" xfId="0" applyFont="1" applyFill="1" applyBorder="1" applyAlignment="1">
      <alignment horizontal="left" vertical="center" wrapText="1" readingOrder="1"/>
    </xf>
    <xf numFmtId="165" fontId="3" fillId="3" borderId="30" xfId="0" applyNumberFormat="1" applyFont="1" applyFill="1" applyBorder="1" applyAlignment="1">
      <alignment horizontal="right" vertical="center" wrapText="1" readingOrder="1"/>
    </xf>
    <xf numFmtId="165" fontId="3" fillId="3" borderId="31" xfId="0" applyNumberFormat="1" applyFont="1" applyFill="1" applyBorder="1" applyAlignment="1">
      <alignment horizontal="right" vertical="center" wrapText="1" readingOrder="1"/>
    </xf>
    <xf numFmtId="0" fontId="3" fillId="0" borderId="23" xfId="0" applyFont="1" applyBorder="1" applyAlignment="1">
      <alignment vertical="center" wrapText="1" readingOrder="1"/>
    </xf>
    <xf numFmtId="0" fontId="3" fillId="0" borderId="24" xfId="0" applyFont="1" applyBorder="1" applyAlignment="1">
      <alignment horizontal="left" vertical="center" wrapText="1" readingOrder="1"/>
    </xf>
    <xf numFmtId="165" fontId="3" fillId="0" borderId="24" xfId="0" applyNumberFormat="1" applyFont="1" applyBorder="1" applyAlignment="1">
      <alignment horizontal="right" vertical="center" wrapText="1" readingOrder="1"/>
    </xf>
    <xf numFmtId="165" fontId="3" fillId="0" borderId="25" xfId="0" applyNumberFormat="1" applyFont="1" applyBorder="1" applyAlignment="1">
      <alignment horizontal="right" vertical="center" wrapText="1" readingOrder="1"/>
    </xf>
    <xf numFmtId="0" fontId="3" fillId="0" borderId="26" xfId="0" applyFont="1" applyBorder="1" applyAlignment="1">
      <alignment vertical="center" wrapText="1" readingOrder="1"/>
    </xf>
    <xf numFmtId="0" fontId="3" fillId="0" borderId="27" xfId="0" applyFont="1" applyBorder="1" applyAlignment="1">
      <alignment horizontal="left" vertical="center" wrapText="1" readingOrder="1"/>
    </xf>
    <xf numFmtId="165" fontId="3" fillId="0" borderId="27" xfId="0" applyNumberFormat="1" applyFont="1" applyBorder="1" applyAlignment="1">
      <alignment horizontal="right" vertical="center" wrapText="1" readingOrder="1"/>
    </xf>
    <xf numFmtId="165" fontId="3" fillId="0" borderId="28" xfId="0" applyNumberFormat="1" applyFont="1" applyBorder="1" applyAlignment="1">
      <alignment horizontal="right" vertical="center" wrapText="1" readingOrder="1"/>
    </xf>
    <xf numFmtId="0" fontId="3" fillId="3" borderId="47" xfId="0" applyFont="1" applyFill="1" applyBorder="1" applyAlignment="1">
      <alignment vertical="center" wrapText="1" readingOrder="1"/>
    </xf>
    <xf numFmtId="0" fontId="3" fillId="3" borderId="48" xfId="0" applyFont="1" applyFill="1" applyBorder="1" applyAlignment="1">
      <alignment horizontal="left" vertical="center" wrapText="1" readingOrder="1"/>
    </xf>
    <xf numFmtId="165" fontId="3" fillId="3" borderId="48" xfId="0" applyNumberFormat="1" applyFont="1" applyFill="1" applyBorder="1" applyAlignment="1">
      <alignment horizontal="right" vertical="center" wrapText="1" readingOrder="1"/>
    </xf>
    <xf numFmtId="165" fontId="3" fillId="3" borderId="49" xfId="0" applyNumberFormat="1" applyFont="1" applyFill="1" applyBorder="1" applyAlignment="1">
      <alignment horizontal="right" vertical="center" wrapText="1" readingOrder="1"/>
    </xf>
    <xf numFmtId="0" fontId="1" fillId="0" borderId="50" xfId="0" applyFont="1" applyFill="1" applyBorder="1"/>
    <xf numFmtId="0" fontId="1" fillId="0" borderId="30" xfId="0" applyFont="1" applyFill="1" applyBorder="1"/>
    <xf numFmtId="166" fontId="6" fillId="0" borderId="30" xfId="1" applyNumberFormat="1" applyFont="1" applyFill="1" applyBorder="1" applyAlignment="1">
      <alignment horizontal="right"/>
    </xf>
    <xf numFmtId="166" fontId="6" fillId="0" borderId="30" xfId="1" applyNumberFormat="1" applyFont="1" applyFill="1" applyBorder="1" applyAlignment="1">
      <alignment horizontal="center"/>
    </xf>
    <xf numFmtId="166" fontId="6" fillId="0" borderId="51" xfId="1" applyNumberFormat="1" applyFont="1" applyFill="1" applyBorder="1" applyAlignment="1">
      <alignment horizontal="center"/>
    </xf>
    <xf numFmtId="0" fontId="1" fillId="0" borderId="52" xfId="0" applyFont="1" applyFill="1" applyBorder="1"/>
    <xf numFmtId="0" fontId="1" fillId="0" borderId="53" xfId="0" applyFont="1" applyFill="1" applyBorder="1"/>
    <xf numFmtId="166" fontId="1" fillId="0" borderId="53" xfId="1" applyNumberFormat="1" applyFont="1" applyFill="1" applyBorder="1" applyAlignment="1">
      <alignment horizontal="right"/>
    </xf>
    <xf numFmtId="166" fontId="6" fillId="0" borderId="53" xfId="1" applyNumberFormat="1" applyFont="1" applyFill="1" applyBorder="1"/>
    <xf numFmtId="166" fontId="11" fillId="0" borderId="53" xfId="1" applyNumberFormat="1" applyFont="1" applyFill="1" applyBorder="1" applyAlignment="1">
      <alignment horizontal="center"/>
    </xf>
    <xf numFmtId="166" fontId="1" fillId="0" borderId="53" xfId="1" applyNumberFormat="1" applyFont="1" applyFill="1" applyBorder="1"/>
    <xf numFmtId="166" fontId="1" fillId="0" borderId="54" xfId="1" applyNumberFormat="1" applyFont="1" applyFill="1" applyBorder="1"/>
    <xf numFmtId="166" fontId="7" fillId="0" borderId="24" xfId="1" applyNumberFormat="1" applyFont="1" applyBorder="1" applyAlignment="1">
      <alignment horizontal="right" vertical="center" wrapText="1" readingOrder="1"/>
    </xf>
    <xf numFmtId="166" fontId="3" fillId="0" borderId="8" xfId="1" applyNumberFormat="1" applyFont="1" applyBorder="1" applyAlignment="1">
      <alignment horizontal="right" vertical="center" wrapText="1" readingOrder="1"/>
    </xf>
    <xf numFmtId="166" fontId="3" fillId="0" borderId="27" xfId="1" applyNumberFormat="1" applyFont="1" applyBorder="1" applyAlignment="1">
      <alignment horizontal="right" vertical="center" wrapText="1" readingOrder="1"/>
    </xf>
    <xf numFmtId="0" fontId="6" fillId="0" borderId="38" xfId="0" applyFont="1" applyFill="1" applyBorder="1" applyAlignment="1">
      <alignment horizontal="center"/>
    </xf>
    <xf numFmtId="0" fontId="1" fillId="0" borderId="39" xfId="0" applyFont="1" applyFill="1" applyBorder="1" applyAlignment="1">
      <alignment horizontal="center"/>
    </xf>
    <xf numFmtId="0" fontId="1" fillId="0" borderId="40" xfId="0" applyFont="1" applyFill="1" applyBorder="1" applyAlignment="1">
      <alignment horizontal="center"/>
    </xf>
    <xf numFmtId="0" fontId="6" fillId="0" borderId="39" xfId="0" applyFont="1" applyFill="1" applyBorder="1" applyAlignment="1">
      <alignment horizontal="center"/>
    </xf>
    <xf numFmtId="0" fontId="6" fillId="0" borderId="40" xfId="0" applyFont="1" applyFill="1" applyBorder="1" applyAlignment="1">
      <alignment horizontal="center"/>
    </xf>
    <xf numFmtId="0" fontId="3" fillId="0" borderId="8" xfId="0" applyNumberFormat="1" applyFont="1" applyFill="1" applyBorder="1" applyAlignment="1">
      <alignment horizontal="center" vertical="center" wrapText="1" readingOrder="1"/>
    </xf>
    <xf numFmtId="0" fontId="3" fillId="0" borderId="20" xfId="0" applyNumberFormat="1" applyFont="1" applyFill="1" applyBorder="1" applyAlignment="1">
      <alignment horizontal="center" vertical="center" wrapText="1" readingOrder="1"/>
    </xf>
    <xf numFmtId="0" fontId="3" fillId="3" borderId="36" xfId="0" applyNumberFormat="1" applyFont="1" applyFill="1" applyBorder="1" applyAlignment="1">
      <alignment vertical="center" wrapText="1" readingOrder="1"/>
    </xf>
    <xf numFmtId="0" fontId="3" fillId="3" borderId="35" xfId="0" applyNumberFormat="1" applyFont="1" applyFill="1" applyBorder="1" applyAlignment="1">
      <alignment horizontal="center" vertical="center" wrapText="1" readingOrder="1"/>
    </xf>
    <xf numFmtId="0" fontId="3" fillId="3" borderId="35" xfId="0" applyNumberFormat="1" applyFont="1" applyFill="1" applyBorder="1" applyAlignment="1">
      <alignment horizontal="left" vertical="center" wrapText="1" readingOrder="1"/>
    </xf>
    <xf numFmtId="165" fontId="3" fillId="3" borderId="35" xfId="0" applyNumberFormat="1" applyFont="1" applyFill="1" applyBorder="1" applyAlignment="1">
      <alignment horizontal="right" vertical="center" wrapText="1" readingOrder="1"/>
    </xf>
    <xf numFmtId="0" fontId="3" fillId="0" borderId="30" xfId="0" applyNumberFormat="1" applyFont="1" applyFill="1" applyBorder="1" applyAlignment="1">
      <alignment horizontal="center" vertical="center" wrapText="1" readingOrder="1"/>
    </xf>
    <xf numFmtId="165" fontId="3" fillId="3" borderId="37" xfId="0" applyNumberFormat="1" applyFont="1" applyFill="1" applyBorder="1" applyAlignment="1">
      <alignment horizontal="right" vertical="center" wrapText="1" readingOrder="1"/>
    </xf>
    <xf numFmtId="0" fontId="3" fillId="2" borderId="32" xfId="0" applyNumberFormat="1" applyFont="1" applyFill="1" applyBorder="1" applyAlignment="1">
      <alignment vertical="center" wrapText="1" readingOrder="1"/>
    </xf>
    <xf numFmtId="0" fontId="3" fillId="2" borderId="33" xfId="0" applyNumberFormat="1" applyFont="1" applyFill="1" applyBorder="1" applyAlignment="1">
      <alignment horizontal="center" vertical="center" wrapText="1" readingOrder="1"/>
    </xf>
    <xf numFmtId="0" fontId="3" fillId="2" borderId="33" xfId="0" applyNumberFormat="1" applyFont="1" applyFill="1" applyBorder="1" applyAlignment="1">
      <alignment horizontal="left" vertical="center" wrapText="1" readingOrder="1"/>
    </xf>
    <xf numFmtId="167" fontId="4" fillId="2" borderId="33" xfId="0" applyNumberFormat="1" applyFont="1" applyFill="1" applyBorder="1" applyAlignment="1">
      <alignment horizontal="right" vertical="center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CO"/>
              <a:t>APROPIACIONES</a:t>
            </a:r>
            <a:r>
              <a:rPr lang="es-CO" baseline="0"/>
              <a:t> 2019                             </a:t>
            </a:r>
            <a:r>
              <a:rPr lang="es-CO" sz="800" baseline="0"/>
              <a:t>-en millones de $</a:t>
            </a:r>
            <a:endParaRPr lang="es-CO" sz="800"/>
          </a:p>
        </c:rich>
      </c:tx>
      <c:layout/>
      <c:overlay val="0"/>
    </c:title>
    <c:autoTitleDeleted val="0"/>
    <c:view3D>
      <c:rotX val="60"/>
      <c:rotY val="1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7.3611111111111113E-2"/>
          <c:y val="0.21000552562508634"/>
          <c:w val="0.85833333333333328"/>
          <c:h val="0.74130487636413867"/>
        </c:manualLayout>
      </c:layout>
      <c:pie3DChart>
        <c:varyColors val="1"/>
        <c:ser>
          <c:idx val="0"/>
          <c:order val="0"/>
          <c:explosion val="25"/>
          <c:dLbls>
            <c:dLbl>
              <c:idx val="0"/>
              <c:layout>
                <c:manualLayout>
                  <c:x val="0.10780074365704287"/>
                  <c:y val="7.2194778284293409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FUNCIONAMIENTO,  $37,055 , 7%</a:t>
                    </a:r>
                  </a:p>
                </c:rich>
              </c:tx>
              <c:showLegendKey val="0"/>
              <c:showVal val="1"/>
              <c:showCatName val="1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AC5-4FCA-8D33-893447FBEB0A}"/>
                </c:ext>
              </c:extLst>
            </c:dLbl>
            <c:dLbl>
              <c:idx val="1"/>
              <c:layout>
                <c:manualLayout>
                  <c:x val="7.7626640419947504E-2"/>
                  <c:y val="-0.22886669429479209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INVERSION,  $532,000 ,      93%</a:t>
                    </a:r>
                  </a:p>
                </c:rich>
              </c:tx>
              <c:showLegendKey val="0"/>
              <c:showVal val="1"/>
              <c:showCatName val="1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AC5-4FCA-8D33-893447FBEB0A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RESUMEN!$D$8:$D$9</c:f>
              <c:strCache>
                <c:ptCount val="2"/>
                <c:pt idx="0">
                  <c:v>FUNCIONAMIENTO</c:v>
                </c:pt>
                <c:pt idx="1">
                  <c:v>INVERSION</c:v>
                </c:pt>
              </c:strCache>
            </c:strRef>
          </c:cat>
          <c:val>
            <c:numRef>
              <c:f>RESUMEN!$E$8:$E$9</c:f>
              <c:numCache>
                <c:formatCode>_-* #,##0_-;\-* #,##0_-;_-* "-"??_-;_-@_-</c:formatCode>
                <c:ptCount val="2"/>
                <c:pt idx="0">
                  <c:v>37055.371064999999</c:v>
                </c:pt>
                <c:pt idx="1">
                  <c:v>532000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DAC5-4FCA-8D33-893447FBEB0A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</c:pie3D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RESUMEN!$D$26</c:f>
              <c:strCache>
                <c:ptCount val="1"/>
                <c:pt idx="0">
                  <c:v>SERVICOS PERSONALES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RESUMEN!$E$25:$I$25</c:f>
              <c:strCache>
                <c:ptCount val="5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</c:strCache>
            </c:strRef>
          </c:cat>
          <c:val>
            <c:numRef>
              <c:f>RESUMEN!$E$26:$I$26</c:f>
              <c:numCache>
                <c:formatCode>_-* #,##0_-;\-* #,##0_-;_-* "-"??_-;_-@_-</c:formatCode>
                <c:ptCount val="5"/>
                <c:pt idx="0">
                  <c:v>1145563.4990000001</c:v>
                </c:pt>
                <c:pt idx="1">
                  <c:v>1165789.3500000001</c:v>
                </c:pt>
                <c:pt idx="2">
                  <c:v>1210188.3640000001</c:v>
                </c:pt>
                <c:pt idx="3">
                  <c:v>1253526.297</c:v>
                </c:pt>
                <c:pt idx="4">
                  <c:v>1162198.7039999999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02C-4D9C-9456-382952F67604}"/>
            </c:ext>
          </c:extLst>
        </c:ser>
        <c:ser>
          <c:idx val="1"/>
          <c:order val="1"/>
          <c:tx>
            <c:strRef>
              <c:f>RESUMEN!$D$27</c:f>
              <c:strCache>
                <c:ptCount val="1"/>
                <c:pt idx="0">
                  <c:v>GASTOS GENERALES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RESUMEN!$E$25:$I$25</c:f>
              <c:strCache>
                <c:ptCount val="5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</c:strCache>
            </c:strRef>
          </c:cat>
          <c:val>
            <c:numRef>
              <c:f>RESUMEN!$E$27:$I$27</c:f>
              <c:numCache>
                <c:formatCode>_-* #,##0_-;\-* #,##0_-;_-* "-"??_-;_-@_-</c:formatCode>
                <c:ptCount val="5"/>
                <c:pt idx="0">
                  <c:v>1420364.5038699999</c:v>
                </c:pt>
                <c:pt idx="1">
                  <c:v>1352865.2522499999</c:v>
                </c:pt>
                <c:pt idx="2">
                  <c:v>252931.579</c:v>
                </c:pt>
                <c:pt idx="3">
                  <c:v>46032.815909999998</c:v>
                </c:pt>
                <c:pt idx="4">
                  <c:v>178389.86638999998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902C-4D9C-9456-382952F67604}"/>
            </c:ext>
          </c:extLst>
        </c:ser>
        <c:ser>
          <c:idx val="2"/>
          <c:order val="2"/>
          <c:tx>
            <c:strRef>
              <c:f>RESUMEN!$D$28</c:f>
              <c:strCache>
                <c:ptCount val="1"/>
                <c:pt idx="0">
                  <c:v>TRANSFERENCIAS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RESUMEN!$E$25:$I$25</c:f>
              <c:strCache>
                <c:ptCount val="5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</c:strCache>
            </c:strRef>
          </c:cat>
          <c:val>
            <c:numRef>
              <c:f>RESUMEN!$E$28:$I$28</c:f>
              <c:numCache>
                <c:formatCode>_-* #,##0_-;\-* #,##0_-;_-* "-"??_-;_-@_-</c:formatCode>
                <c:ptCount val="5"/>
                <c:pt idx="0">
                  <c:v>840205.00899999996</c:v>
                </c:pt>
                <c:pt idx="1">
                  <c:v>1540859.5055999998</c:v>
                </c:pt>
                <c:pt idx="2">
                  <c:v>1503497.459</c:v>
                </c:pt>
                <c:pt idx="3">
                  <c:v>1067118.561</c:v>
                </c:pt>
                <c:pt idx="4">
                  <c:v>1070345.1599999999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902C-4D9C-9456-382952F676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08562432"/>
        <c:axId val="208576512"/>
        <c:axId val="0"/>
      </c:bar3DChart>
      <c:catAx>
        <c:axId val="208562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8576512"/>
        <c:crosses val="autoZero"/>
        <c:auto val="1"/>
        <c:lblAlgn val="ctr"/>
        <c:lblOffset val="100"/>
        <c:noMultiLvlLbl val="0"/>
      </c:catAx>
      <c:valAx>
        <c:axId val="208576512"/>
        <c:scaling>
          <c:orientation val="minMax"/>
        </c:scaling>
        <c:delete val="0"/>
        <c:axPos val="l"/>
        <c:majorGridlines/>
        <c:numFmt formatCode="_-* #,##0_-;\-* #,##0_-;_-* &quot;-&quot;??_-;_-@_-" sourceLinked="1"/>
        <c:majorTickMark val="out"/>
        <c:minorTickMark val="none"/>
        <c:tickLblPos val="nextTo"/>
        <c:crossAx val="208562432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RESUMEN!$E$49</c:f>
              <c:strCache>
                <c:ptCount val="1"/>
                <c:pt idx="0">
                  <c:v>ENERO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RESUMEN!$E$50:$E$67</c:f>
              <c:numCache>
                <c:formatCode>_-* #,##0_-;\-* #,##0_-;_-* "-"??_-;_-@_-</c:formatCode>
                <c:ptCount val="1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157000000</c:v>
                </c:pt>
                <c:pt idx="6">
                  <c:v>0</c:v>
                </c:pt>
                <c:pt idx="7">
                  <c:v>0</c:v>
                </c:pt>
                <c:pt idx="8">
                  <c:v>5200000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104-4E1A-B8DA-0BE4F278CBC4}"/>
            </c:ext>
          </c:extLst>
        </c:ser>
        <c:ser>
          <c:idx val="1"/>
          <c:order val="1"/>
          <c:tx>
            <c:strRef>
              <c:f>RESUMEN!$F$49</c:f>
              <c:strCache>
                <c:ptCount val="1"/>
                <c:pt idx="0">
                  <c:v>FEBRERO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RESUMEN!$F$50:$F$67</c:f>
              <c:numCache>
                <c:formatCode>_-* #,##0_-;\-* #,##0_-;_-* "-"??_-;_-@_-</c:formatCode>
                <c:ptCount val="18"/>
                <c:pt idx="0">
                  <c:v>257.524</c:v>
                </c:pt>
                <c:pt idx="1">
                  <c:v>2472.098</c:v>
                </c:pt>
                <c:pt idx="2">
                  <c:v>0</c:v>
                </c:pt>
                <c:pt idx="3">
                  <c:v>1282.0619999999999</c:v>
                </c:pt>
                <c:pt idx="4">
                  <c:v>0</c:v>
                </c:pt>
                <c:pt idx="5">
                  <c:v>1639642.7239999999</c:v>
                </c:pt>
                <c:pt idx="6">
                  <c:v>19425387.225000001</c:v>
                </c:pt>
                <c:pt idx="7">
                  <c:v>2918195.878</c:v>
                </c:pt>
                <c:pt idx="8">
                  <c:v>6742789.25</c:v>
                </c:pt>
                <c:pt idx="9">
                  <c:v>42842.8</c:v>
                </c:pt>
                <c:pt idx="10">
                  <c:v>0</c:v>
                </c:pt>
                <c:pt idx="11">
                  <c:v>1354.587</c:v>
                </c:pt>
                <c:pt idx="12">
                  <c:v>4083.261</c:v>
                </c:pt>
                <c:pt idx="13">
                  <c:v>0</c:v>
                </c:pt>
                <c:pt idx="14">
                  <c:v>312530.40000000002</c:v>
                </c:pt>
                <c:pt idx="15">
                  <c:v>0</c:v>
                </c:pt>
                <c:pt idx="16">
                  <c:v>92195.354999999996</c:v>
                </c:pt>
                <c:pt idx="17">
                  <c:v>541780.63899999997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104-4E1A-B8DA-0BE4F278CBC4}"/>
            </c:ext>
          </c:extLst>
        </c:ser>
        <c:ser>
          <c:idx val="2"/>
          <c:order val="2"/>
          <c:tx>
            <c:strRef>
              <c:f>RESUMEN!$G$49</c:f>
              <c:strCache>
                <c:ptCount val="1"/>
                <c:pt idx="0">
                  <c:v>MARZO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RESUMEN!$G$50:$G$67</c:f>
              <c:numCache>
                <c:formatCode>_-* #,##0_-;\-* #,##0_-;_-* "-"??_-;_-@_-</c:formatCode>
                <c:ptCount val="18"/>
                <c:pt idx="0">
                  <c:v>405986.15399999998</c:v>
                </c:pt>
                <c:pt idx="1">
                  <c:v>175347.54300000001</c:v>
                </c:pt>
                <c:pt idx="2">
                  <c:v>226817.568</c:v>
                </c:pt>
                <c:pt idx="3">
                  <c:v>291764.19</c:v>
                </c:pt>
                <c:pt idx="4">
                  <c:v>178640.386</c:v>
                </c:pt>
                <c:pt idx="5">
                  <c:v>336963.739</c:v>
                </c:pt>
                <c:pt idx="6">
                  <c:v>4042792.1570000001</c:v>
                </c:pt>
                <c:pt idx="7">
                  <c:v>1721939.2779999999</c:v>
                </c:pt>
                <c:pt idx="8">
                  <c:v>22937034.092</c:v>
                </c:pt>
                <c:pt idx="9">
                  <c:v>139642.61799999999</c:v>
                </c:pt>
                <c:pt idx="10">
                  <c:v>131811.837</c:v>
                </c:pt>
                <c:pt idx="11">
                  <c:v>392010.86599999998</c:v>
                </c:pt>
                <c:pt idx="12">
                  <c:v>182909.80499999999</c:v>
                </c:pt>
                <c:pt idx="13">
                  <c:v>91062.5</c:v>
                </c:pt>
                <c:pt idx="14">
                  <c:v>219787.4</c:v>
                </c:pt>
                <c:pt idx="15">
                  <c:v>200168.46599999999</c:v>
                </c:pt>
                <c:pt idx="16">
                  <c:v>872834.28229</c:v>
                </c:pt>
                <c:pt idx="17">
                  <c:v>80299.982999999993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8104-4E1A-B8DA-0BE4F278CBC4}"/>
            </c:ext>
          </c:extLst>
        </c:ser>
        <c:ser>
          <c:idx val="3"/>
          <c:order val="3"/>
          <c:tx>
            <c:strRef>
              <c:f>RESUMEN!$H$49</c:f>
              <c:strCache>
                <c:ptCount val="1"/>
                <c:pt idx="0">
                  <c:v>ABRIL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RESUMEN!$H$50:$H$67</c:f>
              <c:numCache>
                <c:formatCode>_-* #,##0_-;\-* #,##0_-;_-* "-"??_-;_-@_-</c:formatCode>
                <c:ptCount val="18"/>
                <c:pt idx="0">
                  <c:v>378257.52399999998</c:v>
                </c:pt>
                <c:pt idx="1">
                  <c:v>2186116.9789999998</c:v>
                </c:pt>
                <c:pt idx="2">
                  <c:v>1806488.568</c:v>
                </c:pt>
                <c:pt idx="3">
                  <c:v>804220.62800000003</c:v>
                </c:pt>
                <c:pt idx="4">
                  <c:v>1698176.3419999999</c:v>
                </c:pt>
                <c:pt idx="5">
                  <c:v>303349.48800000001</c:v>
                </c:pt>
                <c:pt idx="6">
                  <c:v>17698001.556000002</c:v>
                </c:pt>
                <c:pt idx="7">
                  <c:v>245889.36600000001</c:v>
                </c:pt>
                <c:pt idx="8">
                  <c:v>6397821.7209999999</c:v>
                </c:pt>
                <c:pt idx="9">
                  <c:v>16000</c:v>
                </c:pt>
                <c:pt idx="10">
                  <c:v>0</c:v>
                </c:pt>
                <c:pt idx="11">
                  <c:v>28447305.170000002</c:v>
                </c:pt>
                <c:pt idx="12">
                  <c:v>377837.00300000003</c:v>
                </c:pt>
                <c:pt idx="13">
                  <c:v>1318375</c:v>
                </c:pt>
                <c:pt idx="14">
                  <c:v>224224.55100000001</c:v>
                </c:pt>
                <c:pt idx="15">
                  <c:v>1305.1422</c:v>
                </c:pt>
                <c:pt idx="16">
                  <c:v>1558989.632</c:v>
                </c:pt>
                <c:pt idx="17">
                  <c:v>280259.50099999999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8104-4E1A-B8DA-0BE4F278CBC4}"/>
            </c:ext>
          </c:extLst>
        </c:ser>
        <c:ser>
          <c:idx val="4"/>
          <c:order val="4"/>
          <c:tx>
            <c:strRef>
              <c:f>RESUMEN!$I$49</c:f>
              <c:strCache>
                <c:ptCount val="1"/>
                <c:pt idx="0">
                  <c:v>MAYO</c:v>
                </c:pt>
              </c:strCache>
            </c:strRef>
          </c:tx>
          <c:invertIfNegative val="0"/>
          <c:val>
            <c:numRef>
              <c:f>RESUMEN!$I$50:$I$67</c:f>
              <c:numCache>
                <c:formatCode>_-* #,##0_-;\-* #,##0_-;_-* "-"??_-;_-@_-</c:formatCode>
                <c:ptCount val="18"/>
                <c:pt idx="0">
                  <c:v>21384803.103</c:v>
                </c:pt>
                <c:pt idx="1">
                  <c:v>3613222.3149999999</c:v>
                </c:pt>
                <c:pt idx="2">
                  <c:v>1439071.7150000001</c:v>
                </c:pt>
                <c:pt idx="3">
                  <c:v>2355522.7889999999</c:v>
                </c:pt>
                <c:pt idx="4">
                  <c:v>2799313.5970000001</c:v>
                </c:pt>
                <c:pt idx="5">
                  <c:v>308910.80815</c:v>
                </c:pt>
                <c:pt idx="6">
                  <c:v>1432495.595</c:v>
                </c:pt>
                <c:pt idx="7">
                  <c:v>377262.91600000003</c:v>
                </c:pt>
                <c:pt idx="8">
                  <c:v>7023037.2110000001</c:v>
                </c:pt>
                <c:pt idx="9">
                  <c:v>123384.057</c:v>
                </c:pt>
                <c:pt idx="10">
                  <c:v>0</c:v>
                </c:pt>
                <c:pt idx="11">
                  <c:v>423201.65100000001</c:v>
                </c:pt>
                <c:pt idx="12">
                  <c:v>204412.538</c:v>
                </c:pt>
                <c:pt idx="13">
                  <c:v>1230.9010000000001</c:v>
                </c:pt>
                <c:pt idx="14">
                  <c:v>3111.4059999999999</c:v>
                </c:pt>
                <c:pt idx="15">
                  <c:v>98312.608999999997</c:v>
                </c:pt>
                <c:pt idx="16">
                  <c:v>88111.851999999999</c:v>
                </c:pt>
                <c:pt idx="17">
                  <c:v>205257.51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5-8104-4E1A-B8DA-0BE4F278CB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216256"/>
        <c:axId val="209217792"/>
      </c:barChart>
      <c:catAx>
        <c:axId val="209216256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crossAx val="209217792"/>
        <c:crosses val="autoZero"/>
        <c:auto val="1"/>
        <c:lblAlgn val="ctr"/>
        <c:lblOffset val="100"/>
        <c:noMultiLvlLbl val="0"/>
      </c:catAx>
      <c:valAx>
        <c:axId val="209217792"/>
        <c:scaling>
          <c:orientation val="minMax"/>
        </c:scaling>
        <c:delete val="0"/>
        <c:axPos val="b"/>
        <c:majorGridlines/>
        <c:numFmt formatCode="_-* #,##0_-;\-* #,##0_-;_-* &quot;-&quot;??_-;_-@_-" sourceLinked="1"/>
        <c:majorTickMark val="out"/>
        <c:minorTickMark val="none"/>
        <c:tickLblPos val="nextTo"/>
        <c:crossAx val="209216256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RESUMEN!$E$49</c:f>
              <c:strCache>
                <c:ptCount val="1"/>
                <c:pt idx="0">
                  <c:v>ENERO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RESUMEN!$C$50:$C$68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  <c:extLst xmlns:c16r2="http://schemas.microsoft.com/office/drawing/2015/06/chart">
                <c:ext xmlns:c15="http://schemas.microsoft.com/office/drawing/2012/chart" uri="{02D57815-91ED-43cb-92C2-25804820EDAC}">
                  <c15:fullRef>
                    <c15:sqref>RESUMEN!$C$50:$D$68</c15:sqref>
                  </c15:fullRef>
                  <c15:levelRef>
                    <c15:sqref>RESUMEN!$C$50:$C$68</c15:sqref>
                  </c15:levelRef>
                </c:ext>
              </c:extLst>
            </c:strRef>
          </c:cat>
          <c:val>
            <c:numRef>
              <c:f>RESUMEN!$E$50:$E$68</c:f>
              <c:numCache>
                <c:formatCode>_-* #,##0_-;\-* #,##0_-;_-* "-"??_-;_-@_-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157000000</c:v>
                </c:pt>
                <c:pt idx="6">
                  <c:v>0</c:v>
                </c:pt>
                <c:pt idx="7">
                  <c:v>0</c:v>
                </c:pt>
                <c:pt idx="8">
                  <c:v>5200000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162200000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B7C-4FC7-B090-42D1F8373765}"/>
            </c:ext>
          </c:extLst>
        </c:ser>
        <c:ser>
          <c:idx val="1"/>
          <c:order val="1"/>
          <c:tx>
            <c:strRef>
              <c:f>RESUMEN!$F$49</c:f>
              <c:strCache>
                <c:ptCount val="1"/>
                <c:pt idx="0">
                  <c:v>FEBRERO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RESUMEN!$C$50:$C$68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  <c:extLst xmlns:c16r2="http://schemas.microsoft.com/office/drawing/2015/06/chart">
                <c:ext xmlns:c15="http://schemas.microsoft.com/office/drawing/2012/chart" uri="{02D57815-91ED-43cb-92C2-25804820EDAC}">
                  <c15:fullRef>
                    <c15:sqref>RESUMEN!$C$50:$D$68</c15:sqref>
                  </c15:fullRef>
                  <c15:levelRef>
                    <c15:sqref>RESUMEN!$C$50:$C$68</c15:sqref>
                  </c15:levelRef>
                </c:ext>
              </c:extLst>
            </c:strRef>
          </c:cat>
          <c:val>
            <c:numRef>
              <c:f>RESUMEN!$F$50:$F$68</c:f>
              <c:numCache>
                <c:formatCode>_-* #,##0_-;\-* #,##0_-;_-* "-"??_-;_-@_-</c:formatCode>
                <c:ptCount val="19"/>
                <c:pt idx="0">
                  <c:v>257.524</c:v>
                </c:pt>
                <c:pt idx="1">
                  <c:v>2472.098</c:v>
                </c:pt>
                <c:pt idx="2">
                  <c:v>0</c:v>
                </c:pt>
                <c:pt idx="3">
                  <c:v>1282.0619999999999</c:v>
                </c:pt>
                <c:pt idx="4">
                  <c:v>0</c:v>
                </c:pt>
                <c:pt idx="5">
                  <c:v>1639642.7239999999</c:v>
                </c:pt>
                <c:pt idx="6">
                  <c:v>19425387.225000001</c:v>
                </c:pt>
                <c:pt idx="7">
                  <c:v>2918195.878</c:v>
                </c:pt>
                <c:pt idx="8">
                  <c:v>6742789.25</c:v>
                </c:pt>
                <c:pt idx="9">
                  <c:v>42842.8</c:v>
                </c:pt>
                <c:pt idx="10">
                  <c:v>0</c:v>
                </c:pt>
                <c:pt idx="11">
                  <c:v>1354.587</c:v>
                </c:pt>
                <c:pt idx="12">
                  <c:v>4083.261</c:v>
                </c:pt>
                <c:pt idx="13">
                  <c:v>0</c:v>
                </c:pt>
                <c:pt idx="14">
                  <c:v>312530.40000000002</c:v>
                </c:pt>
                <c:pt idx="15">
                  <c:v>0</c:v>
                </c:pt>
                <c:pt idx="16">
                  <c:v>92195.354999999996</c:v>
                </c:pt>
                <c:pt idx="17">
                  <c:v>541780.63899999997</c:v>
                </c:pt>
                <c:pt idx="18">
                  <c:v>31724813.802999999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0B7C-4FC7-B090-42D1F8373765}"/>
            </c:ext>
          </c:extLst>
        </c:ser>
        <c:ser>
          <c:idx val="2"/>
          <c:order val="2"/>
          <c:tx>
            <c:strRef>
              <c:f>RESUMEN!$G$49</c:f>
              <c:strCache>
                <c:ptCount val="1"/>
                <c:pt idx="0">
                  <c:v>MARZO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RESUMEN!$C$50:$C$68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  <c:extLst xmlns:c16r2="http://schemas.microsoft.com/office/drawing/2015/06/chart">
                <c:ext xmlns:c15="http://schemas.microsoft.com/office/drawing/2012/chart" uri="{02D57815-91ED-43cb-92C2-25804820EDAC}">
                  <c15:fullRef>
                    <c15:sqref>RESUMEN!$C$50:$D$68</c15:sqref>
                  </c15:fullRef>
                  <c15:levelRef>
                    <c15:sqref>RESUMEN!$C$50:$C$68</c15:sqref>
                  </c15:levelRef>
                </c:ext>
              </c:extLst>
            </c:strRef>
          </c:cat>
          <c:val>
            <c:numRef>
              <c:f>RESUMEN!$G$50:$G$68</c:f>
              <c:numCache>
                <c:formatCode>_-* #,##0_-;\-* #,##0_-;_-* "-"??_-;_-@_-</c:formatCode>
                <c:ptCount val="19"/>
                <c:pt idx="0">
                  <c:v>405986.15399999998</c:v>
                </c:pt>
                <c:pt idx="1">
                  <c:v>175347.54300000001</c:v>
                </c:pt>
                <c:pt idx="2">
                  <c:v>226817.568</c:v>
                </c:pt>
                <c:pt idx="3">
                  <c:v>291764.19</c:v>
                </c:pt>
                <c:pt idx="4">
                  <c:v>178640.386</c:v>
                </c:pt>
                <c:pt idx="5">
                  <c:v>336963.739</c:v>
                </c:pt>
                <c:pt idx="6">
                  <c:v>4042792.1570000001</c:v>
                </c:pt>
                <c:pt idx="7">
                  <c:v>1721939.2779999999</c:v>
                </c:pt>
                <c:pt idx="8">
                  <c:v>22937034.092</c:v>
                </c:pt>
                <c:pt idx="9">
                  <c:v>139642.61799999999</c:v>
                </c:pt>
                <c:pt idx="10">
                  <c:v>131811.837</c:v>
                </c:pt>
                <c:pt idx="11">
                  <c:v>392010.86599999998</c:v>
                </c:pt>
                <c:pt idx="12">
                  <c:v>182909.80499999999</c:v>
                </c:pt>
                <c:pt idx="13">
                  <c:v>91062.5</c:v>
                </c:pt>
                <c:pt idx="14">
                  <c:v>219787.4</c:v>
                </c:pt>
                <c:pt idx="15">
                  <c:v>200168.46599999999</c:v>
                </c:pt>
                <c:pt idx="16">
                  <c:v>872834.28229</c:v>
                </c:pt>
                <c:pt idx="17">
                  <c:v>80299.982999999993</c:v>
                </c:pt>
                <c:pt idx="18">
                  <c:v>32627812.864289999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0B7C-4FC7-B090-42D1F8373765}"/>
            </c:ext>
          </c:extLst>
        </c:ser>
        <c:ser>
          <c:idx val="3"/>
          <c:order val="3"/>
          <c:tx>
            <c:strRef>
              <c:f>RESUMEN!$H$49</c:f>
              <c:strCache>
                <c:ptCount val="1"/>
                <c:pt idx="0">
                  <c:v>ABRIL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RESUMEN!$C$50:$C$68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  <c:extLst xmlns:c16r2="http://schemas.microsoft.com/office/drawing/2015/06/chart">
                <c:ext xmlns:c15="http://schemas.microsoft.com/office/drawing/2012/chart" uri="{02D57815-91ED-43cb-92C2-25804820EDAC}">
                  <c15:fullRef>
                    <c15:sqref>RESUMEN!$C$50:$D$68</c15:sqref>
                  </c15:fullRef>
                  <c15:levelRef>
                    <c15:sqref>RESUMEN!$C$50:$C$68</c15:sqref>
                  </c15:levelRef>
                </c:ext>
              </c:extLst>
            </c:strRef>
          </c:cat>
          <c:val>
            <c:numRef>
              <c:f>RESUMEN!$H$50:$H$68</c:f>
              <c:numCache>
                <c:formatCode>_-* #,##0_-;\-* #,##0_-;_-* "-"??_-;_-@_-</c:formatCode>
                <c:ptCount val="19"/>
                <c:pt idx="0">
                  <c:v>378257.52399999998</c:v>
                </c:pt>
                <c:pt idx="1">
                  <c:v>2186116.9789999998</c:v>
                </c:pt>
                <c:pt idx="2">
                  <c:v>1806488.568</c:v>
                </c:pt>
                <c:pt idx="3">
                  <c:v>804220.62800000003</c:v>
                </c:pt>
                <c:pt idx="4">
                  <c:v>1698176.3419999999</c:v>
                </c:pt>
                <c:pt idx="5">
                  <c:v>303349.48800000001</c:v>
                </c:pt>
                <c:pt idx="6">
                  <c:v>17698001.556000002</c:v>
                </c:pt>
                <c:pt idx="7">
                  <c:v>245889.36600000001</c:v>
                </c:pt>
                <c:pt idx="8">
                  <c:v>6397821.7209999999</c:v>
                </c:pt>
                <c:pt idx="9">
                  <c:v>16000</c:v>
                </c:pt>
                <c:pt idx="10">
                  <c:v>0</c:v>
                </c:pt>
                <c:pt idx="11">
                  <c:v>28447305.170000002</c:v>
                </c:pt>
                <c:pt idx="12">
                  <c:v>377837.00300000003</c:v>
                </c:pt>
                <c:pt idx="13">
                  <c:v>1318375</c:v>
                </c:pt>
                <c:pt idx="14">
                  <c:v>224224.55100000001</c:v>
                </c:pt>
                <c:pt idx="15">
                  <c:v>1305.1422</c:v>
                </c:pt>
                <c:pt idx="16">
                  <c:v>1558989.632</c:v>
                </c:pt>
                <c:pt idx="17">
                  <c:v>280259.50099999999</c:v>
                </c:pt>
                <c:pt idx="18">
                  <c:v>63742618.171200007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0B7C-4FC7-B090-42D1F8373765}"/>
            </c:ext>
          </c:extLst>
        </c:ser>
        <c:ser>
          <c:idx val="4"/>
          <c:order val="4"/>
          <c:tx>
            <c:strRef>
              <c:f>RESUMEN!$I$49</c:f>
              <c:strCache>
                <c:ptCount val="1"/>
                <c:pt idx="0">
                  <c:v>MAYO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RESUMEN!$C$50:$C$68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  <c:extLst xmlns:c16r2="http://schemas.microsoft.com/office/drawing/2015/06/chart">
                <c:ext xmlns:c15="http://schemas.microsoft.com/office/drawing/2012/chart" uri="{02D57815-91ED-43cb-92C2-25804820EDAC}">
                  <c15:fullRef>
                    <c15:sqref>RESUMEN!$C$50:$D$68</c15:sqref>
                  </c15:fullRef>
                  <c15:levelRef>
                    <c15:sqref>RESUMEN!$C$50:$C$68</c15:sqref>
                  </c15:levelRef>
                </c:ext>
              </c:extLst>
            </c:strRef>
          </c:cat>
          <c:val>
            <c:numRef>
              <c:f>RESUMEN!$I$50:$I$68</c:f>
              <c:numCache>
                <c:formatCode>_-* #,##0_-;\-* #,##0_-;_-* "-"??_-;_-@_-</c:formatCode>
                <c:ptCount val="19"/>
                <c:pt idx="0">
                  <c:v>21384803.103</c:v>
                </c:pt>
                <c:pt idx="1">
                  <c:v>3613222.3149999999</c:v>
                </c:pt>
                <c:pt idx="2">
                  <c:v>1439071.7150000001</c:v>
                </c:pt>
                <c:pt idx="3">
                  <c:v>2355522.7889999999</c:v>
                </c:pt>
                <c:pt idx="4">
                  <c:v>2799313.5970000001</c:v>
                </c:pt>
                <c:pt idx="5">
                  <c:v>308910.80815</c:v>
                </c:pt>
                <c:pt idx="6">
                  <c:v>1432495.595</c:v>
                </c:pt>
                <c:pt idx="7">
                  <c:v>377262.91600000003</c:v>
                </c:pt>
                <c:pt idx="8">
                  <c:v>7023037.2110000001</c:v>
                </c:pt>
                <c:pt idx="9">
                  <c:v>123384.057</c:v>
                </c:pt>
                <c:pt idx="10">
                  <c:v>0</c:v>
                </c:pt>
                <c:pt idx="11">
                  <c:v>423201.65100000001</c:v>
                </c:pt>
                <c:pt idx="12">
                  <c:v>204412.538</c:v>
                </c:pt>
                <c:pt idx="13">
                  <c:v>1230.9010000000001</c:v>
                </c:pt>
                <c:pt idx="14">
                  <c:v>3111.4059999999999</c:v>
                </c:pt>
                <c:pt idx="15">
                  <c:v>98312.608999999997</c:v>
                </c:pt>
                <c:pt idx="16">
                  <c:v>88111.851999999999</c:v>
                </c:pt>
                <c:pt idx="17">
                  <c:v>205257.51</c:v>
                </c:pt>
                <c:pt idx="18">
                  <c:v>41880662.573150001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0B7C-4FC7-B090-42D1F83737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9130240"/>
        <c:axId val="209131776"/>
      </c:barChart>
      <c:catAx>
        <c:axId val="209130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209131776"/>
        <c:crosses val="autoZero"/>
        <c:auto val="1"/>
        <c:lblAlgn val="ctr"/>
        <c:lblOffset val="100"/>
        <c:noMultiLvlLbl val="0"/>
      </c:catAx>
      <c:valAx>
        <c:axId val="2091317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2091302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752475</xdr:colOff>
      <xdr:row>2</xdr:row>
      <xdr:rowOff>19050</xdr:rowOff>
    </xdr:from>
    <xdr:to>
      <xdr:col>7</xdr:col>
      <xdr:colOff>314325</xdr:colOff>
      <xdr:row>21</xdr:row>
      <xdr:rowOff>19050</xdr:rowOff>
    </xdr:to>
    <xdr:graphicFrame macro="">
      <xdr:nvGraphicFramePr>
        <xdr:cNvPr id="2" name="1 Gráfico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714375</xdr:colOff>
      <xdr:row>21</xdr:row>
      <xdr:rowOff>161925</xdr:rowOff>
    </xdr:from>
    <xdr:to>
      <xdr:col>9</xdr:col>
      <xdr:colOff>133350</xdr:colOff>
      <xdr:row>36</xdr:row>
      <xdr:rowOff>0</xdr:rowOff>
    </xdr:to>
    <xdr:graphicFrame macro="">
      <xdr:nvGraphicFramePr>
        <xdr:cNvPr id="3" name="2 Gráfico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9525</xdr:colOff>
      <xdr:row>48</xdr:row>
      <xdr:rowOff>0</xdr:rowOff>
    </xdr:from>
    <xdr:to>
      <xdr:col>16</xdr:col>
      <xdr:colOff>190500</xdr:colOff>
      <xdr:row>68</xdr:row>
      <xdr:rowOff>76200</xdr:rowOff>
    </xdr:to>
    <xdr:graphicFrame macro="">
      <xdr:nvGraphicFramePr>
        <xdr:cNvPr id="4" name="3 Gráfico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614361</xdr:colOff>
      <xdr:row>70</xdr:row>
      <xdr:rowOff>147637</xdr:rowOff>
    </xdr:from>
    <xdr:to>
      <xdr:col>9</xdr:col>
      <xdr:colOff>257175</xdr:colOff>
      <xdr:row>99</xdr:row>
      <xdr:rowOff>85725</xdr:rowOff>
    </xdr:to>
    <xdr:graphicFrame macro="">
      <xdr:nvGraphicFramePr>
        <xdr:cNvPr id="6" name="Gráfico 5">
          <a:extLst>
            <a:ext uri="{FF2B5EF4-FFF2-40B4-BE49-F238E27FC236}">
              <a16:creationId xmlns="" xmlns:a16="http://schemas.microsoft.com/office/drawing/2014/main" id="{4017F087-5696-4D24-8F68-B221ACE04AC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7:I68"/>
  <sheetViews>
    <sheetView tabSelected="1" topLeftCell="A64" workbookViewId="0">
      <selection activeCell="E68" sqref="E68:I68"/>
    </sheetView>
  </sheetViews>
  <sheetFormatPr baseColWidth="10" defaultRowHeight="15" x14ac:dyDescent="0.25"/>
  <cols>
    <col min="3" max="3" width="13.7109375" customWidth="1"/>
    <col min="4" max="4" width="29.7109375" customWidth="1"/>
    <col min="5" max="5" width="13.140625" style="65" bestFit="1" customWidth="1"/>
    <col min="6" max="6" width="13.140625" style="90" bestFit="1" customWidth="1"/>
    <col min="7" max="8" width="16.85546875" style="65" bestFit="1" customWidth="1"/>
    <col min="9" max="9" width="14.140625" style="65" bestFit="1" customWidth="1"/>
  </cols>
  <sheetData>
    <row r="7" spans="4:8" x14ac:dyDescent="0.25">
      <c r="E7" s="86"/>
      <c r="F7" s="89"/>
      <c r="G7" s="86"/>
      <c r="H7" s="86"/>
    </row>
    <row r="8" spans="4:8" x14ac:dyDescent="0.25">
      <c r="D8" s="33" t="s">
        <v>76</v>
      </c>
      <c r="E8" s="65">
        <v>37055.371064999999</v>
      </c>
    </row>
    <row r="9" spans="4:8" x14ac:dyDescent="0.25">
      <c r="D9" s="33" t="s">
        <v>77</v>
      </c>
      <c r="E9" s="65">
        <v>532000</v>
      </c>
    </row>
    <row r="22" spans="4:9" ht="15.75" thickBot="1" x14ac:dyDescent="0.3"/>
    <row r="23" spans="4:9" x14ac:dyDescent="0.25">
      <c r="D23" s="145" t="s">
        <v>87</v>
      </c>
      <c r="E23" s="146"/>
      <c r="F23" s="146"/>
      <c r="G23" s="146"/>
      <c r="H23" s="147"/>
    </row>
    <row r="24" spans="4:9" ht="15.75" thickBot="1" x14ac:dyDescent="0.3">
      <c r="D24" s="77"/>
      <c r="G24" s="66"/>
      <c r="H24" s="93" t="s">
        <v>86</v>
      </c>
    </row>
    <row r="25" spans="4:9" ht="15.75" thickBot="1" x14ac:dyDescent="0.3">
      <c r="D25" s="78"/>
      <c r="E25" s="87" t="s">
        <v>82</v>
      </c>
      <c r="F25" s="91" t="s">
        <v>83</v>
      </c>
      <c r="G25" s="87" t="s">
        <v>84</v>
      </c>
      <c r="H25" s="94" t="s">
        <v>85</v>
      </c>
      <c r="I25" s="94" t="s">
        <v>90</v>
      </c>
    </row>
    <row r="26" spans="4:9" x14ac:dyDescent="0.25">
      <c r="D26" s="73" t="s">
        <v>79</v>
      </c>
      <c r="E26" s="74">
        <f>SUM('ENERO -PROYECTO'!H6:H8)/1000</f>
        <v>1145563.4990000001</v>
      </c>
      <c r="F26" s="83">
        <f>SUM('FEBRERO - PROYECTO'!H6:H8)/1000</f>
        <v>1165789.3500000001</v>
      </c>
      <c r="G26" s="75">
        <f>SUM('MARZO - PROYECTO'!H6:H8)/1000</f>
        <v>1210188.3640000001</v>
      </c>
      <c r="H26" s="76">
        <f>SUM('ABRIL - PROYECTO'!H6:H8)/1000</f>
        <v>1253526.297</v>
      </c>
      <c r="I26" s="76">
        <f>SUM('MAYO - PROYECTO'!H5:H7)/1000</f>
        <v>1162198.7039999999</v>
      </c>
    </row>
    <row r="27" spans="4:9" x14ac:dyDescent="0.25">
      <c r="D27" s="67" t="s">
        <v>80</v>
      </c>
      <c r="E27" s="68">
        <f>SUM('ENERO -PROYECTO'!H9:H10)/1000</f>
        <v>1420364.5038699999</v>
      </c>
      <c r="F27" s="84">
        <f>SUM('FEBRERO - PROYECTO'!H9:H10)/1000</f>
        <v>1352865.2522499999</v>
      </c>
      <c r="G27" s="68">
        <f>SUM('MARZO - PROYECTO'!H9:H10)/1000</f>
        <v>252931.579</v>
      </c>
      <c r="H27" s="69">
        <f>SUM('ABRIL - PROYECTO'!H9:H10)/1000</f>
        <v>46032.815909999998</v>
      </c>
      <c r="I27" s="69">
        <f>SUM('MAYO - PROYECTO'!H8:H9)/1000</f>
        <v>178389.86638999998</v>
      </c>
    </row>
    <row r="28" spans="4:9" ht="15.75" thickBot="1" x14ac:dyDescent="0.3">
      <c r="D28" s="70" t="s">
        <v>81</v>
      </c>
      <c r="E28" s="71">
        <f>SUM('ENERO -PROYECTO'!H11:H17)/1000</f>
        <v>840205.00899999996</v>
      </c>
      <c r="F28" s="85">
        <f>SUM('FEBRERO - PROYECTO'!H11:H17)/1000</f>
        <v>1540859.5055999998</v>
      </c>
      <c r="G28" s="71">
        <f>SUM('MARZO - PROYECTO'!H11:H17)/1000</f>
        <v>1503497.459</v>
      </c>
      <c r="H28" s="72">
        <f>SUM('ABRIL - PROYECTO'!H11:H16)/1000</f>
        <v>1067118.561</v>
      </c>
      <c r="I28" s="72">
        <f>SUM('MAYO - PROYECTO'!H10:H12)/1000</f>
        <v>1070345.1599999999</v>
      </c>
    </row>
    <row r="29" spans="4:9" ht="15.75" thickTop="1" x14ac:dyDescent="0.25"/>
    <row r="46" spans="3:9" ht="15.75" thickBot="1" x14ac:dyDescent="0.3"/>
    <row r="47" spans="3:9" x14ac:dyDescent="0.25">
      <c r="C47" s="145" t="s">
        <v>88</v>
      </c>
      <c r="D47" s="148"/>
      <c r="E47" s="148"/>
      <c r="F47" s="148"/>
      <c r="G47" s="148"/>
      <c r="H47" s="148"/>
      <c r="I47" s="149"/>
    </row>
    <row r="48" spans="3:9" ht="15.75" thickBot="1" x14ac:dyDescent="0.3">
      <c r="C48" s="135"/>
      <c r="D48" s="136"/>
      <c r="E48" s="140"/>
      <c r="F48" s="137"/>
      <c r="G48" s="138"/>
      <c r="H48" s="139" t="s">
        <v>86</v>
      </c>
      <c r="I48" s="141"/>
    </row>
    <row r="49" spans="3:9" ht="15.75" thickBot="1" x14ac:dyDescent="0.3">
      <c r="C49" s="130"/>
      <c r="D49" s="131"/>
      <c r="E49" s="133" t="s">
        <v>82</v>
      </c>
      <c r="F49" s="132" t="s">
        <v>83</v>
      </c>
      <c r="G49" s="133" t="s">
        <v>84</v>
      </c>
      <c r="H49" s="134" t="s">
        <v>85</v>
      </c>
      <c r="I49" s="134" t="s">
        <v>90</v>
      </c>
    </row>
    <row r="50" spans="3:9" ht="56.25" x14ac:dyDescent="0.25">
      <c r="C50" s="79" t="s">
        <v>36</v>
      </c>
      <c r="D50" s="12" t="s">
        <v>37</v>
      </c>
      <c r="E50" s="82">
        <f>+'ENERO -PROYECTO'!H19</f>
        <v>0</v>
      </c>
      <c r="F50" s="82">
        <f>+'FEBRERO - PROYECTO'!H19/1000</f>
        <v>257.524</v>
      </c>
      <c r="G50" s="81">
        <f>+'MARZO - PROYECTO'!H19/1000</f>
        <v>405986.15399999998</v>
      </c>
      <c r="H50" s="95">
        <f>+'ABRIL - PROYECTO'!H19/1000</f>
        <v>378257.52399999998</v>
      </c>
      <c r="I50" s="142">
        <f>21384803103/1000</f>
        <v>21384803.103</v>
      </c>
    </row>
    <row r="51" spans="3:9" ht="45" x14ac:dyDescent="0.25">
      <c r="C51" s="79" t="s">
        <v>38</v>
      </c>
      <c r="D51" s="12" t="s">
        <v>39</v>
      </c>
      <c r="E51" s="82">
        <v>0</v>
      </c>
      <c r="F51" s="82">
        <f>+'FEBRERO - PROYECTO'!H20/1000</f>
        <v>2472.098</v>
      </c>
      <c r="G51" s="81">
        <f>+'MARZO - PROYECTO'!H20/1000</f>
        <v>175347.54300000001</v>
      </c>
      <c r="H51" s="95">
        <f>+'ABRIL - PROYECTO'!H20/1000</f>
        <v>2186116.9789999998</v>
      </c>
      <c r="I51" s="143">
        <f>3613222315/1000</f>
        <v>3613222.3149999999</v>
      </c>
    </row>
    <row r="52" spans="3:9" ht="22.5" x14ac:dyDescent="0.25">
      <c r="C52" s="79" t="s">
        <v>40</v>
      </c>
      <c r="D52" s="12" t="s">
        <v>41</v>
      </c>
      <c r="E52" s="82">
        <v>0</v>
      </c>
      <c r="F52" s="82">
        <v>0</v>
      </c>
      <c r="G52" s="81">
        <f>+'MARZO - PROYECTO'!H21/1000</f>
        <v>226817.568</v>
      </c>
      <c r="H52" s="95">
        <f>+'ABRIL - PROYECTO'!H21/1000</f>
        <v>1806488.568</v>
      </c>
      <c r="I52" s="143">
        <f>1439071715/1000</f>
        <v>1439071.7150000001</v>
      </c>
    </row>
    <row r="53" spans="3:9" ht="22.5" x14ac:dyDescent="0.25">
      <c r="C53" s="79" t="s">
        <v>42</v>
      </c>
      <c r="D53" s="12" t="s">
        <v>43</v>
      </c>
      <c r="E53" s="82">
        <v>0</v>
      </c>
      <c r="F53" s="82">
        <f>+'FEBRERO - PROYECTO'!H22/1000</f>
        <v>1282.0619999999999</v>
      </c>
      <c r="G53" s="81">
        <f>+'MARZO - PROYECTO'!H22/1000</f>
        <v>291764.19</v>
      </c>
      <c r="H53" s="95">
        <f>+'ABRIL - PROYECTO'!H22/1000</f>
        <v>804220.62800000003</v>
      </c>
      <c r="I53" s="143">
        <f>2355522789/1000</f>
        <v>2355522.7889999999</v>
      </c>
    </row>
    <row r="54" spans="3:9" ht="33.75" x14ac:dyDescent="0.25">
      <c r="C54" s="79" t="s">
        <v>44</v>
      </c>
      <c r="D54" s="12" t="s">
        <v>45</v>
      </c>
      <c r="E54" s="82">
        <v>0</v>
      </c>
      <c r="F54" s="82">
        <v>0</v>
      </c>
      <c r="G54" s="81">
        <f>+'MARZO - PROYECTO'!H23/1000</f>
        <v>178640.386</v>
      </c>
      <c r="H54" s="95">
        <f>+'ABRIL - PROYECTO'!H23/1000</f>
        <v>1698176.3419999999</v>
      </c>
      <c r="I54" s="143">
        <f>2799313597/1000</f>
        <v>2799313.5970000001</v>
      </c>
    </row>
    <row r="55" spans="3:9" ht="45" x14ac:dyDescent="0.25">
      <c r="C55" s="79" t="s">
        <v>46</v>
      </c>
      <c r="D55" s="12" t="s">
        <v>47</v>
      </c>
      <c r="E55" s="82">
        <f>+'ENERO -PROYECTO'!H24/1000</f>
        <v>157000000</v>
      </c>
      <c r="F55" s="82">
        <f>+'FEBRERO - PROYECTO'!H24/1000</f>
        <v>1639642.7239999999</v>
      </c>
      <c r="G55" s="81">
        <f>+'MARZO - PROYECTO'!H24/1000</f>
        <v>336963.739</v>
      </c>
      <c r="H55" s="95">
        <f>+'ABRIL - PROYECTO'!H24/1000</f>
        <v>303349.48800000001</v>
      </c>
      <c r="I55" s="143">
        <f>308910808.15/1000</f>
        <v>308910.80815</v>
      </c>
    </row>
    <row r="56" spans="3:9" ht="33.75" x14ac:dyDescent="0.25">
      <c r="C56" s="79" t="s">
        <v>48</v>
      </c>
      <c r="D56" s="12" t="s">
        <v>49</v>
      </c>
      <c r="E56" s="82">
        <v>0</v>
      </c>
      <c r="F56" s="82">
        <f>+'FEBRERO - PROYECTO'!H25/1000</f>
        <v>19425387.225000001</v>
      </c>
      <c r="G56" s="81">
        <f>+'MARZO - PROYECTO'!H25/1000</f>
        <v>4042792.1570000001</v>
      </c>
      <c r="H56" s="95">
        <f>+'ABRIL - PROYECTO'!H25/1000</f>
        <v>17698001.556000002</v>
      </c>
      <c r="I56" s="143">
        <f>1432495595/1000</f>
        <v>1432495.595</v>
      </c>
    </row>
    <row r="57" spans="3:9" ht="45" x14ac:dyDescent="0.25">
      <c r="C57" s="79" t="s">
        <v>50</v>
      </c>
      <c r="D57" s="12" t="s">
        <v>51</v>
      </c>
      <c r="E57" s="82">
        <v>0</v>
      </c>
      <c r="F57" s="82">
        <f>+'FEBRERO - PROYECTO'!H26/1000</f>
        <v>2918195.878</v>
      </c>
      <c r="G57" s="81">
        <f>+'MARZO - PROYECTO'!H26/1000</f>
        <v>1721939.2779999999</v>
      </c>
      <c r="H57" s="95">
        <f>+'ABRIL - PROYECTO'!H26/1000</f>
        <v>245889.36600000001</v>
      </c>
      <c r="I57" s="143">
        <f>377262916/1000</f>
        <v>377262.91600000003</v>
      </c>
    </row>
    <row r="58" spans="3:9" ht="56.25" x14ac:dyDescent="0.25">
      <c r="C58" s="79" t="s">
        <v>52</v>
      </c>
      <c r="D58" s="12" t="s">
        <v>53</v>
      </c>
      <c r="E58" s="82">
        <f>+'ENERO -PROYECTO'!H27/1000</f>
        <v>5200000</v>
      </c>
      <c r="F58" s="82">
        <f>+'FEBRERO - PROYECTO'!H27/1000</f>
        <v>6742789.25</v>
      </c>
      <c r="G58" s="81">
        <f>+'MARZO - PROYECTO'!H27/1000</f>
        <v>22937034.092</v>
      </c>
      <c r="H58" s="95">
        <f>+'ABRIL - PROYECTO'!H27/1000</f>
        <v>6397821.7209999999</v>
      </c>
      <c r="I58" s="143">
        <f>7023037211/1000</f>
        <v>7023037.2110000001</v>
      </c>
    </row>
    <row r="59" spans="3:9" ht="33.75" x14ac:dyDescent="0.25">
      <c r="C59" s="79" t="s">
        <v>54</v>
      </c>
      <c r="D59" s="12" t="s">
        <v>55</v>
      </c>
      <c r="E59" s="82">
        <v>0</v>
      </c>
      <c r="F59" s="82">
        <f>+'FEBRERO - PROYECTO'!H28/1000</f>
        <v>42842.8</v>
      </c>
      <c r="G59" s="81">
        <f>+'MARZO - PROYECTO'!H28/1000</f>
        <v>139642.61799999999</v>
      </c>
      <c r="H59" s="95">
        <f>+'ABRIL - PROYECTO'!H28/1000</f>
        <v>16000</v>
      </c>
      <c r="I59" s="143">
        <f>123384057/1000</f>
        <v>123384.057</v>
      </c>
    </row>
    <row r="60" spans="3:9" ht="33.75" x14ac:dyDescent="0.25">
      <c r="C60" s="79" t="s">
        <v>56</v>
      </c>
      <c r="D60" s="12" t="s">
        <v>57</v>
      </c>
      <c r="E60" s="82">
        <v>0</v>
      </c>
      <c r="F60" s="82">
        <v>0</v>
      </c>
      <c r="G60" s="81">
        <f>+'MARZO - PROYECTO'!H29/1000</f>
        <v>131811.837</v>
      </c>
      <c r="H60" s="95">
        <v>0</v>
      </c>
      <c r="I60" s="143">
        <v>0</v>
      </c>
    </row>
    <row r="61" spans="3:9" ht="56.25" x14ac:dyDescent="0.25">
      <c r="C61" s="79" t="s">
        <v>58</v>
      </c>
      <c r="D61" s="12" t="s">
        <v>59</v>
      </c>
      <c r="E61" s="82">
        <v>0</v>
      </c>
      <c r="F61" s="82">
        <f>+'FEBRERO - PROYECTO'!H30/1000</f>
        <v>1354.587</v>
      </c>
      <c r="G61" s="81">
        <f>+'MARZO - PROYECTO'!H30/1000</f>
        <v>392010.86599999998</v>
      </c>
      <c r="H61" s="95">
        <f>+'ABRIL - PROYECTO'!H30/1000</f>
        <v>28447305.170000002</v>
      </c>
      <c r="I61" s="143">
        <f>423201651/1000</f>
        <v>423201.65100000001</v>
      </c>
    </row>
    <row r="62" spans="3:9" ht="33.75" x14ac:dyDescent="0.25">
      <c r="C62" s="79" t="s">
        <v>60</v>
      </c>
      <c r="D62" s="12" t="s">
        <v>61</v>
      </c>
      <c r="E62" s="82">
        <v>0</v>
      </c>
      <c r="F62" s="82">
        <f>+'FEBRERO - PROYECTO'!H31/1000</f>
        <v>4083.261</v>
      </c>
      <c r="G62" s="81">
        <f>+'MARZO - PROYECTO'!H31/1000</f>
        <v>182909.80499999999</v>
      </c>
      <c r="H62" s="95">
        <f>+'ABRIL - PROYECTO'!H31/1000</f>
        <v>377837.00300000003</v>
      </c>
      <c r="I62" s="143">
        <f>204412538/1000</f>
        <v>204412.538</v>
      </c>
    </row>
    <row r="63" spans="3:9" ht="22.5" x14ac:dyDescent="0.25">
      <c r="C63" s="79" t="s">
        <v>62</v>
      </c>
      <c r="D63" s="12" t="s">
        <v>63</v>
      </c>
      <c r="E63" s="82">
        <v>0</v>
      </c>
      <c r="F63" s="82">
        <v>0</v>
      </c>
      <c r="G63" s="81">
        <f>+'MARZO - PROYECTO'!H32/1000</f>
        <v>91062.5</v>
      </c>
      <c r="H63" s="95">
        <f>+'ABRIL - PROYECTO'!H32/1000</f>
        <v>1318375</v>
      </c>
      <c r="I63" s="143">
        <f>1230901/1000</f>
        <v>1230.9010000000001</v>
      </c>
    </row>
    <row r="64" spans="3:9" ht="22.5" x14ac:dyDescent="0.25">
      <c r="C64" s="79" t="s">
        <v>64</v>
      </c>
      <c r="D64" s="12" t="s">
        <v>65</v>
      </c>
      <c r="E64" s="82">
        <v>0</v>
      </c>
      <c r="F64" s="82">
        <f>+'FEBRERO - PROYECTO'!H33/1000</f>
        <v>312530.40000000002</v>
      </c>
      <c r="G64" s="81">
        <f>+'MARZO - PROYECTO'!H33/1000</f>
        <v>219787.4</v>
      </c>
      <c r="H64" s="95">
        <f>+'ABRIL - PROYECTO'!H33/1000</f>
        <v>224224.55100000001</v>
      </c>
      <c r="I64" s="143">
        <f>3111406/1000</f>
        <v>3111.4059999999999</v>
      </c>
    </row>
    <row r="65" spans="3:9" ht="56.25" x14ac:dyDescent="0.25">
      <c r="C65" s="79" t="s">
        <v>66</v>
      </c>
      <c r="D65" s="12" t="s">
        <v>67</v>
      </c>
      <c r="E65" s="82">
        <v>0</v>
      </c>
      <c r="F65" s="82">
        <v>0</v>
      </c>
      <c r="G65" s="81">
        <f>+'MARZO - PROYECTO'!H34/1000</f>
        <v>200168.46599999999</v>
      </c>
      <c r="H65" s="95">
        <f>+'ABRIL - PROYECTO'!H34/1000</f>
        <v>1305.1422</v>
      </c>
      <c r="I65" s="143">
        <f>98312609/1000</f>
        <v>98312.608999999997</v>
      </c>
    </row>
    <row r="66" spans="3:9" ht="22.5" x14ac:dyDescent="0.25">
      <c r="C66" s="79" t="s">
        <v>68</v>
      </c>
      <c r="D66" s="12" t="s">
        <v>69</v>
      </c>
      <c r="E66" s="82">
        <v>0</v>
      </c>
      <c r="F66" s="82">
        <f>+'FEBRERO - PROYECTO'!H35/1000</f>
        <v>92195.354999999996</v>
      </c>
      <c r="G66" s="81">
        <f>+'MARZO - PROYECTO'!H35/1000</f>
        <v>872834.28229</v>
      </c>
      <c r="H66" s="95">
        <f>+'ABRIL - PROYECTO'!H35/1000</f>
        <v>1558989.632</v>
      </c>
      <c r="I66" s="143">
        <f>88111852/1000</f>
        <v>88111.851999999999</v>
      </c>
    </row>
    <row r="67" spans="3:9" ht="23.25" thickBot="1" x14ac:dyDescent="0.3">
      <c r="C67" s="80" t="s">
        <v>70</v>
      </c>
      <c r="D67" s="30" t="s">
        <v>71</v>
      </c>
      <c r="E67" s="92">
        <v>0</v>
      </c>
      <c r="F67" s="92">
        <f>+'FEBRERO - PROYECTO'!H36/1000</f>
        <v>541780.63899999997</v>
      </c>
      <c r="G67" s="88">
        <f>+'MARZO - PROYECTO'!H36/1000</f>
        <v>80299.982999999993</v>
      </c>
      <c r="H67" s="96">
        <f>+'ABRIL - PROYECTO'!H36/1000</f>
        <v>280259.50099999999</v>
      </c>
      <c r="I67" s="144">
        <f>205257510/1000</f>
        <v>205257.51</v>
      </c>
    </row>
    <row r="68" spans="3:9" ht="15.75" thickBot="1" x14ac:dyDescent="0.3">
      <c r="C68" s="80"/>
      <c r="D68" s="30"/>
      <c r="E68" s="92">
        <f>SUM(E50:E67)</f>
        <v>162200000</v>
      </c>
      <c r="F68" s="92">
        <f t="shared" ref="F68:I68" si="0">SUM(F50:F67)</f>
        <v>31724813.802999999</v>
      </c>
      <c r="G68" s="88">
        <f t="shared" si="0"/>
        <v>32627812.864289999</v>
      </c>
      <c r="H68" s="96">
        <f t="shared" si="0"/>
        <v>63742618.171200007</v>
      </c>
      <c r="I68" s="144">
        <f t="shared" si="0"/>
        <v>41880662.573150001</v>
      </c>
    </row>
  </sheetData>
  <mergeCells count="2">
    <mergeCell ref="D23:H23"/>
    <mergeCell ref="C47:I47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9"/>
  <sheetViews>
    <sheetView topLeftCell="A19" workbookViewId="0">
      <selection activeCell="Q32" sqref="Q32"/>
    </sheetView>
  </sheetViews>
  <sheetFormatPr baseColWidth="10" defaultRowHeight="15" x14ac:dyDescent="0.25"/>
  <cols>
    <col min="1" max="1" width="13.42578125" customWidth="1"/>
    <col min="2" max="2" width="21.5703125" customWidth="1"/>
    <col min="3" max="10" width="5.42578125" hidden="1" customWidth="1"/>
    <col min="11" max="11" width="7" hidden="1" customWidth="1"/>
    <col min="12" max="12" width="9.5703125" hidden="1" customWidth="1"/>
    <col min="13" max="13" width="8" hidden="1" customWidth="1"/>
    <col min="14" max="14" width="9.5703125" hidden="1" customWidth="1"/>
    <col min="15" max="15" width="49.28515625" customWidth="1"/>
    <col min="16" max="22" width="18.85546875" customWidth="1"/>
    <col min="23" max="23" width="0" hidden="1" customWidth="1"/>
    <col min="24" max="24" width="6.42578125" customWidth="1"/>
  </cols>
  <sheetData>
    <row r="1" spans="1:22" x14ac:dyDescent="0.25">
      <c r="A1" s="2"/>
      <c r="B1" s="2">
        <v>2019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  <c r="M1" s="3" t="s">
        <v>0</v>
      </c>
      <c r="N1" s="3" t="s">
        <v>0</v>
      </c>
      <c r="O1" s="3" t="s">
        <v>0</v>
      </c>
      <c r="P1" s="3" t="s">
        <v>0</v>
      </c>
      <c r="Q1" s="3" t="s">
        <v>0</v>
      </c>
      <c r="R1" s="3" t="s">
        <v>0</v>
      </c>
      <c r="S1" s="3" t="s">
        <v>0</v>
      </c>
      <c r="T1" s="3" t="s">
        <v>0</v>
      </c>
      <c r="U1" s="3" t="s">
        <v>0</v>
      </c>
      <c r="V1" s="3" t="s">
        <v>0</v>
      </c>
    </row>
    <row r="2" spans="1:22" x14ac:dyDescent="0.2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  <c r="M2" s="3" t="s">
        <v>0</v>
      </c>
      <c r="N2" s="3" t="s">
        <v>0</v>
      </c>
      <c r="O2" s="3" t="s">
        <v>0</v>
      </c>
      <c r="P2" s="3" t="s">
        <v>0</v>
      </c>
      <c r="Q2" s="3" t="s">
        <v>0</v>
      </c>
      <c r="R2" s="3" t="s">
        <v>0</v>
      </c>
      <c r="S2" s="3" t="s">
        <v>0</v>
      </c>
      <c r="T2" s="3" t="s">
        <v>0</v>
      </c>
      <c r="U2" s="3" t="s">
        <v>0</v>
      </c>
      <c r="V2" s="3" t="s">
        <v>0</v>
      </c>
    </row>
    <row r="3" spans="1:22" ht="15.75" thickBot="1" x14ac:dyDescent="0.3">
      <c r="A3" s="2"/>
      <c r="B3" s="5" t="s">
        <v>91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  <c r="M3" s="3" t="s">
        <v>0</v>
      </c>
      <c r="N3" s="3" t="s">
        <v>0</v>
      </c>
      <c r="O3" s="3" t="s">
        <v>0</v>
      </c>
      <c r="P3" s="3" t="s">
        <v>0</v>
      </c>
      <c r="Q3" s="3" t="s">
        <v>0</v>
      </c>
      <c r="R3" s="3" t="s">
        <v>0</v>
      </c>
      <c r="S3" s="3" t="s">
        <v>0</v>
      </c>
      <c r="T3" s="3" t="s">
        <v>0</v>
      </c>
      <c r="U3" s="3" t="s">
        <v>0</v>
      </c>
      <c r="V3" s="3" t="s">
        <v>0</v>
      </c>
    </row>
    <row r="4" spans="1:22" ht="24.75" thickTop="1" x14ac:dyDescent="0.25">
      <c r="A4" s="23"/>
      <c r="B4" s="8" t="s">
        <v>3</v>
      </c>
      <c r="C4" s="9" t="s">
        <v>92</v>
      </c>
      <c r="D4" s="9" t="s">
        <v>93</v>
      </c>
      <c r="E4" s="9" t="s">
        <v>94</v>
      </c>
      <c r="F4" s="9" t="s">
        <v>95</v>
      </c>
      <c r="G4" s="9" t="s">
        <v>96</v>
      </c>
      <c r="H4" s="9" t="s">
        <v>97</v>
      </c>
      <c r="I4" s="9" t="s">
        <v>98</v>
      </c>
      <c r="J4" s="9" t="s">
        <v>99</v>
      </c>
      <c r="K4" s="9" t="s">
        <v>100</v>
      </c>
      <c r="L4" s="9" t="s">
        <v>101</v>
      </c>
      <c r="M4" s="9" t="s">
        <v>102</v>
      </c>
      <c r="N4" s="9" t="s">
        <v>103</v>
      </c>
      <c r="O4" s="9" t="s">
        <v>4</v>
      </c>
      <c r="P4" s="9" t="s">
        <v>5</v>
      </c>
      <c r="Q4" s="9" t="s">
        <v>6</v>
      </c>
      <c r="R4" s="9" t="s">
        <v>7</v>
      </c>
      <c r="S4" s="9" t="s">
        <v>8</v>
      </c>
      <c r="T4" s="9" t="s">
        <v>9</v>
      </c>
      <c r="U4" s="9" t="s">
        <v>10</v>
      </c>
      <c r="V4" s="10" t="s">
        <v>11</v>
      </c>
    </row>
    <row r="5" spans="1:22" x14ac:dyDescent="0.25">
      <c r="A5" s="24"/>
      <c r="B5" s="11" t="s">
        <v>12</v>
      </c>
      <c r="C5" s="150" t="s">
        <v>104</v>
      </c>
      <c r="D5" s="150" t="s">
        <v>105</v>
      </c>
      <c r="E5" s="150" t="s">
        <v>105</v>
      </c>
      <c r="F5" s="150" t="s">
        <v>105</v>
      </c>
      <c r="G5" s="150"/>
      <c r="H5" s="150"/>
      <c r="I5" s="150"/>
      <c r="J5" s="150"/>
      <c r="K5" s="150"/>
      <c r="L5" s="150" t="s">
        <v>106</v>
      </c>
      <c r="M5" s="150" t="s">
        <v>107</v>
      </c>
      <c r="N5" s="150" t="s">
        <v>108</v>
      </c>
      <c r="O5" s="12" t="s">
        <v>13</v>
      </c>
      <c r="P5" s="13">
        <v>11589000000</v>
      </c>
      <c r="Q5" s="13">
        <v>0</v>
      </c>
      <c r="R5" s="13">
        <v>3889566010</v>
      </c>
      <c r="S5" s="13">
        <v>7699433990</v>
      </c>
      <c r="T5" s="13">
        <v>3889566010</v>
      </c>
      <c r="U5" s="13">
        <v>3889566010</v>
      </c>
      <c r="V5" s="14">
        <v>3889566010</v>
      </c>
    </row>
    <row r="6" spans="1:22" x14ac:dyDescent="0.25">
      <c r="A6" s="24"/>
      <c r="B6" s="11" t="s">
        <v>14</v>
      </c>
      <c r="C6" s="150" t="s">
        <v>104</v>
      </c>
      <c r="D6" s="150" t="s">
        <v>105</v>
      </c>
      <c r="E6" s="150" t="s">
        <v>105</v>
      </c>
      <c r="F6" s="150" t="s">
        <v>109</v>
      </c>
      <c r="G6" s="150"/>
      <c r="H6" s="150"/>
      <c r="I6" s="150"/>
      <c r="J6" s="150"/>
      <c r="K6" s="150"/>
      <c r="L6" s="150" t="s">
        <v>106</v>
      </c>
      <c r="M6" s="150" t="s">
        <v>107</v>
      </c>
      <c r="N6" s="150" t="s">
        <v>108</v>
      </c>
      <c r="O6" s="12" t="s">
        <v>15</v>
      </c>
      <c r="P6" s="13">
        <v>3935000000</v>
      </c>
      <c r="Q6" s="13">
        <v>0</v>
      </c>
      <c r="R6" s="13">
        <v>1489835104</v>
      </c>
      <c r="S6" s="13">
        <v>2445164896</v>
      </c>
      <c r="T6" s="13">
        <v>1489835104</v>
      </c>
      <c r="U6" s="13">
        <v>1489835104</v>
      </c>
      <c r="V6" s="14">
        <v>1489835104</v>
      </c>
    </row>
    <row r="7" spans="1:22" ht="22.5" x14ac:dyDescent="0.25">
      <c r="A7" s="24"/>
      <c r="B7" s="11" t="s">
        <v>16</v>
      </c>
      <c r="C7" s="150" t="s">
        <v>104</v>
      </c>
      <c r="D7" s="150" t="s">
        <v>105</v>
      </c>
      <c r="E7" s="150" t="s">
        <v>105</v>
      </c>
      <c r="F7" s="150" t="s">
        <v>110</v>
      </c>
      <c r="G7" s="150"/>
      <c r="H7" s="150"/>
      <c r="I7" s="150"/>
      <c r="J7" s="150"/>
      <c r="K7" s="150"/>
      <c r="L7" s="150" t="s">
        <v>106</v>
      </c>
      <c r="M7" s="150" t="s">
        <v>107</v>
      </c>
      <c r="N7" s="150" t="s">
        <v>108</v>
      </c>
      <c r="O7" s="12" t="s">
        <v>17</v>
      </c>
      <c r="P7" s="13">
        <v>1337000000</v>
      </c>
      <c r="Q7" s="13">
        <v>0</v>
      </c>
      <c r="R7" s="13">
        <v>557865100</v>
      </c>
      <c r="S7" s="13">
        <v>779134900</v>
      </c>
      <c r="T7" s="13">
        <v>557865100</v>
      </c>
      <c r="U7" s="13">
        <v>557865100</v>
      </c>
      <c r="V7" s="14">
        <v>557865100</v>
      </c>
    </row>
    <row r="8" spans="1:22" x14ac:dyDescent="0.25">
      <c r="A8" s="24"/>
      <c r="B8" s="11" t="s">
        <v>18</v>
      </c>
      <c r="C8" s="150" t="s">
        <v>104</v>
      </c>
      <c r="D8" s="150" t="s">
        <v>109</v>
      </c>
      <c r="E8" s="150" t="s">
        <v>105</v>
      </c>
      <c r="F8" s="150"/>
      <c r="G8" s="150"/>
      <c r="H8" s="150"/>
      <c r="I8" s="150"/>
      <c r="J8" s="150"/>
      <c r="K8" s="150"/>
      <c r="L8" s="150" t="s">
        <v>106</v>
      </c>
      <c r="M8" s="150" t="s">
        <v>107</v>
      </c>
      <c r="N8" s="150" t="s">
        <v>108</v>
      </c>
      <c r="O8" s="12" t="s">
        <v>19</v>
      </c>
      <c r="P8" s="13">
        <v>10000000</v>
      </c>
      <c r="Q8" s="13">
        <v>0</v>
      </c>
      <c r="R8" s="13">
        <v>9000000</v>
      </c>
      <c r="S8" s="13">
        <v>1000000</v>
      </c>
      <c r="T8" s="13">
        <v>2772113</v>
      </c>
      <c r="U8" s="13">
        <v>2772113</v>
      </c>
      <c r="V8" s="14">
        <v>2772113</v>
      </c>
    </row>
    <row r="9" spans="1:22" x14ac:dyDescent="0.25">
      <c r="A9" s="24"/>
      <c r="B9" s="11" t="s">
        <v>20</v>
      </c>
      <c r="C9" s="150" t="s">
        <v>104</v>
      </c>
      <c r="D9" s="150" t="s">
        <v>109</v>
      </c>
      <c r="E9" s="150" t="s">
        <v>109</v>
      </c>
      <c r="F9" s="150"/>
      <c r="G9" s="150"/>
      <c r="H9" s="150"/>
      <c r="I9" s="150"/>
      <c r="J9" s="150"/>
      <c r="K9" s="150"/>
      <c r="L9" s="150" t="s">
        <v>106</v>
      </c>
      <c r="M9" s="150" t="s">
        <v>107</v>
      </c>
      <c r="N9" s="150" t="s">
        <v>108</v>
      </c>
      <c r="O9" s="12" t="s">
        <v>21</v>
      </c>
      <c r="P9" s="13">
        <v>4202371065</v>
      </c>
      <c r="Q9" s="13">
        <v>0</v>
      </c>
      <c r="R9" s="13">
        <v>4013602130</v>
      </c>
      <c r="S9" s="13">
        <v>188768935</v>
      </c>
      <c r="T9" s="13">
        <v>3247811904.4200001</v>
      </c>
      <c r="U9" s="13">
        <v>1685666433.53</v>
      </c>
      <c r="V9" s="14">
        <v>1685139877.53</v>
      </c>
    </row>
    <row r="10" spans="1:22" ht="22.5" x14ac:dyDescent="0.25">
      <c r="A10" s="24"/>
      <c r="B10" s="11" t="s">
        <v>22</v>
      </c>
      <c r="C10" s="150" t="s">
        <v>104</v>
      </c>
      <c r="D10" s="150" t="s">
        <v>110</v>
      </c>
      <c r="E10" s="150" t="s">
        <v>110</v>
      </c>
      <c r="F10" s="150" t="s">
        <v>111</v>
      </c>
      <c r="G10" s="150" t="s">
        <v>112</v>
      </c>
      <c r="H10" s="150"/>
      <c r="I10" s="150"/>
      <c r="J10" s="150"/>
      <c r="K10" s="150"/>
      <c r="L10" s="150" t="s">
        <v>106</v>
      </c>
      <c r="M10" s="150" t="s">
        <v>107</v>
      </c>
      <c r="N10" s="150" t="s">
        <v>108</v>
      </c>
      <c r="O10" s="12" t="s">
        <v>23</v>
      </c>
      <c r="P10" s="13">
        <v>14085000000</v>
      </c>
      <c r="Q10" s="13">
        <v>0</v>
      </c>
      <c r="R10" s="13">
        <v>5098160209.5900002</v>
      </c>
      <c r="S10" s="13">
        <v>8986839790.4099998</v>
      </c>
      <c r="T10" s="13">
        <v>5098160209.5900002</v>
      </c>
      <c r="U10" s="13">
        <v>5098160209.5900002</v>
      </c>
      <c r="V10" s="14">
        <v>5098160209.5900002</v>
      </c>
    </row>
    <row r="11" spans="1:22" x14ac:dyDescent="0.25">
      <c r="A11" s="24"/>
      <c r="B11" s="11" t="s">
        <v>24</v>
      </c>
      <c r="C11" s="150" t="s">
        <v>104</v>
      </c>
      <c r="D11" s="150" t="s">
        <v>110</v>
      </c>
      <c r="E11" s="150" t="s">
        <v>111</v>
      </c>
      <c r="F11" s="150" t="s">
        <v>109</v>
      </c>
      <c r="G11" s="150" t="s">
        <v>113</v>
      </c>
      <c r="H11" s="150"/>
      <c r="I11" s="150"/>
      <c r="J11" s="150"/>
      <c r="K11" s="150"/>
      <c r="L11" s="150" t="s">
        <v>106</v>
      </c>
      <c r="M11" s="150" t="s">
        <v>107</v>
      </c>
      <c r="N11" s="150" t="s">
        <v>108</v>
      </c>
      <c r="O11" s="12" t="s">
        <v>25</v>
      </c>
      <c r="P11" s="13">
        <v>1153000000</v>
      </c>
      <c r="Q11" s="13">
        <v>0</v>
      </c>
      <c r="R11" s="13">
        <v>468961961.00999999</v>
      </c>
      <c r="S11" s="13">
        <v>684038038.99000001</v>
      </c>
      <c r="T11" s="13">
        <v>468961961.00999999</v>
      </c>
      <c r="U11" s="13">
        <v>221609772.00999999</v>
      </c>
      <c r="V11" s="14">
        <v>221609772.00999999</v>
      </c>
    </row>
    <row r="12" spans="1:22" ht="22.5" x14ac:dyDescent="0.25">
      <c r="A12" s="24"/>
      <c r="B12" s="11" t="s">
        <v>26</v>
      </c>
      <c r="C12" s="150" t="s">
        <v>104</v>
      </c>
      <c r="D12" s="150" t="s">
        <v>110</v>
      </c>
      <c r="E12" s="150" t="s">
        <v>111</v>
      </c>
      <c r="F12" s="150" t="s">
        <v>109</v>
      </c>
      <c r="G12" s="150" t="s">
        <v>114</v>
      </c>
      <c r="H12" s="150"/>
      <c r="I12" s="150"/>
      <c r="J12" s="150"/>
      <c r="K12" s="150"/>
      <c r="L12" s="150" t="s">
        <v>106</v>
      </c>
      <c r="M12" s="150" t="s">
        <v>107</v>
      </c>
      <c r="N12" s="150" t="s">
        <v>108</v>
      </c>
      <c r="O12" s="12" t="s">
        <v>27</v>
      </c>
      <c r="P12" s="13">
        <v>56000000</v>
      </c>
      <c r="Q12" s="13">
        <v>0</v>
      </c>
      <c r="R12" s="13">
        <v>38071439</v>
      </c>
      <c r="S12" s="13">
        <v>17928561</v>
      </c>
      <c r="T12" s="13">
        <v>38071439</v>
      </c>
      <c r="U12" s="13">
        <v>38071439</v>
      </c>
      <c r="V12" s="14">
        <v>38071439</v>
      </c>
    </row>
    <row r="13" spans="1:22" x14ac:dyDescent="0.25">
      <c r="A13" s="24"/>
      <c r="B13" s="11" t="s">
        <v>28</v>
      </c>
      <c r="C13" s="150" t="s">
        <v>104</v>
      </c>
      <c r="D13" s="150" t="s">
        <v>110</v>
      </c>
      <c r="E13" s="150" t="s">
        <v>107</v>
      </c>
      <c r="F13" s="150" t="s">
        <v>105</v>
      </c>
      <c r="G13" s="150" t="s">
        <v>113</v>
      </c>
      <c r="H13" s="150"/>
      <c r="I13" s="150"/>
      <c r="J13" s="150"/>
      <c r="K13" s="150"/>
      <c r="L13" s="150" t="s">
        <v>106</v>
      </c>
      <c r="M13" s="150" t="s">
        <v>115</v>
      </c>
      <c r="N13" s="150" t="s">
        <v>108</v>
      </c>
      <c r="O13" s="12" t="s">
        <v>29</v>
      </c>
      <c r="P13" s="13">
        <v>91000000</v>
      </c>
      <c r="Q13" s="13">
        <v>0</v>
      </c>
      <c r="R13" s="13">
        <v>0</v>
      </c>
      <c r="S13" s="13">
        <v>91000000</v>
      </c>
      <c r="T13" s="13">
        <v>0</v>
      </c>
      <c r="U13" s="13">
        <v>0</v>
      </c>
      <c r="V13" s="14">
        <v>0</v>
      </c>
    </row>
    <row r="14" spans="1:22" x14ac:dyDescent="0.25">
      <c r="A14" s="24"/>
      <c r="B14" s="11" t="s">
        <v>30</v>
      </c>
      <c r="C14" s="150" t="s">
        <v>104</v>
      </c>
      <c r="D14" s="150" t="s">
        <v>116</v>
      </c>
      <c r="E14" s="150" t="s">
        <v>105</v>
      </c>
      <c r="F14" s="150"/>
      <c r="G14" s="150"/>
      <c r="H14" s="150"/>
      <c r="I14" s="150"/>
      <c r="J14" s="150"/>
      <c r="K14" s="150"/>
      <c r="L14" s="150" t="s">
        <v>106</v>
      </c>
      <c r="M14" s="150" t="s">
        <v>107</v>
      </c>
      <c r="N14" s="150" t="s">
        <v>108</v>
      </c>
      <c r="O14" s="12" t="s">
        <v>31</v>
      </c>
      <c r="P14" s="13">
        <v>10000000</v>
      </c>
      <c r="Q14" s="13">
        <v>0</v>
      </c>
      <c r="R14" s="13">
        <v>0</v>
      </c>
      <c r="S14" s="13">
        <v>10000000</v>
      </c>
      <c r="T14" s="13">
        <v>0</v>
      </c>
      <c r="U14" s="13">
        <v>0</v>
      </c>
      <c r="V14" s="14">
        <v>0</v>
      </c>
    </row>
    <row r="15" spans="1:22" x14ac:dyDescent="0.25">
      <c r="A15" s="24"/>
      <c r="B15" s="11" t="s">
        <v>32</v>
      </c>
      <c r="C15" s="150" t="s">
        <v>104</v>
      </c>
      <c r="D15" s="150" t="s">
        <v>116</v>
      </c>
      <c r="E15" s="150" t="s">
        <v>110</v>
      </c>
      <c r="F15" s="150"/>
      <c r="G15" s="150"/>
      <c r="H15" s="150"/>
      <c r="I15" s="150"/>
      <c r="J15" s="150"/>
      <c r="K15" s="150"/>
      <c r="L15" s="150" t="s">
        <v>106</v>
      </c>
      <c r="M15" s="150" t="s">
        <v>107</v>
      </c>
      <c r="N15" s="150" t="s">
        <v>108</v>
      </c>
      <c r="O15" s="12" t="s">
        <v>33</v>
      </c>
      <c r="P15" s="13">
        <v>10000000</v>
      </c>
      <c r="Q15" s="13">
        <v>0</v>
      </c>
      <c r="R15" s="13">
        <v>0</v>
      </c>
      <c r="S15" s="13">
        <v>10000000</v>
      </c>
      <c r="T15" s="13">
        <v>0</v>
      </c>
      <c r="U15" s="13">
        <v>0</v>
      </c>
      <c r="V15" s="14">
        <v>0</v>
      </c>
    </row>
    <row r="16" spans="1:22" ht="15.75" thickBot="1" x14ac:dyDescent="0.3">
      <c r="A16" s="24"/>
      <c r="B16" s="18" t="s">
        <v>34</v>
      </c>
      <c r="C16" s="151" t="s">
        <v>104</v>
      </c>
      <c r="D16" s="151" t="s">
        <v>116</v>
      </c>
      <c r="E16" s="151" t="s">
        <v>111</v>
      </c>
      <c r="F16" s="151" t="s">
        <v>105</v>
      </c>
      <c r="G16" s="151"/>
      <c r="H16" s="151"/>
      <c r="I16" s="151"/>
      <c r="J16" s="151"/>
      <c r="K16" s="151"/>
      <c r="L16" s="151" t="s">
        <v>106</v>
      </c>
      <c r="M16" s="151" t="s">
        <v>115</v>
      </c>
      <c r="N16" s="151" t="s">
        <v>117</v>
      </c>
      <c r="O16" s="19" t="s">
        <v>35</v>
      </c>
      <c r="P16" s="20">
        <v>577000000</v>
      </c>
      <c r="Q16" s="20">
        <v>0</v>
      </c>
      <c r="R16" s="20">
        <v>416832085</v>
      </c>
      <c r="S16" s="20">
        <v>160167915</v>
      </c>
      <c r="T16" s="20">
        <v>416832085</v>
      </c>
      <c r="U16" s="20">
        <v>416832085</v>
      </c>
      <c r="V16" s="21">
        <v>416832085</v>
      </c>
    </row>
    <row r="17" spans="1:22" ht="15.75" thickBot="1" x14ac:dyDescent="0.3">
      <c r="A17" s="24"/>
      <c r="B17" s="152"/>
      <c r="C17" s="153"/>
      <c r="D17" s="153"/>
      <c r="E17" s="153"/>
      <c r="F17" s="153"/>
      <c r="G17" s="153"/>
      <c r="H17" s="153"/>
      <c r="I17" s="153"/>
      <c r="J17" s="153"/>
      <c r="K17" s="153"/>
      <c r="L17" s="153"/>
      <c r="M17" s="153"/>
      <c r="N17" s="153"/>
      <c r="O17" s="154"/>
      <c r="P17" s="155">
        <f>SUM(P5:P16)</f>
        <v>37055371065</v>
      </c>
      <c r="Q17" s="155">
        <f t="shared" ref="Q17:V17" si="0">SUM(Q5:Q16)</f>
        <v>0</v>
      </c>
      <c r="R17" s="155">
        <f t="shared" si="0"/>
        <v>15981894038.6</v>
      </c>
      <c r="S17" s="155">
        <f t="shared" si="0"/>
        <v>21073477026.400002</v>
      </c>
      <c r="T17" s="155">
        <f t="shared" si="0"/>
        <v>15209875926.02</v>
      </c>
      <c r="U17" s="155">
        <f t="shared" si="0"/>
        <v>13400378266.129999</v>
      </c>
      <c r="V17" s="155">
        <f t="shared" si="0"/>
        <v>13399851710.129999</v>
      </c>
    </row>
    <row r="18" spans="1:22" ht="33.75" x14ac:dyDescent="0.25">
      <c r="A18" s="24"/>
      <c r="B18" s="48" t="s">
        <v>36</v>
      </c>
      <c r="C18" s="156" t="s">
        <v>118</v>
      </c>
      <c r="D18" s="156" t="s">
        <v>119</v>
      </c>
      <c r="E18" s="156" t="s">
        <v>120</v>
      </c>
      <c r="F18" s="156" t="s">
        <v>121</v>
      </c>
      <c r="G18" s="156"/>
      <c r="H18" s="156"/>
      <c r="I18" s="156"/>
      <c r="J18" s="156"/>
      <c r="K18" s="156"/>
      <c r="L18" s="156" t="s">
        <v>106</v>
      </c>
      <c r="M18" s="156" t="s">
        <v>107</v>
      </c>
      <c r="N18" s="156" t="s">
        <v>108</v>
      </c>
      <c r="O18" s="49" t="s">
        <v>37</v>
      </c>
      <c r="P18" s="47">
        <v>73269266052</v>
      </c>
      <c r="Q18" s="47">
        <v>42569266052</v>
      </c>
      <c r="R18" s="47">
        <v>25960632501</v>
      </c>
      <c r="S18" s="47">
        <v>4739367499</v>
      </c>
      <c r="T18" s="47">
        <v>22169304305</v>
      </c>
      <c r="U18" s="47">
        <v>102034533</v>
      </c>
      <c r="V18" s="50">
        <v>102034533</v>
      </c>
    </row>
    <row r="19" spans="1:22" ht="22.5" x14ac:dyDescent="0.25">
      <c r="A19" s="24"/>
      <c r="B19" s="11" t="s">
        <v>38</v>
      </c>
      <c r="C19" s="150" t="s">
        <v>118</v>
      </c>
      <c r="D19" s="150" t="s">
        <v>119</v>
      </c>
      <c r="E19" s="150" t="s">
        <v>120</v>
      </c>
      <c r="F19" s="150" t="s">
        <v>122</v>
      </c>
      <c r="G19" s="150"/>
      <c r="H19" s="150"/>
      <c r="I19" s="150"/>
      <c r="J19" s="150"/>
      <c r="K19" s="150"/>
      <c r="L19" s="150" t="s">
        <v>106</v>
      </c>
      <c r="M19" s="150" t="s">
        <v>107</v>
      </c>
      <c r="N19" s="150" t="s">
        <v>108</v>
      </c>
      <c r="O19" s="12" t="s">
        <v>39</v>
      </c>
      <c r="P19" s="13">
        <v>8750000000</v>
      </c>
      <c r="Q19" s="13">
        <v>0</v>
      </c>
      <c r="R19" s="13">
        <v>6651998935</v>
      </c>
      <c r="S19" s="13">
        <v>2098001065</v>
      </c>
      <c r="T19" s="13">
        <v>5977158935</v>
      </c>
      <c r="U19" s="13">
        <v>609666334</v>
      </c>
      <c r="V19" s="14">
        <v>609666334</v>
      </c>
    </row>
    <row r="20" spans="1:22" x14ac:dyDescent="0.25">
      <c r="A20" s="24"/>
      <c r="B20" s="11" t="s">
        <v>40</v>
      </c>
      <c r="C20" s="150" t="s">
        <v>118</v>
      </c>
      <c r="D20" s="150" t="s">
        <v>119</v>
      </c>
      <c r="E20" s="150" t="s">
        <v>120</v>
      </c>
      <c r="F20" s="150" t="s">
        <v>107</v>
      </c>
      <c r="G20" s="150"/>
      <c r="H20" s="150"/>
      <c r="I20" s="150"/>
      <c r="J20" s="150"/>
      <c r="K20" s="150"/>
      <c r="L20" s="150" t="s">
        <v>106</v>
      </c>
      <c r="M20" s="150" t="s">
        <v>107</v>
      </c>
      <c r="N20" s="150" t="s">
        <v>108</v>
      </c>
      <c r="O20" s="12" t="s">
        <v>41</v>
      </c>
      <c r="P20" s="13">
        <v>8403000000</v>
      </c>
      <c r="Q20" s="13">
        <v>0</v>
      </c>
      <c r="R20" s="13">
        <v>6675377851</v>
      </c>
      <c r="S20" s="13">
        <v>1727622149</v>
      </c>
      <c r="T20" s="13">
        <v>3472377851</v>
      </c>
      <c r="U20" s="13">
        <v>57990312</v>
      </c>
      <c r="V20" s="14">
        <v>57990312</v>
      </c>
    </row>
    <row r="21" spans="1:22" ht="22.5" x14ac:dyDescent="0.25">
      <c r="A21" s="24"/>
      <c r="B21" s="11" t="s">
        <v>42</v>
      </c>
      <c r="C21" s="150" t="s">
        <v>118</v>
      </c>
      <c r="D21" s="150" t="s">
        <v>119</v>
      </c>
      <c r="E21" s="150" t="s">
        <v>120</v>
      </c>
      <c r="F21" s="150" t="s">
        <v>115</v>
      </c>
      <c r="G21" s="150"/>
      <c r="H21" s="150"/>
      <c r="I21" s="150"/>
      <c r="J21" s="150"/>
      <c r="K21" s="150"/>
      <c r="L21" s="150" t="s">
        <v>106</v>
      </c>
      <c r="M21" s="150" t="s">
        <v>107</v>
      </c>
      <c r="N21" s="150" t="s">
        <v>108</v>
      </c>
      <c r="O21" s="12" t="s">
        <v>43</v>
      </c>
      <c r="P21" s="13">
        <v>7782000000</v>
      </c>
      <c r="Q21" s="13">
        <v>0</v>
      </c>
      <c r="R21" s="13">
        <v>5778939669</v>
      </c>
      <c r="S21" s="13">
        <v>2003060331</v>
      </c>
      <c r="T21" s="13">
        <v>3452789669</v>
      </c>
      <c r="U21" s="13">
        <v>60799064</v>
      </c>
      <c r="V21" s="14">
        <v>60799064</v>
      </c>
    </row>
    <row r="22" spans="1:22" ht="22.5" x14ac:dyDescent="0.25">
      <c r="A22" s="24"/>
      <c r="B22" s="11" t="s">
        <v>44</v>
      </c>
      <c r="C22" s="150" t="s">
        <v>118</v>
      </c>
      <c r="D22" s="150" t="s">
        <v>119</v>
      </c>
      <c r="E22" s="150" t="s">
        <v>120</v>
      </c>
      <c r="F22" s="150" t="s">
        <v>123</v>
      </c>
      <c r="G22" s="150"/>
      <c r="H22" s="150"/>
      <c r="I22" s="150"/>
      <c r="J22" s="150"/>
      <c r="K22" s="150"/>
      <c r="L22" s="150" t="s">
        <v>106</v>
      </c>
      <c r="M22" s="150" t="s">
        <v>107</v>
      </c>
      <c r="N22" s="150" t="s">
        <v>108</v>
      </c>
      <c r="O22" s="12" t="s">
        <v>45</v>
      </c>
      <c r="P22" s="13">
        <v>9230000000</v>
      </c>
      <c r="Q22" s="13">
        <v>0</v>
      </c>
      <c r="R22" s="13">
        <v>5823670325</v>
      </c>
      <c r="S22" s="13">
        <v>3406329675</v>
      </c>
      <c r="T22" s="13">
        <v>4676130325</v>
      </c>
      <c r="U22" s="13">
        <v>44629036</v>
      </c>
      <c r="V22" s="14">
        <v>44629036</v>
      </c>
    </row>
    <row r="23" spans="1:22" ht="22.5" x14ac:dyDescent="0.25">
      <c r="A23" s="24"/>
      <c r="B23" s="11" t="s">
        <v>46</v>
      </c>
      <c r="C23" s="150" t="s">
        <v>118</v>
      </c>
      <c r="D23" s="150" t="s">
        <v>124</v>
      </c>
      <c r="E23" s="150" t="s">
        <v>120</v>
      </c>
      <c r="F23" s="150" t="s">
        <v>125</v>
      </c>
      <c r="G23" s="150"/>
      <c r="H23" s="150"/>
      <c r="I23" s="150"/>
      <c r="J23" s="150"/>
      <c r="K23" s="150"/>
      <c r="L23" s="150" t="s">
        <v>106</v>
      </c>
      <c r="M23" s="150" t="s">
        <v>107</v>
      </c>
      <c r="N23" s="150" t="s">
        <v>108</v>
      </c>
      <c r="O23" s="12" t="s">
        <v>47</v>
      </c>
      <c r="P23" s="13">
        <v>175651000000</v>
      </c>
      <c r="Q23" s="13">
        <v>0</v>
      </c>
      <c r="R23" s="13">
        <v>159913455332</v>
      </c>
      <c r="S23" s="13">
        <v>15737544668</v>
      </c>
      <c r="T23" s="13">
        <v>159588866759.14999</v>
      </c>
      <c r="U23" s="13">
        <v>16053917848</v>
      </c>
      <c r="V23" s="14">
        <v>16053917848</v>
      </c>
    </row>
    <row r="24" spans="1:22" ht="22.5" x14ac:dyDescent="0.25">
      <c r="A24" s="24"/>
      <c r="B24" s="11" t="s">
        <v>48</v>
      </c>
      <c r="C24" s="150" t="s">
        <v>118</v>
      </c>
      <c r="D24" s="150" t="s">
        <v>124</v>
      </c>
      <c r="E24" s="150" t="s">
        <v>120</v>
      </c>
      <c r="F24" s="150" t="s">
        <v>126</v>
      </c>
      <c r="G24" s="150"/>
      <c r="H24" s="150"/>
      <c r="I24" s="150"/>
      <c r="J24" s="150"/>
      <c r="K24" s="150"/>
      <c r="L24" s="150" t="s">
        <v>106</v>
      </c>
      <c r="M24" s="150" t="s">
        <v>107</v>
      </c>
      <c r="N24" s="150" t="s">
        <v>108</v>
      </c>
      <c r="O24" s="12" t="s">
        <v>49</v>
      </c>
      <c r="P24" s="13">
        <v>62490000000</v>
      </c>
      <c r="Q24" s="13">
        <v>6500000000</v>
      </c>
      <c r="R24" s="13">
        <v>44415458784</v>
      </c>
      <c r="S24" s="13">
        <v>11574541216</v>
      </c>
      <c r="T24" s="13">
        <v>42598676533</v>
      </c>
      <c r="U24" s="13">
        <v>7767304552</v>
      </c>
      <c r="V24" s="14">
        <v>7767304552</v>
      </c>
    </row>
    <row r="25" spans="1:22" ht="22.5" x14ac:dyDescent="0.25">
      <c r="A25" s="24"/>
      <c r="B25" s="11" t="s">
        <v>50</v>
      </c>
      <c r="C25" s="150" t="s">
        <v>118</v>
      </c>
      <c r="D25" s="150" t="s">
        <v>124</v>
      </c>
      <c r="E25" s="150" t="s">
        <v>120</v>
      </c>
      <c r="F25" s="150" t="s">
        <v>127</v>
      </c>
      <c r="G25" s="150"/>
      <c r="H25" s="150"/>
      <c r="I25" s="150"/>
      <c r="J25" s="150"/>
      <c r="K25" s="150"/>
      <c r="L25" s="150" t="s">
        <v>106</v>
      </c>
      <c r="M25" s="150" t="s">
        <v>107</v>
      </c>
      <c r="N25" s="150" t="s">
        <v>108</v>
      </c>
      <c r="O25" s="12" t="s">
        <v>51</v>
      </c>
      <c r="P25" s="13">
        <v>13299733948</v>
      </c>
      <c r="Q25" s="13">
        <v>1266283948</v>
      </c>
      <c r="R25" s="13">
        <v>8564153682</v>
      </c>
      <c r="S25" s="13">
        <v>3469296318</v>
      </c>
      <c r="T25" s="13">
        <v>5263287438</v>
      </c>
      <c r="U25" s="13">
        <v>2987643738</v>
      </c>
      <c r="V25" s="14">
        <v>2987643738</v>
      </c>
    </row>
    <row r="26" spans="1:22" ht="33.75" x14ac:dyDescent="0.25">
      <c r="A26" s="24"/>
      <c r="B26" s="11" t="s">
        <v>52</v>
      </c>
      <c r="C26" s="150" t="s">
        <v>118</v>
      </c>
      <c r="D26" s="150" t="s">
        <v>124</v>
      </c>
      <c r="E26" s="150" t="s">
        <v>120</v>
      </c>
      <c r="F26" s="150" t="s">
        <v>128</v>
      </c>
      <c r="G26" s="150"/>
      <c r="H26" s="150"/>
      <c r="I26" s="150"/>
      <c r="J26" s="150"/>
      <c r="K26" s="150"/>
      <c r="L26" s="150" t="s">
        <v>106</v>
      </c>
      <c r="M26" s="150" t="s">
        <v>107</v>
      </c>
      <c r="N26" s="150" t="s">
        <v>108</v>
      </c>
      <c r="O26" s="12" t="s">
        <v>53</v>
      </c>
      <c r="P26" s="13">
        <v>96155000000</v>
      </c>
      <c r="Q26" s="13">
        <v>19664450000</v>
      </c>
      <c r="R26" s="13">
        <v>60273406061</v>
      </c>
      <c r="S26" s="13">
        <v>16217143939</v>
      </c>
      <c r="T26" s="13">
        <v>48300682274</v>
      </c>
      <c r="U26" s="13">
        <v>22010546447</v>
      </c>
      <c r="V26" s="14">
        <v>22010546447</v>
      </c>
    </row>
    <row r="27" spans="1:22" ht="22.5" x14ac:dyDescent="0.25">
      <c r="A27" s="24"/>
      <c r="B27" s="11" t="s">
        <v>54</v>
      </c>
      <c r="C27" s="150" t="s">
        <v>118</v>
      </c>
      <c r="D27" s="150" t="s">
        <v>124</v>
      </c>
      <c r="E27" s="150" t="s">
        <v>120</v>
      </c>
      <c r="F27" s="150" t="s">
        <v>129</v>
      </c>
      <c r="G27" s="150"/>
      <c r="H27" s="150"/>
      <c r="I27" s="150"/>
      <c r="J27" s="150"/>
      <c r="K27" s="150"/>
      <c r="L27" s="150" t="s">
        <v>106</v>
      </c>
      <c r="M27" s="150" t="s">
        <v>107</v>
      </c>
      <c r="N27" s="150" t="s">
        <v>108</v>
      </c>
      <c r="O27" s="12" t="s">
        <v>55</v>
      </c>
      <c r="P27" s="13">
        <v>1000000000</v>
      </c>
      <c r="Q27" s="13">
        <v>0</v>
      </c>
      <c r="R27" s="13">
        <v>321869475</v>
      </c>
      <c r="S27" s="13">
        <v>678130525</v>
      </c>
      <c r="T27" s="13">
        <v>321869475</v>
      </c>
      <c r="U27" s="13">
        <v>44136318</v>
      </c>
      <c r="V27" s="14">
        <v>44136318</v>
      </c>
    </row>
    <row r="28" spans="1:22" ht="22.5" x14ac:dyDescent="0.25">
      <c r="A28" s="24"/>
      <c r="B28" s="11" t="s">
        <v>56</v>
      </c>
      <c r="C28" s="150" t="s">
        <v>118</v>
      </c>
      <c r="D28" s="150" t="s">
        <v>124</v>
      </c>
      <c r="E28" s="150" t="s">
        <v>120</v>
      </c>
      <c r="F28" s="150" t="s">
        <v>130</v>
      </c>
      <c r="G28" s="150"/>
      <c r="H28" s="150"/>
      <c r="I28" s="150"/>
      <c r="J28" s="150"/>
      <c r="K28" s="150"/>
      <c r="L28" s="150" t="s">
        <v>106</v>
      </c>
      <c r="M28" s="150" t="s">
        <v>107</v>
      </c>
      <c r="N28" s="150" t="s">
        <v>108</v>
      </c>
      <c r="O28" s="12" t="s">
        <v>57</v>
      </c>
      <c r="P28" s="13">
        <v>1200000000</v>
      </c>
      <c r="Q28" s="13">
        <v>0</v>
      </c>
      <c r="R28" s="13">
        <v>1073011837</v>
      </c>
      <c r="S28" s="13">
        <v>126988163</v>
      </c>
      <c r="T28" s="13">
        <v>131811837</v>
      </c>
      <c r="U28" s="13">
        <v>25495170</v>
      </c>
      <c r="V28" s="14">
        <v>25495170</v>
      </c>
    </row>
    <row r="29" spans="1:22" ht="33.75" x14ac:dyDescent="0.25">
      <c r="A29" s="24"/>
      <c r="B29" s="11" t="s">
        <v>58</v>
      </c>
      <c r="C29" s="150" t="s">
        <v>118</v>
      </c>
      <c r="D29" s="150" t="s">
        <v>124</v>
      </c>
      <c r="E29" s="150" t="s">
        <v>120</v>
      </c>
      <c r="F29" s="150" t="s">
        <v>131</v>
      </c>
      <c r="G29" s="150"/>
      <c r="H29" s="150"/>
      <c r="I29" s="150"/>
      <c r="J29" s="150"/>
      <c r="K29" s="150"/>
      <c r="L29" s="150" t="s">
        <v>106</v>
      </c>
      <c r="M29" s="150" t="s">
        <v>107</v>
      </c>
      <c r="N29" s="150" t="s">
        <v>108</v>
      </c>
      <c r="O29" s="12" t="s">
        <v>59</v>
      </c>
      <c r="P29" s="13">
        <v>45620000000</v>
      </c>
      <c r="Q29" s="13">
        <v>0</v>
      </c>
      <c r="R29" s="13">
        <v>32095983024</v>
      </c>
      <c r="S29" s="13">
        <v>13524016976</v>
      </c>
      <c r="T29" s="13">
        <v>29263872274</v>
      </c>
      <c r="U29" s="13">
        <v>14737946093</v>
      </c>
      <c r="V29" s="14">
        <v>14737946093</v>
      </c>
    </row>
    <row r="30" spans="1:22" ht="22.5" x14ac:dyDescent="0.25">
      <c r="A30" s="24"/>
      <c r="B30" s="11" t="s">
        <v>60</v>
      </c>
      <c r="C30" s="150" t="s">
        <v>118</v>
      </c>
      <c r="D30" s="150" t="s">
        <v>124</v>
      </c>
      <c r="E30" s="150" t="s">
        <v>120</v>
      </c>
      <c r="F30" s="150" t="s">
        <v>132</v>
      </c>
      <c r="G30" s="150"/>
      <c r="H30" s="150"/>
      <c r="I30" s="150"/>
      <c r="J30" s="150"/>
      <c r="K30" s="150"/>
      <c r="L30" s="150" t="s">
        <v>106</v>
      </c>
      <c r="M30" s="150" t="s">
        <v>107</v>
      </c>
      <c r="N30" s="150" t="s">
        <v>108</v>
      </c>
      <c r="O30" s="12" t="s">
        <v>61</v>
      </c>
      <c r="P30" s="13">
        <v>2500000000</v>
      </c>
      <c r="Q30" s="13">
        <v>0</v>
      </c>
      <c r="R30" s="13">
        <v>1217698774</v>
      </c>
      <c r="S30" s="13">
        <v>1282301226</v>
      </c>
      <c r="T30" s="13">
        <v>769242607</v>
      </c>
      <c r="U30" s="13">
        <v>70403949</v>
      </c>
      <c r="V30" s="14">
        <v>70403949</v>
      </c>
    </row>
    <row r="31" spans="1:22" x14ac:dyDescent="0.25">
      <c r="A31" s="24"/>
      <c r="B31" s="11" t="s">
        <v>62</v>
      </c>
      <c r="C31" s="150" t="s">
        <v>118</v>
      </c>
      <c r="D31" s="150" t="s">
        <v>124</v>
      </c>
      <c r="E31" s="150" t="s">
        <v>120</v>
      </c>
      <c r="F31" s="150" t="s">
        <v>133</v>
      </c>
      <c r="G31" s="150"/>
      <c r="H31" s="150"/>
      <c r="I31" s="150"/>
      <c r="J31" s="150"/>
      <c r="K31" s="150"/>
      <c r="L31" s="150" t="s">
        <v>106</v>
      </c>
      <c r="M31" s="150" t="s">
        <v>107</v>
      </c>
      <c r="N31" s="150" t="s">
        <v>108</v>
      </c>
      <c r="O31" s="12" t="s">
        <v>63</v>
      </c>
      <c r="P31" s="13">
        <v>1700000000</v>
      </c>
      <c r="Q31" s="13">
        <v>0</v>
      </c>
      <c r="R31" s="13">
        <v>1485168401</v>
      </c>
      <c r="S31" s="13">
        <v>214831599</v>
      </c>
      <c r="T31" s="13">
        <v>1410668401</v>
      </c>
      <c r="U31" s="13">
        <v>754277718</v>
      </c>
      <c r="V31" s="14">
        <v>754277718</v>
      </c>
    </row>
    <row r="32" spans="1:22" ht="22.5" x14ac:dyDescent="0.25">
      <c r="A32" s="24"/>
      <c r="B32" s="11" t="s">
        <v>64</v>
      </c>
      <c r="C32" s="150" t="s">
        <v>118</v>
      </c>
      <c r="D32" s="150" t="s">
        <v>124</v>
      </c>
      <c r="E32" s="150" t="s">
        <v>120</v>
      </c>
      <c r="F32" s="150" t="s">
        <v>134</v>
      </c>
      <c r="G32" s="150"/>
      <c r="H32" s="150"/>
      <c r="I32" s="150"/>
      <c r="J32" s="150"/>
      <c r="K32" s="150"/>
      <c r="L32" s="150" t="s">
        <v>106</v>
      </c>
      <c r="M32" s="150" t="s">
        <v>107</v>
      </c>
      <c r="N32" s="150" t="s">
        <v>108</v>
      </c>
      <c r="O32" s="12" t="s">
        <v>65</v>
      </c>
      <c r="P32" s="13">
        <v>9000000000</v>
      </c>
      <c r="Q32" s="13">
        <v>0</v>
      </c>
      <c r="R32" s="13">
        <v>1160048351</v>
      </c>
      <c r="S32" s="13">
        <v>7839951649</v>
      </c>
      <c r="T32" s="13">
        <v>759653757</v>
      </c>
      <c r="U32" s="13">
        <v>376717002.64999998</v>
      </c>
      <c r="V32" s="14">
        <v>376717002.64999998</v>
      </c>
    </row>
    <row r="33" spans="1:22" ht="33.75" x14ac:dyDescent="0.25">
      <c r="A33" s="24"/>
      <c r="B33" s="11" t="s">
        <v>66</v>
      </c>
      <c r="C33" s="150" t="s">
        <v>118</v>
      </c>
      <c r="D33" s="150" t="s">
        <v>135</v>
      </c>
      <c r="E33" s="150" t="s">
        <v>120</v>
      </c>
      <c r="F33" s="150" t="s">
        <v>136</v>
      </c>
      <c r="G33" s="150"/>
      <c r="H33" s="150"/>
      <c r="I33" s="150"/>
      <c r="J33" s="150"/>
      <c r="K33" s="150"/>
      <c r="L33" s="150" t="s">
        <v>106</v>
      </c>
      <c r="M33" s="150" t="s">
        <v>107</v>
      </c>
      <c r="N33" s="150" t="s">
        <v>108</v>
      </c>
      <c r="O33" s="12" t="s">
        <v>67</v>
      </c>
      <c r="P33" s="13">
        <v>4000000000</v>
      </c>
      <c r="Q33" s="13">
        <v>0</v>
      </c>
      <c r="R33" s="13">
        <v>1055587902.2</v>
      </c>
      <c r="S33" s="13">
        <v>2944412097.8000002</v>
      </c>
      <c r="T33" s="13">
        <v>299786217.19999999</v>
      </c>
      <c r="U33" s="13">
        <v>13310000</v>
      </c>
      <c r="V33" s="14">
        <v>13310000</v>
      </c>
    </row>
    <row r="34" spans="1:22" x14ac:dyDescent="0.25">
      <c r="A34" s="24"/>
      <c r="B34" s="11" t="s">
        <v>68</v>
      </c>
      <c r="C34" s="150" t="s">
        <v>118</v>
      </c>
      <c r="D34" s="150" t="s">
        <v>135</v>
      </c>
      <c r="E34" s="150" t="s">
        <v>120</v>
      </c>
      <c r="F34" s="150" t="s">
        <v>121</v>
      </c>
      <c r="G34" s="150"/>
      <c r="H34" s="150"/>
      <c r="I34" s="150"/>
      <c r="J34" s="150"/>
      <c r="K34" s="150"/>
      <c r="L34" s="150" t="s">
        <v>106</v>
      </c>
      <c r="M34" s="150" t="s">
        <v>107</v>
      </c>
      <c r="N34" s="150" t="s">
        <v>108</v>
      </c>
      <c r="O34" s="12" t="s">
        <v>69</v>
      </c>
      <c r="P34" s="13">
        <v>6000000000</v>
      </c>
      <c r="Q34" s="13">
        <v>0</v>
      </c>
      <c r="R34" s="13">
        <v>4239442607.29</v>
      </c>
      <c r="S34" s="13">
        <v>1760557392.71</v>
      </c>
      <c r="T34" s="13">
        <v>2612131121.29</v>
      </c>
      <c r="U34" s="13">
        <v>344123374</v>
      </c>
      <c r="V34" s="14">
        <v>344123374</v>
      </c>
    </row>
    <row r="35" spans="1:22" ht="23.25" thickBot="1" x14ac:dyDescent="0.3">
      <c r="A35" s="24"/>
      <c r="B35" s="18" t="s">
        <v>70</v>
      </c>
      <c r="C35" s="151" t="s">
        <v>118</v>
      </c>
      <c r="D35" s="151" t="s">
        <v>135</v>
      </c>
      <c r="E35" s="151" t="s">
        <v>120</v>
      </c>
      <c r="F35" s="151" t="s">
        <v>122</v>
      </c>
      <c r="G35" s="151"/>
      <c r="H35" s="151"/>
      <c r="I35" s="151"/>
      <c r="J35" s="151"/>
      <c r="K35" s="151"/>
      <c r="L35" s="151" t="s">
        <v>106</v>
      </c>
      <c r="M35" s="151" t="s">
        <v>107</v>
      </c>
      <c r="N35" s="151" t="s">
        <v>108</v>
      </c>
      <c r="O35" s="19" t="s">
        <v>71</v>
      </c>
      <c r="P35" s="20">
        <v>5950000000</v>
      </c>
      <c r="Q35" s="20">
        <v>0</v>
      </c>
      <c r="R35" s="20">
        <v>1254864300</v>
      </c>
      <c r="S35" s="20">
        <v>4695135700</v>
      </c>
      <c r="T35" s="20">
        <v>1107597633</v>
      </c>
      <c r="U35" s="20">
        <v>220869490</v>
      </c>
      <c r="V35" s="21">
        <v>220869490</v>
      </c>
    </row>
    <row r="36" spans="1:22" ht="15.75" thickBot="1" x14ac:dyDescent="0.3">
      <c r="A36" s="24"/>
      <c r="B36" s="152" t="s">
        <v>0</v>
      </c>
      <c r="C36" s="153" t="s">
        <v>0</v>
      </c>
      <c r="D36" s="153" t="s">
        <v>0</v>
      </c>
      <c r="E36" s="153" t="s">
        <v>0</v>
      </c>
      <c r="F36" s="153" t="s">
        <v>0</v>
      </c>
      <c r="G36" s="153" t="s">
        <v>0</v>
      </c>
      <c r="H36" s="153" t="s">
        <v>0</v>
      </c>
      <c r="I36" s="153" t="s">
        <v>0</v>
      </c>
      <c r="J36" s="153" t="s">
        <v>0</v>
      </c>
      <c r="K36" s="153" t="s">
        <v>0</v>
      </c>
      <c r="L36" s="153" t="s">
        <v>0</v>
      </c>
      <c r="M36" s="153" t="s">
        <v>0</v>
      </c>
      <c r="N36" s="153" t="s">
        <v>0</v>
      </c>
      <c r="O36" s="154" t="s">
        <v>0</v>
      </c>
      <c r="P36" s="155">
        <f>SUM(P18:P35)</f>
        <v>532000000000</v>
      </c>
      <c r="Q36" s="155">
        <f t="shared" ref="Q36:V36" si="1">SUM(Q18:Q35)</f>
        <v>70000000000</v>
      </c>
      <c r="R36" s="155">
        <f t="shared" si="1"/>
        <v>367960767811.48999</v>
      </c>
      <c r="S36" s="155">
        <f t="shared" si="1"/>
        <v>94039232188.51001</v>
      </c>
      <c r="T36" s="155">
        <f t="shared" si="1"/>
        <v>332175907411.64001</v>
      </c>
      <c r="U36" s="155">
        <f t="shared" si="1"/>
        <v>66281810978.650002</v>
      </c>
      <c r="V36" s="157">
        <f t="shared" si="1"/>
        <v>66281810978.650002</v>
      </c>
    </row>
    <row r="37" spans="1:22" ht="15.75" thickBot="1" x14ac:dyDescent="0.3">
      <c r="A37" s="24"/>
      <c r="B37" s="158" t="s">
        <v>0</v>
      </c>
      <c r="C37" s="159" t="s">
        <v>0</v>
      </c>
      <c r="D37" s="159" t="s">
        <v>0</v>
      </c>
      <c r="E37" s="159" t="s">
        <v>0</v>
      </c>
      <c r="F37" s="159" t="s">
        <v>0</v>
      </c>
      <c r="G37" s="159" t="s">
        <v>0</v>
      </c>
      <c r="H37" s="159" t="s">
        <v>0</v>
      </c>
      <c r="I37" s="159" t="s">
        <v>0</v>
      </c>
      <c r="J37" s="159" t="s">
        <v>0</v>
      </c>
      <c r="K37" s="159" t="s">
        <v>0</v>
      </c>
      <c r="L37" s="159" t="s">
        <v>0</v>
      </c>
      <c r="M37" s="159" t="s">
        <v>0</v>
      </c>
      <c r="N37" s="159" t="s">
        <v>0</v>
      </c>
      <c r="O37" s="160" t="s">
        <v>0</v>
      </c>
      <c r="P37" s="161">
        <f>+P36+P17</f>
        <v>569055371065</v>
      </c>
      <c r="Q37" s="161">
        <f t="shared" ref="Q37:V37" si="2">+Q36+Q17</f>
        <v>70000000000</v>
      </c>
      <c r="R37" s="161">
        <f t="shared" si="2"/>
        <v>383942661850.08997</v>
      </c>
      <c r="S37" s="161">
        <f t="shared" si="2"/>
        <v>115112709214.91</v>
      </c>
      <c r="T37" s="161">
        <f t="shared" si="2"/>
        <v>347385783337.66003</v>
      </c>
      <c r="U37" s="161">
        <f t="shared" si="2"/>
        <v>79682189244.779999</v>
      </c>
      <c r="V37" s="161">
        <f t="shared" si="2"/>
        <v>79681662688.779999</v>
      </c>
    </row>
    <row r="38" spans="1:22" ht="15.75" thickTop="1" x14ac:dyDescent="0.25"/>
    <row r="108" ht="0" hidden="1" customHeight="1" x14ac:dyDescent="0.25"/>
    <row r="109" ht="33.950000000000003" customHeight="1" x14ac:dyDescent="0.25"/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showGridLines="0" workbookViewId="0">
      <selection activeCell="H10" sqref="H10"/>
    </sheetView>
  </sheetViews>
  <sheetFormatPr baseColWidth="10" defaultRowHeight="15" x14ac:dyDescent="0.25"/>
  <cols>
    <col min="1" max="1" width="13.42578125" customWidth="1"/>
    <col min="2" max="2" width="21.5703125" customWidth="1"/>
    <col min="3" max="3" width="50.28515625" customWidth="1"/>
    <col min="4" max="10" width="15.7109375" customWidth="1"/>
    <col min="11" max="11" width="0" hidden="1" customWidth="1"/>
    <col min="12" max="12" width="6.42578125" customWidth="1"/>
  </cols>
  <sheetData>
    <row r="1" spans="1:10" x14ac:dyDescent="0.25">
      <c r="A1" s="1"/>
      <c r="B1" s="2">
        <v>2019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</row>
    <row r="2" spans="1:10" x14ac:dyDescent="0.25">
      <c r="A2" s="1"/>
      <c r="B2" s="1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</row>
    <row r="3" spans="1:10" ht="15.75" thickBot="1" x14ac:dyDescent="0.3">
      <c r="A3" s="1"/>
      <c r="B3" s="5" t="s">
        <v>2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</row>
    <row r="4" spans="1:10" ht="15.75" thickTop="1" x14ac:dyDescent="0.25">
      <c r="A4" s="23"/>
      <c r="B4" s="8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9" t="s">
        <v>9</v>
      </c>
      <c r="I4" s="9" t="s">
        <v>10</v>
      </c>
      <c r="J4" s="10" t="s">
        <v>11</v>
      </c>
    </row>
    <row r="5" spans="1:10" x14ac:dyDescent="0.25">
      <c r="A5" s="23"/>
      <c r="B5" s="37"/>
      <c r="C5" s="63" t="s">
        <v>78</v>
      </c>
      <c r="D5" s="45">
        <f>SUM(D6:D17)</f>
        <v>37055371065</v>
      </c>
      <c r="E5" s="45">
        <f t="shared" ref="E5:I5" si="0">SUM(E6:E17)</f>
        <v>0</v>
      </c>
      <c r="F5" s="45">
        <f t="shared" si="0"/>
        <v>4891871832</v>
      </c>
      <c r="G5" s="45">
        <f t="shared" si="0"/>
        <v>32163499233</v>
      </c>
      <c r="H5" s="45">
        <f t="shared" si="0"/>
        <v>3406133011.8699999</v>
      </c>
      <c r="I5" s="45">
        <f t="shared" si="0"/>
        <v>1646225731.8699999</v>
      </c>
      <c r="J5" s="46">
        <f>SUM(J6:J17)</f>
        <v>1646225731.8699999</v>
      </c>
    </row>
    <row r="6" spans="1:10" x14ac:dyDescent="0.25">
      <c r="A6" s="24"/>
      <c r="B6" s="11" t="s">
        <v>12</v>
      </c>
      <c r="C6" s="12" t="s">
        <v>13</v>
      </c>
      <c r="D6" s="13">
        <v>11589000000</v>
      </c>
      <c r="E6" s="13">
        <v>0</v>
      </c>
      <c r="F6" s="13">
        <v>747324685</v>
      </c>
      <c r="G6" s="13">
        <v>10841675315</v>
      </c>
      <c r="H6" s="13">
        <v>747324685</v>
      </c>
      <c r="I6" s="13">
        <v>747324685</v>
      </c>
      <c r="J6" s="14">
        <v>747324685</v>
      </c>
    </row>
    <row r="7" spans="1:10" x14ac:dyDescent="0.25">
      <c r="A7" s="24"/>
      <c r="B7" s="11" t="s">
        <v>14</v>
      </c>
      <c r="C7" s="12" t="s">
        <v>15</v>
      </c>
      <c r="D7" s="13">
        <v>3935000000</v>
      </c>
      <c r="E7" s="13">
        <v>0</v>
      </c>
      <c r="F7" s="13">
        <v>301083723</v>
      </c>
      <c r="G7" s="13">
        <v>3633916277</v>
      </c>
      <c r="H7" s="13">
        <v>301083723</v>
      </c>
      <c r="I7" s="13">
        <v>298280923</v>
      </c>
      <c r="J7" s="14">
        <v>298280923</v>
      </c>
    </row>
    <row r="8" spans="1:10" x14ac:dyDescent="0.25">
      <c r="A8" s="24"/>
      <c r="B8" s="11" t="s">
        <v>16</v>
      </c>
      <c r="C8" s="12" t="s">
        <v>17</v>
      </c>
      <c r="D8" s="13">
        <v>1337000000</v>
      </c>
      <c r="E8" s="13">
        <v>0</v>
      </c>
      <c r="F8" s="13">
        <v>97155091</v>
      </c>
      <c r="G8" s="13">
        <v>1239844909</v>
      </c>
      <c r="H8" s="13">
        <v>97155091</v>
      </c>
      <c r="I8" s="13">
        <v>97155091</v>
      </c>
      <c r="J8" s="14">
        <v>97155091</v>
      </c>
    </row>
    <row r="9" spans="1:10" x14ac:dyDescent="0.25">
      <c r="A9" s="24"/>
      <c r="B9" s="11" t="s">
        <v>18</v>
      </c>
      <c r="C9" s="12" t="s">
        <v>19</v>
      </c>
      <c r="D9" s="13">
        <v>10000000</v>
      </c>
      <c r="E9" s="13">
        <v>0</v>
      </c>
      <c r="F9" s="13">
        <v>0</v>
      </c>
      <c r="G9" s="13">
        <v>10000000</v>
      </c>
      <c r="H9" s="13">
        <v>0</v>
      </c>
      <c r="I9" s="13">
        <v>0</v>
      </c>
      <c r="J9" s="14">
        <v>0</v>
      </c>
    </row>
    <row r="10" spans="1:10" x14ac:dyDescent="0.25">
      <c r="A10" s="24"/>
      <c r="B10" s="11" t="s">
        <v>20</v>
      </c>
      <c r="C10" s="12" t="s">
        <v>21</v>
      </c>
      <c r="D10" s="13">
        <v>3952371065</v>
      </c>
      <c r="E10" s="13">
        <v>0</v>
      </c>
      <c r="F10" s="13">
        <v>2895443839</v>
      </c>
      <c r="G10" s="13">
        <v>1056927226</v>
      </c>
      <c r="H10" s="13">
        <v>1420364503.8699999</v>
      </c>
      <c r="I10" s="13">
        <v>58103720.869999997</v>
      </c>
      <c r="J10" s="14">
        <v>58103720.869999997</v>
      </c>
    </row>
    <row r="11" spans="1:10" ht="22.5" x14ac:dyDescent="0.25">
      <c r="A11" s="24"/>
      <c r="B11" s="11" t="s">
        <v>22</v>
      </c>
      <c r="C11" s="12" t="s">
        <v>23</v>
      </c>
      <c r="D11" s="13">
        <v>14085000000</v>
      </c>
      <c r="E11" s="13">
        <v>0</v>
      </c>
      <c r="F11" s="13">
        <v>0</v>
      </c>
      <c r="G11" s="13">
        <v>14085000000</v>
      </c>
      <c r="H11" s="13">
        <v>0</v>
      </c>
      <c r="I11" s="13">
        <v>0</v>
      </c>
      <c r="J11" s="14">
        <v>0</v>
      </c>
    </row>
    <row r="12" spans="1:10" x14ac:dyDescent="0.25">
      <c r="A12" s="24"/>
      <c r="B12" s="11" t="s">
        <v>24</v>
      </c>
      <c r="C12" s="12" t="s">
        <v>25</v>
      </c>
      <c r="D12" s="13">
        <v>1403000000</v>
      </c>
      <c r="E12" s="13">
        <v>0</v>
      </c>
      <c r="F12" s="13">
        <v>431984112</v>
      </c>
      <c r="G12" s="13">
        <v>971015888</v>
      </c>
      <c r="H12" s="13">
        <v>421324627</v>
      </c>
      <c r="I12" s="13">
        <v>26480930</v>
      </c>
      <c r="J12" s="14">
        <v>26480930</v>
      </c>
    </row>
    <row r="13" spans="1:10" ht="22.5" x14ac:dyDescent="0.25">
      <c r="A13" s="24"/>
      <c r="B13" s="11" t="s">
        <v>26</v>
      </c>
      <c r="C13" s="12" t="s">
        <v>27</v>
      </c>
      <c r="D13" s="13">
        <v>56000000</v>
      </c>
      <c r="E13" s="13">
        <v>0</v>
      </c>
      <c r="F13" s="13">
        <v>2048297</v>
      </c>
      <c r="G13" s="13">
        <v>53951703</v>
      </c>
      <c r="H13" s="13">
        <v>2048297</v>
      </c>
      <c r="I13" s="13">
        <v>2048297</v>
      </c>
      <c r="J13" s="14">
        <v>2048297</v>
      </c>
    </row>
    <row r="14" spans="1:10" x14ac:dyDescent="0.25">
      <c r="A14" s="24"/>
      <c r="B14" s="11" t="s">
        <v>28</v>
      </c>
      <c r="C14" s="12" t="s">
        <v>29</v>
      </c>
      <c r="D14" s="13">
        <v>91000000</v>
      </c>
      <c r="E14" s="13">
        <v>0</v>
      </c>
      <c r="F14" s="13">
        <v>0</v>
      </c>
      <c r="G14" s="13">
        <v>91000000</v>
      </c>
      <c r="H14" s="13">
        <v>0</v>
      </c>
      <c r="I14" s="13">
        <v>0</v>
      </c>
      <c r="J14" s="14">
        <v>0</v>
      </c>
    </row>
    <row r="15" spans="1:10" x14ac:dyDescent="0.25">
      <c r="A15" s="24"/>
      <c r="B15" s="11" t="s">
        <v>30</v>
      </c>
      <c r="C15" s="12" t="s">
        <v>31</v>
      </c>
      <c r="D15" s="13">
        <v>10000000</v>
      </c>
      <c r="E15" s="13">
        <v>0</v>
      </c>
      <c r="F15" s="13">
        <v>0</v>
      </c>
      <c r="G15" s="13">
        <v>10000000</v>
      </c>
      <c r="H15" s="13">
        <v>0</v>
      </c>
      <c r="I15" s="13">
        <v>0</v>
      </c>
      <c r="J15" s="14">
        <v>0</v>
      </c>
    </row>
    <row r="16" spans="1:10" x14ac:dyDescent="0.25">
      <c r="A16" s="24"/>
      <c r="B16" s="11" t="s">
        <v>32</v>
      </c>
      <c r="C16" s="12" t="s">
        <v>33</v>
      </c>
      <c r="D16" s="13">
        <v>10000000</v>
      </c>
      <c r="E16" s="13">
        <v>0</v>
      </c>
      <c r="F16" s="13">
        <v>0</v>
      </c>
      <c r="G16" s="13">
        <v>10000000</v>
      </c>
      <c r="H16" s="13">
        <v>0</v>
      </c>
      <c r="I16" s="13">
        <v>0</v>
      </c>
      <c r="J16" s="14">
        <v>0</v>
      </c>
    </row>
    <row r="17" spans="1:10" x14ac:dyDescent="0.25">
      <c r="A17" s="24"/>
      <c r="B17" s="11" t="s">
        <v>34</v>
      </c>
      <c r="C17" s="12" t="s">
        <v>35</v>
      </c>
      <c r="D17" s="13">
        <v>577000000</v>
      </c>
      <c r="E17" s="13">
        <v>0</v>
      </c>
      <c r="F17" s="13">
        <v>416832085</v>
      </c>
      <c r="G17" s="13">
        <v>160167915</v>
      </c>
      <c r="H17" s="13">
        <v>416832085</v>
      </c>
      <c r="I17" s="13">
        <v>416832085</v>
      </c>
      <c r="J17" s="14">
        <v>416832085</v>
      </c>
    </row>
    <row r="18" spans="1:10" x14ac:dyDescent="0.25">
      <c r="A18" s="24"/>
      <c r="B18" s="34"/>
      <c r="C18" s="64" t="s">
        <v>77</v>
      </c>
      <c r="D18" s="35">
        <f t="shared" ref="D18:H18" si="1">SUM(D19:D36)</f>
        <v>532000000000</v>
      </c>
      <c r="E18" s="35">
        <f t="shared" si="1"/>
        <v>250000000000</v>
      </c>
      <c r="F18" s="35">
        <f t="shared" si="1"/>
        <v>208616500000</v>
      </c>
      <c r="G18" s="35">
        <f t="shared" si="1"/>
        <v>73383500000</v>
      </c>
      <c r="H18" s="35">
        <f t="shared" si="1"/>
        <v>162200000000</v>
      </c>
      <c r="I18" s="35">
        <f>SUM(I19:I36)</f>
        <v>0</v>
      </c>
      <c r="J18" s="36">
        <f>SUM(J19:J36)</f>
        <v>0</v>
      </c>
    </row>
    <row r="19" spans="1:10" ht="33.75" x14ac:dyDescent="0.25">
      <c r="A19" s="24"/>
      <c r="B19" s="11" t="s">
        <v>36</v>
      </c>
      <c r="C19" s="12" t="s">
        <v>37</v>
      </c>
      <c r="D19" s="13">
        <v>73269266052</v>
      </c>
      <c r="E19" s="13">
        <v>73269266052</v>
      </c>
      <c r="F19" s="13">
        <v>0</v>
      </c>
      <c r="G19" s="13">
        <v>0</v>
      </c>
      <c r="H19" s="13">
        <v>0</v>
      </c>
      <c r="I19" s="13">
        <v>0</v>
      </c>
      <c r="J19" s="14">
        <v>0</v>
      </c>
    </row>
    <row r="20" spans="1:10" ht="22.5" x14ac:dyDescent="0.25">
      <c r="A20" s="24"/>
      <c r="B20" s="11" t="s">
        <v>38</v>
      </c>
      <c r="C20" s="12" t="s">
        <v>39</v>
      </c>
      <c r="D20" s="13">
        <v>8750000000</v>
      </c>
      <c r="E20" s="13">
        <v>8750000000</v>
      </c>
      <c r="F20" s="13">
        <v>0</v>
      </c>
      <c r="G20" s="13">
        <v>0</v>
      </c>
      <c r="H20" s="13">
        <v>0</v>
      </c>
      <c r="I20" s="13">
        <v>0</v>
      </c>
      <c r="J20" s="14">
        <v>0</v>
      </c>
    </row>
    <row r="21" spans="1:10" x14ac:dyDescent="0.25">
      <c r="A21" s="24"/>
      <c r="B21" s="11" t="s">
        <v>40</v>
      </c>
      <c r="C21" s="12" t="s">
        <v>41</v>
      </c>
      <c r="D21" s="13">
        <v>8403000000</v>
      </c>
      <c r="E21" s="13">
        <v>8403000000</v>
      </c>
      <c r="F21" s="13">
        <v>0</v>
      </c>
      <c r="G21" s="13">
        <v>0</v>
      </c>
      <c r="H21" s="13">
        <v>0</v>
      </c>
      <c r="I21" s="13">
        <v>0</v>
      </c>
      <c r="J21" s="14">
        <v>0</v>
      </c>
    </row>
    <row r="22" spans="1:10" x14ac:dyDescent="0.25">
      <c r="A22" s="24"/>
      <c r="B22" s="11" t="s">
        <v>42</v>
      </c>
      <c r="C22" s="12" t="s">
        <v>43</v>
      </c>
      <c r="D22" s="13">
        <v>7782000000</v>
      </c>
      <c r="E22" s="13">
        <v>7782000000</v>
      </c>
      <c r="F22" s="13">
        <v>0</v>
      </c>
      <c r="G22" s="13">
        <v>0</v>
      </c>
      <c r="H22" s="13">
        <v>0</v>
      </c>
      <c r="I22" s="13">
        <v>0</v>
      </c>
      <c r="J22" s="14">
        <v>0</v>
      </c>
    </row>
    <row r="23" spans="1:10" ht="22.5" x14ac:dyDescent="0.25">
      <c r="A23" s="24"/>
      <c r="B23" s="11" t="s">
        <v>44</v>
      </c>
      <c r="C23" s="12" t="s">
        <v>45</v>
      </c>
      <c r="D23" s="13">
        <v>9230000000</v>
      </c>
      <c r="E23" s="13">
        <v>9230000000</v>
      </c>
      <c r="F23" s="13">
        <v>0</v>
      </c>
      <c r="G23" s="13">
        <v>0</v>
      </c>
      <c r="H23" s="13">
        <v>0</v>
      </c>
      <c r="I23" s="13">
        <v>0</v>
      </c>
      <c r="J23" s="14">
        <v>0</v>
      </c>
    </row>
    <row r="24" spans="1:10" ht="22.5" x14ac:dyDescent="0.25">
      <c r="A24" s="24"/>
      <c r="B24" s="11" t="s">
        <v>46</v>
      </c>
      <c r="C24" s="12" t="s">
        <v>47</v>
      </c>
      <c r="D24" s="13">
        <v>175651000000</v>
      </c>
      <c r="E24" s="13">
        <v>18651000000</v>
      </c>
      <c r="F24" s="13">
        <v>157000000000</v>
      </c>
      <c r="G24" s="13">
        <v>0</v>
      </c>
      <c r="H24" s="13">
        <v>157000000000</v>
      </c>
      <c r="I24" s="13">
        <v>0</v>
      </c>
      <c r="J24" s="14">
        <v>0</v>
      </c>
    </row>
    <row r="25" spans="1:10" ht="22.5" x14ac:dyDescent="0.25">
      <c r="A25" s="24"/>
      <c r="B25" s="11" t="s">
        <v>48</v>
      </c>
      <c r="C25" s="12" t="s">
        <v>49</v>
      </c>
      <c r="D25" s="13">
        <v>62490000000</v>
      </c>
      <c r="E25" s="13">
        <v>18490000000</v>
      </c>
      <c r="F25" s="13">
        <v>44000000000</v>
      </c>
      <c r="G25" s="13">
        <v>0</v>
      </c>
      <c r="H25" s="13">
        <v>0</v>
      </c>
      <c r="I25" s="13">
        <v>0</v>
      </c>
      <c r="J25" s="14">
        <v>0</v>
      </c>
    </row>
    <row r="26" spans="1:10" ht="22.5" x14ac:dyDescent="0.25">
      <c r="A26" s="24"/>
      <c r="B26" s="11" t="s">
        <v>50</v>
      </c>
      <c r="C26" s="12" t="s">
        <v>51</v>
      </c>
      <c r="D26" s="13">
        <v>13299733948</v>
      </c>
      <c r="E26" s="13">
        <v>5399733948</v>
      </c>
      <c r="F26" s="13">
        <v>503500000</v>
      </c>
      <c r="G26" s="13">
        <v>7396500000</v>
      </c>
      <c r="H26" s="13">
        <v>0</v>
      </c>
      <c r="I26" s="13">
        <v>0</v>
      </c>
      <c r="J26" s="14">
        <v>0</v>
      </c>
    </row>
    <row r="27" spans="1:10" ht="33.75" x14ac:dyDescent="0.25">
      <c r="A27" s="24"/>
      <c r="B27" s="11" t="s">
        <v>52</v>
      </c>
      <c r="C27" s="12" t="s">
        <v>53</v>
      </c>
      <c r="D27" s="13">
        <v>96155000000</v>
      </c>
      <c r="E27" s="13">
        <v>23055000000</v>
      </c>
      <c r="F27" s="13">
        <v>7113000000</v>
      </c>
      <c r="G27" s="13">
        <v>65987000000</v>
      </c>
      <c r="H27" s="13">
        <v>5200000000</v>
      </c>
      <c r="I27" s="13">
        <v>0</v>
      </c>
      <c r="J27" s="14">
        <v>0</v>
      </c>
    </row>
    <row r="28" spans="1:10" ht="22.5" x14ac:dyDescent="0.25">
      <c r="A28" s="24"/>
      <c r="B28" s="11" t="s">
        <v>54</v>
      </c>
      <c r="C28" s="12" t="s">
        <v>55</v>
      </c>
      <c r="D28" s="13">
        <v>1000000000</v>
      </c>
      <c r="E28" s="13">
        <v>1000000000</v>
      </c>
      <c r="F28" s="13">
        <v>0</v>
      </c>
      <c r="G28" s="13">
        <v>0</v>
      </c>
      <c r="H28" s="13">
        <v>0</v>
      </c>
      <c r="I28" s="13">
        <v>0</v>
      </c>
      <c r="J28" s="14">
        <v>0</v>
      </c>
    </row>
    <row r="29" spans="1:10" ht="22.5" x14ac:dyDescent="0.25">
      <c r="A29" s="24"/>
      <c r="B29" s="11" t="s">
        <v>56</v>
      </c>
      <c r="C29" s="12" t="s">
        <v>57</v>
      </c>
      <c r="D29" s="13">
        <v>1200000000</v>
      </c>
      <c r="E29" s="13">
        <v>1200000000</v>
      </c>
      <c r="F29" s="13">
        <v>0</v>
      </c>
      <c r="G29" s="13">
        <v>0</v>
      </c>
      <c r="H29" s="13">
        <v>0</v>
      </c>
      <c r="I29" s="13">
        <v>0</v>
      </c>
      <c r="J29" s="14">
        <v>0</v>
      </c>
    </row>
    <row r="30" spans="1:10" ht="33.75" x14ac:dyDescent="0.25">
      <c r="A30" s="24"/>
      <c r="B30" s="11" t="s">
        <v>58</v>
      </c>
      <c r="C30" s="12" t="s">
        <v>59</v>
      </c>
      <c r="D30" s="13">
        <v>45620000000</v>
      </c>
      <c r="E30" s="13">
        <v>45620000000</v>
      </c>
      <c r="F30" s="13">
        <v>0</v>
      </c>
      <c r="G30" s="13">
        <v>0</v>
      </c>
      <c r="H30" s="13">
        <v>0</v>
      </c>
      <c r="I30" s="13">
        <v>0</v>
      </c>
      <c r="J30" s="14">
        <v>0</v>
      </c>
    </row>
    <row r="31" spans="1:10" ht="22.5" x14ac:dyDescent="0.25">
      <c r="A31" s="24"/>
      <c r="B31" s="11" t="s">
        <v>60</v>
      </c>
      <c r="C31" s="12" t="s">
        <v>61</v>
      </c>
      <c r="D31" s="13">
        <v>2500000000</v>
      </c>
      <c r="E31" s="13">
        <v>2500000000</v>
      </c>
      <c r="F31" s="13">
        <v>0</v>
      </c>
      <c r="G31" s="13">
        <v>0</v>
      </c>
      <c r="H31" s="13">
        <v>0</v>
      </c>
      <c r="I31" s="13">
        <v>0</v>
      </c>
      <c r="J31" s="14">
        <v>0</v>
      </c>
    </row>
    <row r="32" spans="1:10" ht="409.6" x14ac:dyDescent="0.25">
      <c r="A32" s="24"/>
      <c r="B32" s="11" t="s">
        <v>62</v>
      </c>
      <c r="C32" s="12" t="s">
        <v>63</v>
      </c>
      <c r="D32" s="13">
        <v>1700000000</v>
      </c>
      <c r="E32" s="13">
        <v>1700000000</v>
      </c>
      <c r="F32" s="13">
        <v>0</v>
      </c>
      <c r="G32" s="13">
        <v>0</v>
      </c>
      <c r="H32" s="13">
        <v>0</v>
      </c>
      <c r="I32" s="13">
        <v>0</v>
      </c>
      <c r="J32" s="14">
        <v>0</v>
      </c>
    </row>
    <row r="33" spans="1:10" ht="22.5" x14ac:dyDescent="0.25">
      <c r="A33" s="24"/>
      <c r="B33" s="11" t="s">
        <v>64</v>
      </c>
      <c r="C33" s="12" t="s">
        <v>65</v>
      </c>
      <c r="D33" s="13">
        <v>9000000000</v>
      </c>
      <c r="E33" s="13">
        <v>9000000000</v>
      </c>
      <c r="F33" s="13">
        <v>0</v>
      </c>
      <c r="G33" s="13">
        <v>0</v>
      </c>
      <c r="H33" s="13">
        <v>0</v>
      </c>
      <c r="I33" s="13">
        <v>0</v>
      </c>
      <c r="J33" s="14">
        <v>0</v>
      </c>
    </row>
    <row r="34" spans="1:10" ht="33.75" x14ac:dyDescent="0.25">
      <c r="A34" s="24"/>
      <c r="B34" s="11" t="s">
        <v>66</v>
      </c>
      <c r="C34" s="12" t="s">
        <v>67</v>
      </c>
      <c r="D34" s="13">
        <v>4000000000</v>
      </c>
      <c r="E34" s="13">
        <v>4000000000</v>
      </c>
      <c r="F34" s="13">
        <v>0</v>
      </c>
      <c r="G34" s="13">
        <v>0</v>
      </c>
      <c r="H34" s="13">
        <v>0</v>
      </c>
      <c r="I34" s="13">
        <v>0</v>
      </c>
      <c r="J34" s="14">
        <v>0</v>
      </c>
    </row>
    <row r="35" spans="1:10" ht="409.6" x14ac:dyDescent="0.25">
      <c r="A35" s="24"/>
      <c r="B35" s="11" t="s">
        <v>68</v>
      </c>
      <c r="C35" s="12" t="s">
        <v>69</v>
      </c>
      <c r="D35" s="13">
        <v>6000000000</v>
      </c>
      <c r="E35" s="13">
        <v>6000000000</v>
      </c>
      <c r="F35" s="13">
        <v>0</v>
      </c>
      <c r="G35" s="13">
        <v>0</v>
      </c>
      <c r="H35" s="13">
        <v>0</v>
      </c>
      <c r="I35" s="13">
        <v>0</v>
      </c>
      <c r="J35" s="14">
        <v>0</v>
      </c>
    </row>
    <row r="36" spans="1:10" ht="23.25" thickBot="1" x14ac:dyDescent="0.25">
      <c r="A36" s="24"/>
      <c r="B36" s="18" t="s">
        <v>70</v>
      </c>
      <c r="C36" s="19" t="s">
        <v>71</v>
      </c>
      <c r="D36" s="20">
        <v>5950000000</v>
      </c>
      <c r="E36" s="20">
        <v>5950000000</v>
      </c>
      <c r="F36" s="20">
        <v>0</v>
      </c>
      <c r="G36" s="20">
        <v>0</v>
      </c>
      <c r="H36" s="20">
        <v>0</v>
      </c>
      <c r="I36" s="20">
        <v>0</v>
      </c>
      <c r="J36" s="21">
        <v>0</v>
      </c>
    </row>
    <row r="37" spans="1:10" s="44" customFormat="1" ht="15.75" thickBot="1" x14ac:dyDescent="0.25">
      <c r="A37" s="39"/>
      <c r="B37" s="40" t="s">
        <v>0</v>
      </c>
      <c r="C37" s="41" t="s">
        <v>75</v>
      </c>
      <c r="D37" s="42">
        <f>+D18+D5</f>
        <v>569055371065</v>
      </c>
      <c r="E37" s="42">
        <f t="shared" ref="E37:I37" si="2">+E18+E5</f>
        <v>250000000000</v>
      </c>
      <c r="F37" s="42">
        <f t="shared" si="2"/>
        <v>213508371832</v>
      </c>
      <c r="G37" s="42">
        <f t="shared" si="2"/>
        <v>105546999233</v>
      </c>
      <c r="H37" s="42">
        <f t="shared" si="2"/>
        <v>165606133011.87</v>
      </c>
      <c r="I37" s="42">
        <f t="shared" si="2"/>
        <v>1646225731.8699999</v>
      </c>
      <c r="J37" s="43">
        <f>+J18+J5</f>
        <v>1646225731.8699999</v>
      </c>
    </row>
    <row r="38" spans="1:10" ht="15.75" thickTop="1" x14ac:dyDescent="0.25">
      <c r="A38" s="4"/>
      <c r="B38" s="6" t="s">
        <v>0</v>
      </c>
      <c r="C38" s="7" t="s">
        <v>0</v>
      </c>
      <c r="D38" s="22" t="s">
        <v>0</v>
      </c>
      <c r="E38" s="22" t="s">
        <v>0</v>
      </c>
      <c r="F38" s="22" t="s">
        <v>0</v>
      </c>
      <c r="G38" s="22" t="s">
        <v>0</v>
      </c>
      <c r="H38" s="22" t="s">
        <v>0</v>
      </c>
      <c r="I38" s="22" t="s">
        <v>0</v>
      </c>
      <c r="J38" s="22" t="s">
        <v>0</v>
      </c>
    </row>
  </sheetData>
  <pageMargins left="0.78740157480314998" right="0.78740157480314998" top="0.78740157480314998" bottom="0.78740157480314998" header="0.78740157480314998" footer="0.78740157480314998"/>
  <pageSetup paperSize="5" orientation="landscape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A22" workbookViewId="0">
      <selection activeCell="C5" sqref="C5"/>
    </sheetView>
  </sheetViews>
  <sheetFormatPr baseColWidth="10" defaultRowHeight="15" x14ac:dyDescent="0.25"/>
  <cols>
    <col min="1" max="1" width="13.42578125" customWidth="1"/>
    <col min="2" max="2" width="15.7109375" customWidth="1"/>
    <col min="3" max="3" width="47.28515625" customWidth="1"/>
    <col min="4" max="10" width="18.85546875" customWidth="1"/>
    <col min="11" max="11" width="0" hidden="1" customWidth="1"/>
    <col min="12" max="12" width="6.42578125" customWidth="1"/>
  </cols>
  <sheetData>
    <row r="1" spans="1:10" x14ac:dyDescent="0.25">
      <c r="A1" s="2"/>
      <c r="B1" s="2">
        <v>2019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</row>
    <row r="2" spans="1:10" x14ac:dyDescent="0.2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</row>
    <row r="3" spans="1:10" ht="15.75" thickBot="1" x14ac:dyDescent="0.3">
      <c r="A3" s="2"/>
      <c r="B3" s="5" t="s">
        <v>72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</row>
    <row r="4" spans="1:10" ht="16.5" thickTop="1" thickBot="1" x14ac:dyDescent="0.3">
      <c r="A4" s="23"/>
      <c r="B4" s="15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16" t="s">
        <v>8</v>
      </c>
      <c r="H4" s="16" t="s">
        <v>9</v>
      </c>
      <c r="I4" s="16" t="s">
        <v>10</v>
      </c>
      <c r="J4" s="17" t="s">
        <v>11</v>
      </c>
    </row>
    <row r="5" spans="1:10" ht="15.75" thickBot="1" x14ac:dyDescent="0.3">
      <c r="A5" s="23"/>
      <c r="B5" s="51"/>
      <c r="C5" s="57" t="s">
        <v>76</v>
      </c>
      <c r="D5" s="52">
        <f>SUM(D6:D17)</f>
        <v>37055371065</v>
      </c>
      <c r="E5" s="52">
        <f t="shared" ref="E5:I5" si="0">SUM(E6:E17)</f>
        <v>0</v>
      </c>
      <c r="F5" s="52">
        <f t="shared" si="0"/>
        <v>3398311008.5999999</v>
      </c>
      <c r="G5" s="52">
        <f t="shared" si="0"/>
        <v>33657060056.400002</v>
      </c>
      <c r="H5" s="52">
        <f t="shared" si="0"/>
        <v>4059514107.8499999</v>
      </c>
      <c r="I5" s="52">
        <f t="shared" si="0"/>
        <v>2952292858.5500002</v>
      </c>
      <c r="J5" s="53">
        <f>SUM(J6:J17)</f>
        <v>2952292858.5500002</v>
      </c>
    </row>
    <row r="6" spans="1:10" x14ac:dyDescent="0.25">
      <c r="A6" s="24"/>
      <c r="B6" s="48" t="s">
        <v>12</v>
      </c>
      <c r="C6" s="49" t="s">
        <v>13</v>
      </c>
      <c r="D6" s="47">
        <v>11589000000</v>
      </c>
      <c r="E6" s="47">
        <v>0</v>
      </c>
      <c r="F6" s="47">
        <v>782104202</v>
      </c>
      <c r="G6" s="47">
        <v>10806895798</v>
      </c>
      <c r="H6" s="47">
        <v>782104202</v>
      </c>
      <c r="I6" s="47">
        <v>782104202</v>
      </c>
      <c r="J6" s="50">
        <v>782104202</v>
      </c>
    </row>
    <row r="7" spans="1:10" x14ac:dyDescent="0.25">
      <c r="A7" s="24"/>
      <c r="B7" s="11" t="s">
        <v>14</v>
      </c>
      <c r="C7" s="12" t="s">
        <v>15</v>
      </c>
      <c r="D7" s="13">
        <v>3935000000</v>
      </c>
      <c r="E7" s="13">
        <v>0</v>
      </c>
      <c r="F7" s="13">
        <v>305369802</v>
      </c>
      <c r="G7" s="13">
        <v>3629630198</v>
      </c>
      <c r="H7" s="13">
        <v>305369802</v>
      </c>
      <c r="I7" s="13">
        <v>308074902</v>
      </c>
      <c r="J7" s="14">
        <v>308074902</v>
      </c>
    </row>
    <row r="8" spans="1:10" ht="22.5" x14ac:dyDescent="0.25">
      <c r="A8" s="24"/>
      <c r="B8" s="11" t="s">
        <v>16</v>
      </c>
      <c r="C8" s="12" t="s">
        <v>17</v>
      </c>
      <c r="D8" s="13">
        <v>1337000000</v>
      </c>
      <c r="E8" s="13">
        <v>0</v>
      </c>
      <c r="F8" s="13">
        <v>78315346</v>
      </c>
      <c r="G8" s="13">
        <v>1258684654</v>
      </c>
      <c r="H8" s="13">
        <v>78315346</v>
      </c>
      <c r="I8" s="13">
        <v>78315346</v>
      </c>
      <c r="J8" s="14">
        <v>78315346</v>
      </c>
    </row>
    <row r="9" spans="1:10" x14ac:dyDescent="0.25">
      <c r="A9" s="24"/>
      <c r="B9" s="11" t="s">
        <v>18</v>
      </c>
      <c r="C9" s="12" t="s">
        <v>19</v>
      </c>
      <c r="D9" s="13">
        <v>10000000</v>
      </c>
      <c r="E9" s="13">
        <v>0</v>
      </c>
      <c r="F9" s="13">
        <v>9000000</v>
      </c>
      <c r="G9" s="13">
        <v>1000000</v>
      </c>
      <c r="H9" s="13">
        <v>2500000</v>
      </c>
      <c r="I9" s="13">
        <v>2500000</v>
      </c>
      <c r="J9" s="14">
        <v>2500000</v>
      </c>
    </row>
    <row r="10" spans="1:10" x14ac:dyDescent="0.25">
      <c r="A10" s="24"/>
      <c r="B10" s="11" t="s">
        <v>20</v>
      </c>
      <c r="C10" s="12" t="s">
        <v>21</v>
      </c>
      <c r="D10" s="13">
        <v>3952371065</v>
      </c>
      <c r="E10" s="13">
        <v>0</v>
      </c>
      <c r="F10" s="13">
        <v>693321638</v>
      </c>
      <c r="G10" s="13">
        <v>3259049427</v>
      </c>
      <c r="H10" s="13">
        <v>1350365252.25</v>
      </c>
      <c r="I10" s="13">
        <v>175955751.55000001</v>
      </c>
      <c r="J10" s="14">
        <v>175955751.55000001</v>
      </c>
    </row>
    <row r="11" spans="1:10" ht="22.5" x14ac:dyDescent="0.25">
      <c r="A11" s="24"/>
      <c r="B11" s="11" t="s">
        <v>22</v>
      </c>
      <c r="C11" s="12" t="s">
        <v>23</v>
      </c>
      <c r="D11" s="13">
        <v>14085000000</v>
      </c>
      <c r="E11" s="13">
        <v>0</v>
      </c>
      <c r="F11" s="13">
        <v>1534488509</v>
      </c>
      <c r="G11" s="13">
        <v>12550511491</v>
      </c>
      <c r="H11" s="13">
        <v>1534488509</v>
      </c>
      <c r="I11" s="13">
        <v>1534488509</v>
      </c>
      <c r="J11" s="14">
        <v>1534488509</v>
      </c>
    </row>
    <row r="12" spans="1:10" x14ac:dyDescent="0.25">
      <c r="A12" s="24"/>
      <c r="B12" s="11" t="s">
        <v>24</v>
      </c>
      <c r="C12" s="12" t="s">
        <v>25</v>
      </c>
      <c r="D12" s="13">
        <v>1403000000</v>
      </c>
      <c r="E12" s="13">
        <v>0</v>
      </c>
      <c r="F12" s="13">
        <v>-10177680.4</v>
      </c>
      <c r="G12" s="13">
        <v>1413177680.4000001</v>
      </c>
      <c r="H12" s="13">
        <v>481804.6</v>
      </c>
      <c r="I12" s="13">
        <v>67013253</v>
      </c>
      <c r="J12" s="14">
        <v>67013253</v>
      </c>
    </row>
    <row r="13" spans="1:10" ht="22.5" x14ac:dyDescent="0.25">
      <c r="A13" s="24"/>
      <c r="B13" s="11" t="s">
        <v>26</v>
      </c>
      <c r="C13" s="12" t="s">
        <v>27</v>
      </c>
      <c r="D13" s="13">
        <v>56000000</v>
      </c>
      <c r="E13" s="13">
        <v>0</v>
      </c>
      <c r="F13" s="13">
        <v>5889192</v>
      </c>
      <c r="G13" s="13">
        <v>50110808</v>
      </c>
      <c r="H13" s="13">
        <v>5889192</v>
      </c>
      <c r="I13" s="13">
        <v>3840895</v>
      </c>
      <c r="J13" s="14">
        <v>3840895</v>
      </c>
    </row>
    <row r="14" spans="1:10" x14ac:dyDescent="0.25">
      <c r="A14" s="24"/>
      <c r="B14" s="11" t="s">
        <v>28</v>
      </c>
      <c r="C14" s="12" t="s">
        <v>29</v>
      </c>
      <c r="D14" s="13">
        <v>91000000</v>
      </c>
      <c r="E14" s="13">
        <v>0</v>
      </c>
      <c r="F14" s="13">
        <v>0</v>
      </c>
      <c r="G14" s="13">
        <v>91000000</v>
      </c>
      <c r="H14" s="13">
        <v>0</v>
      </c>
      <c r="I14" s="13">
        <v>0</v>
      </c>
      <c r="J14" s="14">
        <v>0</v>
      </c>
    </row>
    <row r="15" spans="1:10" x14ac:dyDescent="0.25">
      <c r="A15" s="24"/>
      <c r="B15" s="11" t="s">
        <v>30</v>
      </c>
      <c r="C15" s="12" t="s">
        <v>31</v>
      </c>
      <c r="D15" s="13">
        <v>10000000</v>
      </c>
      <c r="E15" s="13">
        <v>0</v>
      </c>
      <c r="F15" s="13">
        <v>0</v>
      </c>
      <c r="G15" s="13">
        <v>10000000</v>
      </c>
      <c r="H15" s="13">
        <v>0</v>
      </c>
      <c r="I15" s="13">
        <v>0</v>
      </c>
      <c r="J15" s="14">
        <v>0</v>
      </c>
    </row>
    <row r="16" spans="1:10" x14ac:dyDescent="0.25">
      <c r="A16" s="24"/>
      <c r="B16" s="11" t="s">
        <v>32</v>
      </c>
      <c r="C16" s="12" t="s">
        <v>33</v>
      </c>
      <c r="D16" s="13">
        <v>10000000</v>
      </c>
      <c r="E16" s="13">
        <v>0</v>
      </c>
      <c r="F16" s="13">
        <v>0</v>
      </c>
      <c r="G16" s="13">
        <v>10000000</v>
      </c>
      <c r="H16" s="13">
        <v>0</v>
      </c>
      <c r="I16" s="13">
        <v>0</v>
      </c>
      <c r="J16" s="14">
        <v>0</v>
      </c>
    </row>
    <row r="17" spans="1:10" ht="15.75" thickBot="1" x14ac:dyDescent="0.3">
      <c r="A17" s="24"/>
      <c r="B17" s="18" t="s">
        <v>34</v>
      </c>
      <c r="C17" s="19" t="s">
        <v>35</v>
      </c>
      <c r="D17" s="20">
        <v>577000000</v>
      </c>
      <c r="E17" s="20">
        <v>0</v>
      </c>
      <c r="F17" s="20">
        <v>0</v>
      </c>
      <c r="G17" s="20">
        <v>577000000</v>
      </c>
      <c r="H17" s="20">
        <v>0</v>
      </c>
      <c r="I17" s="20">
        <v>0</v>
      </c>
      <c r="J17" s="21">
        <v>0</v>
      </c>
    </row>
    <row r="18" spans="1:10" s="44" customFormat="1" ht="15.75" thickBot="1" x14ac:dyDescent="0.3">
      <c r="A18" s="39"/>
      <c r="B18" s="54"/>
      <c r="C18" s="58" t="s">
        <v>77</v>
      </c>
      <c r="D18" s="55">
        <f>SUM(D19:D36)</f>
        <v>532000000000</v>
      </c>
      <c r="E18" s="55">
        <f t="shared" ref="E18:I18" si="1">SUM(E19:E36)</f>
        <v>70000000000</v>
      </c>
      <c r="F18" s="55">
        <f t="shared" si="1"/>
        <v>48758804097</v>
      </c>
      <c r="G18" s="55">
        <f t="shared" si="1"/>
        <v>413241195903</v>
      </c>
      <c r="H18" s="55">
        <f t="shared" si="1"/>
        <v>31724813803</v>
      </c>
      <c r="I18" s="55">
        <f t="shared" si="1"/>
        <v>5747226741</v>
      </c>
      <c r="J18" s="56">
        <f>SUM(J19:J36)</f>
        <v>5747226741</v>
      </c>
    </row>
    <row r="19" spans="1:10" ht="33.75" x14ac:dyDescent="0.25">
      <c r="A19" s="24"/>
      <c r="B19" s="48" t="s">
        <v>36</v>
      </c>
      <c r="C19" s="49" t="s">
        <v>37</v>
      </c>
      <c r="D19" s="47">
        <v>73269266052</v>
      </c>
      <c r="E19" s="47">
        <v>42569266052</v>
      </c>
      <c r="F19" s="47">
        <v>405585524</v>
      </c>
      <c r="G19" s="47">
        <v>30294414476</v>
      </c>
      <c r="H19" s="47">
        <v>257524</v>
      </c>
      <c r="I19" s="47">
        <v>0</v>
      </c>
      <c r="J19" s="50">
        <v>0</v>
      </c>
    </row>
    <row r="20" spans="1:10" ht="22.5" x14ac:dyDescent="0.25">
      <c r="A20" s="24"/>
      <c r="B20" s="11" t="s">
        <v>38</v>
      </c>
      <c r="C20" s="12" t="s">
        <v>39</v>
      </c>
      <c r="D20" s="13">
        <v>8750000000</v>
      </c>
      <c r="E20" s="13">
        <v>0</v>
      </c>
      <c r="F20" s="13">
        <v>212472098</v>
      </c>
      <c r="G20" s="13">
        <v>8537527902</v>
      </c>
      <c r="H20" s="13">
        <v>2472098</v>
      </c>
      <c r="I20" s="13">
        <v>0</v>
      </c>
      <c r="J20" s="14">
        <v>0</v>
      </c>
    </row>
    <row r="21" spans="1:10" x14ac:dyDescent="0.25">
      <c r="A21" s="24"/>
      <c r="B21" s="11" t="s">
        <v>40</v>
      </c>
      <c r="C21" s="12" t="s">
        <v>41</v>
      </c>
      <c r="D21" s="13">
        <v>8403000000</v>
      </c>
      <c r="E21" s="13">
        <v>0</v>
      </c>
      <c r="F21" s="13">
        <v>229600000</v>
      </c>
      <c r="G21" s="13">
        <v>8173400000</v>
      </c>
      <c r="H21" s="13">
        <v>0</v>
      </c>
      <c r="I21" s="13">
        <v>0</v>
      </c>
      <c r="J21" s="14">
        <v>0</v>
      </c>
    </row>
    <row r="22" spans="1:10" ht="22.5" x14ac:dyDescent="0.25">
      <c r="A22" s="24"/>
      <c r="B22" s="11" t="s">
        <v>42</v>
      </c>
      <c r="C22" s="12" t="s">
        <v>43</v>
      </c>
      <c r="D22" s="13">
        <v>7782000000</v>
      </c>
      <c r="E22" s="13">
        <v>0</v>
      </c>
      <c r="F22" s="13">
        <v>290599606</v>
      </c>
      <c r="G22" s="13">
        <v>7491400394</v>
      </c>
      <c r="H22" s="13">
        <v>1282062</v>
      </c>
      <c r="I22" s="13">
        <v>0</v>
      </c>
      <c r="J22" s="14">
        <v>0</v>
      </c>
    </row>
    <row r="23" spans="1:10" ht="22.5" x14ac:dyDescent="0.25">
      <c r="A23" s="24"/>
      <c r="B23" s="11" t="s">
        <v>44</v>
      </c>
      <c r="C23" s="12" t="s">
        <v>45</v>
      </c>
      <c r="D23" s="13">
        <v>9230000000</v>
      </c>
      <c r="E23" s="13">
        <v>0</v>
      </c>
      <c r="F23" s="13">
        <v>213500000</v>
      </c>
      <c r="G23" s="13">
        <v>9016500000</v>
      </c>
      <c r="H23" s="13">
        <v>0</v>
      </c>
      <c r="I23" s="13">
        <v>0</v>
      </c>
      <c r="J23" s="14">
        <v>0</v>
      </c>
    </row>
    <row r="24" spans="1:10" ht="33.75" x14ac:dyDescent="0.25">
      <c r="A24" s="24"/>
      <c r="B24" s="11" t="s">
        <v>46</v>
      </c>
      <c r="C24" s="12" t="s">
        <v>47</v>
      </c>
      <c r="D24" s="13">
        <v>175651000000</v>
      </c>
      <c r="E24" s="13">
        <v>0</v>
      </c>
      <c r="F24" s="13">
        <v>1823442724</v>
      </c>
      <c r="G24" s="13">
        <v>173827557276</v>
      </c>
      <c r="H24" s="13">
        <v>1639642724</v>
      </c>
      <c r="I24" s="13">
        <v>0</v>
      </c>
      <c r="J24" s="14">
        <v>0</v>
      </c>
    </row>
    <row r="25" spans="1:10" ht="22.5" x14ac:dyDescent="0.25">
      <c r="A25" s="24"/>
      <c r="B25" s="11" t="s">
        <v>48</v>
      </c>
      <c r="C25" s="12" t="s">
        <v>49</v>
      </c>
      <c r="D25" s="13">
        <v>62490000000</v>
      </c>
      <c r="E25" s="13">
        <v>6500000000</v>
      </c>
      <c r="F25" s="13">
        <v>238778285</v>
      </c>
      <c r="G25" s="13">
        <v>55751221715</v>
      </c>
      <c r="H25" s="13">
        <v>19425387225</v>
      </c>
      <c r="I25" s="13">
        <v>0</v>
      </c>
      <c r="J25" s="14">
        <v>0</v>
      </c>
    </row>
    <row r="26" spans="1:10" ht="22.5" x14ac:dyDescent="0.25">
      <c r="A26" s="24"/>
      <c r="B26" s="11" t="s">
        <v>50</v>
      </c>
      <c r="C26" s="12" t="s">
        <v>51</v>
      </c>
      <c r="D26" s="13">
        <v>13299733948</v>
      </c>
      <c r="E26" s="13">
        <v>1266283948</v>
      </c>
      <c r="F26" s="13">
        <v>6546537600</v>
      </c>
      <c r="G26" s="13">
        <v>5486912400</v>
      </c>
      <c r="H26" s="13">
        <v>2918195878</v>
      </c>
      <c r="I26" s="13">
        <v>244708278</v>
      </c>
      <c r="J26" s="14">
        <v>244708278</v>
      </c>
    </row>
    <row r="27" spans="1:10" ht="33.75" x14ac:dyDescent="0.25">
      <c r="A27" s="24"/>
      <c r="B27" s="11" t="s">
        <v>52</v>
      </c>
      <c r="C27" s="12" t="s">
        <v>53</v>
      </c>
      <c r="D27" s="13">
        <v>96155000000</v>
      </c>
      <c r="E27" s="13">
        <v>19664450000</v>
      </c>
      <c r="F27" s="13">
        <v>34470959380</v>
      </c>
      <c r="G27" s="13">
        <v>42019590620</v>
      </c>
      <c r="H27" s="13">
        <v>6742789250</v>
      </c>
      <c r="I27" s="13">
        <v>5501870473</v>
      </c>
      <c r="J27" s="14">
        <v>5501870473</v>
      </c>
    </row>
    <row r="28" spans="1:10" ht="22.5" x14ac:dyDescent="0.25">
      <c r="A28" s="24"/>
      <c r="B28" s="11" t="s">
        <v>54</v>
      </c>
      <c r="C28" s="12" t="s">
        <v>55</v>
      </c>
      <c r="D28" s="13">
        <v>1000000000</v>
      </c>
      <c r="E28" s="13">
        <v>0</v>
      </c>
      <c r="F28" s="13">
        <v>42842800</v>
      </c>
      <c r="G28" s="13">
        <v>957157200</v>
      </c>
      <c r="H28" s="13">
        <v>42842800</v>
      </c>
      <c r="I28" s="13">
        <v>0</v>
      </c>
      <c r="J28" s="14">
        <v>0</v>
      </c>
    </row>
    <row r="29" spans="1:10" ht="22.5" x14ac:dyDescent="0.25">
      <c r="A29" s="24"/>
      <c r="B29" s="11" t="s">
        <v>56</v>
      </c>
      <c r="C29" s="12" t="s">
        <v>57</v>
      </c>
      <c r="D29" s="13">
        <v>1200000000</v>
      </c>
      <c r="E29" s="13">
        <v>0</v>
      </c>
      <c r="F29" s="13">
        <v>0</v>
      </c>
      <c r="G29" s="13">
        <v>1200000000</v>
      </c>
      <c r="H29" s="13">
        <v>0</v>
      </c>
      <c r="I29" s="13">
        <v>0</v>
      </c>
      <c r="J29" s="14">
        <v>0</v>
      </c>
    </row>
    <row r="30" spans="1:10" ht="33.75" x14ac:dyDescent="0.25">
      <c r="A30" s="24"/>
      <c r="B30" s="11" t="s">
        <v>58</v>
      </c>
      <c r="C30" s="12" t="s">
        <v>59</v>
      </c>
      <c r="D30" s="13">
        <v>45620000000</v>
      </c>
      <c r="E30" s="13">
        <v>0</v>
      </c>
      <c r="F30" s="13">
        <v>67854587</v>
      </c>
      <c r="G30" s="13">
        <v>45552145413</v>
      </c>
      <c r="H30" s="13">
        <v>1354587</v>
      </c>
      <c r="I30" s="13">
        <v>0</v>
      </c>
      <c r="J30" s="14">
        <v>0</v>
      </c>
    </row>
    <row r="31" spans="1:10" ht="22.5" x14ac:dyDescent="0.25">
      <c r="A31" s="24"/>
      <c r="B31" s="11" t="s">
        <v>60</v>
      </c>
      <c r="C31" s="12" t="s">
        <v>61</v>
      </c>
      <c r="D31" s="13">
        <v>2500000000</v>
      </c>
      <c r="E31" s="13">
        <v>0</v>
      </c>
      <c r="F31" s="13">
        <v>268320941</v>
      </c>
      <c r="G31" s="13">
        <v>2231679059</v>
      </c>
      <c r="H31" s="13">
        <v>4083261</v>
      </c>
      <c r="I31" s="13">
        <v>0</v>
      </c>
      <c r="J31" s="14">
        <v>0</v>
      </c>
    </row>
    <row r="32" spans="1:10" x14ac:dyDescent="0.25">
      <c r="A32" s="24"/>
      <c r="B32" s="11" t="s">
        <v>62</v>
      </c>
      <c r="C32" s="12" t="s">
        <v>63</v>
      </c>
      <c r="D32" s="13">
        <v>1700000000</v>
      </c>
      <c r="E32" s="13">
        <v>0</v>
      </c>
      <c r="F32" s="13">
        <v>62462000</v>
      </c>
      <c r="G32" s="13">
        <v>1637538000</v>
      </c>
      <c r="H32" s="13">
        <v>0</v>
      </c>
      <c r="I32" s="13">
        <v>0</v>
      </c>
      <c r="J32" s="14">
        <v>0</v>
      </c>
    </row>
    <row r="33" spans="1:10" ht="22.5" x14ac:dyDescent="0.25">
      <c r="A33" s="24"/>
      <c r="B33" s="11" t="s">
        <v>64</v>
      </c>
      <c r="C33" s="12" t="s">
        <v>65</v>
      </c>
      <c r="D33" s="13">
        <v>9000000000</v>
      </c>
      <c r="E33" s="13">
        <v>0</v>
      </c>
      <c r="F33" s="13">
        <v>427317800</v>
      </c>
      <c r="G33" s="13">
        <v>8572682200</v>
      </c>
      <c r="H33" s="13">
        <v>312530400</v>
      </c>
      <c r="I33" s="13">
        <v>0</v>
      </c>
      <c r="J33" s="14">
        <v>0</v>
      </c>
    </row>
    <row r="34" spans="1:10" ht="33.75" x14ac:dyDescent="0.25">
      <c r="A34" s="24"/>
      <c r="B34" s="11" t="s">
        <v>66</v>
      </c>
      <c r="C34" s="12" t="s">
        <v>67</v>
      </c>
      <c r="D34" s="13">
        <v>4000000000</v>
      </c>
      <c r="E34" s="13">
        <v>0</v>
      </c>
      <c r="F34" s="13">
        <v>0</v>
      </c>
      <c r="G34" s="13">
        <v>4000000000</v>
      </c>
      <c r="H34" s="13">
        <v>0</v>
      </c>
      <c r="I34" s="13">
        <v>0</v>
      </c>
      <c r="J34" s="14">
        <v>0</v>
      </c>
    </row>
    <row r="35" spans="1:10" x14ac:dyDescent="0.25">
      <c r="A35" s="24"/>
      <c r="B35" s="11" t="s">
        <v>68</v>
      </c>
      <c r="C35" s="12" t="s">
        <v>69</v>
      </c>
      <c r="D35" s="13">
        <v>6000000000</v>
      </c>
      <c r="E35" s="13">
        <v>0</v>
      </c>
      <c r="F35" s="13">
        <v>2792647657</v>
      </c>
      <c r="G35" s="13">
        <v>3207352343</v>
      </c>
      <c r="H35" s="13">
        <v>92195355</v>
      </c>
      <c r="I35" s="13">
        <v>0</v>
      </c>
      <c r="J35" s="14">
        <v>0</v>
      </c>
    </row>
    <row r="36" spans="1:10" ht="23.25" thickBot="1" x14ac:dyDescent="0.3">
      <c r="A36" s="24"/>
      <c r="B36" s="18" t="s">
        <v>70</v>
      </c>
      <c r="C36" s="19" t="s">
        <v>71</v>
      </c>
      <c r="D36" s="20">
        <v>5950000000</v>
      </c>
      <c r="E36" s="20">
        <v>0</v>
      </c>
      <c r="F36" s="20">
        <v>665883095</v>
      </c>
      <c r="G36" s="20">
        <v>5284116905</v>
      </c>
      <c r="H36" s="20">
        <v>541780639</v>
      </c>
      <c r="I36" s="20">
        <v>647990</v>
      </c>
      <c r="J36" s="21">
        <v>647990</v>
      </c>
    </row>
    <row r="37" spans="1:10" s="44" customFormat="1" ht="15.75" thickBot="1" x14ac:dyDescent="0.3">
      <c r="A37" s="39"/>
      <c r="B37" s="40" t="s">
        <v>0</v>
      </c>
      <c r="C37" s="41" t="s">
        <v>75</v>
      </c>
      <c r="D37" s="42">
        <v>569055371065</v>
      </c>
      <c r="E37" s="42">
        <v>70000000000</v>
      </c>
      <c r="F37" s="42">
        <v>52157115105.599998</v>
      </c>
      <c r="G37" s="42">
        <v>446898255959.40002</v>
      </c>
      <c r="H37" s="42">
        <v>35784327910.849998</v>
      </c>
      <c r="I37" s="42">
        <v>8699519599.5499992</v>
      </c>
      <c r="J37" s="43">
        <v>8699519599.5499992</v>
      </c>
    </row>
    <row r="38" spans="1:10" ht="15.75" thickTop="1" x14ac:dyDescent="0.25">
      <c r="A38" s="4"/>
      <c r="B38" s="6" t="s">
        <v>0</v>
      </c>
      <c r="C38" s="7" t="s">
        <v>0</v>
      </c>
      <c r="D38" s="22" t="s">
        <v>0</v>
      </c>
      <c r="E38" s="22" t="s">
        <v>0</v>
      </c>
      <c r="F38" s="22" t="s">
        <v>0</v>
      </c>
      <c r="G38" s="22" t="s">
        <v>0</v>
      </c>
      <c r="H38" s="22" t="s">
        <v>0</v>
      </c>
      <c r="I38" s="22" t="s">
        <v>0</v>
      </c>
      <c r="J38" s="22" t="s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A13" workbookViewId="0">
      <selection activeCell="J38" sqref="J38"/>
    </sheetView>
  </sheetViews>
  <sheetFormatPr baseColWidth="10" defaultRowHeight="15" x14ac:dyDescent="0.25"/>
  <cols>
    <col min="2" max="2" width="13.5703125" customWidth="1"/>
    <col min="3" max="3" width="44.140625" customWidth="1"/>
    <col min="4" max="10" width="15.85546875" customWidth="1"/>
  </cols>
  <sheetData>
    <row r="1" spans="1:10" x14ac:dyDescent="0.25">
      <c r="A1" s="2"/>
      <c r="B1" s="2">
        <v>2019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</row>
    <row r="2" spans="1:10" x14ac:dyDescent="0.2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</row>
    <row r="3" spans="1:10" ht="15.75" thickBot="1" x14ac:dyDescent="0.3">
      <c r="A3" s="2"/>
      <c r="B3" s="5" t="s">
        <v>73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</row>
    <row r="4" spans="1:10" ht="16.5" thickTop="1" thickBot="1" x14ac:dyDescent="0.3">
      <c r="A4" s="23"/>
      <c r="B4" s="15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16" t="s">
        <v>8</v>
      </c>
      <c r="H4" s="16" t="s">
        <v>9</v>
      </c>
      <c r="I4" s="16" t="s">
        <v>10</v>
      </c>
      <c r="J4" s="17" t="s">
        <v>11</v>
      </c>
    </row>
    <row r="5" spans="1:10" ht="15.75" thickBot="1" x14ac:dyDescent="0.3">
      <c r="A5" s="23"/>
      <c r="B5" s="51"/>
      <c r="C5" s="57" t="s">
        <v>76</v>
      </c>
      <c r="D5" s="52">
        <f>SUM(D6:D17)</f>
        <v>37055371065</v>
      </c>
      <c r="E5" s="52">
        <f t="shared" ref="E5:I5" si="0">SUM(E6:E17)</f>
        <v>0</v>
      </c>
      <c r="F5" s="52">
        <f t="shared" si="0"/>
        <v>2943418200</v>
      </c>
      <c r="G5" s="52">
        <f t="shared" si="0"/>
        <v>34111952865</v>
      </c>
      <c r="H5" s="52">
        <f t="shared" si="0"/>
        <v>2966617402</v>
      </c>
      <c r="I5" s="52">
        <f t="shared" si="0"/>
        <v>3258436579</v>
      </c>
      <c r="J5" s="53">
        <f>SUM(J6:J17)</f>
        <v>3258436579</v>
      </c>
    </row>
    <row r="6" spans="1:10" x14ac:dyDescent="0.25">
      <c r="A6" s="24"/>
      <c r="B6" s="25" t="s">
        <v>12</v>
      </c>
      <c r="C6" s="26" t="s">
        <v>13</v>
      </c>
      <c r="D6" s="27">
        <v>11589000000</v>
      </c>
      <c r="E6" s="27">
        <v>0</v>
      </c>
      <c r="F6" s="27">
        <v>789114750</v>
      </c>
      <c r="G6" s="27">
        <v>10799885250</v>
      </c>
      <c r="H6" s="27">
        <v>789114750</v>
      </c>
      <c r="I6" s="27">
        <v>789114750</v>
      </c>
      <c r="J6" s="28">
        <v>789114750</v>
      </c>
    </row>
    <row r="7" spans="1:10" x14ac:dyDescent="0.25">
      <c r="A7" s="24"/>
      <c r="B7" s="11" t="s">
        <v>14</v>
      </c>
      <c r="C7" s="12" t="s">
        <v>15</v>
      </c>
      <c r="D7" s="13">
        <v>3935000000</v>
      </c>
      <c r="E7" s="13">
        <v>0</v>
      </c>
      <c r="F7" s="13">
        <v>296359660</v>
      </c>
      <c r="G7" s="13">
        <v>3638640340</v>
      </c>
      <c r="H7" s="13">
        <v>296359660</v>
      </c>
      <c r="I7" s="13">
        <v>296457360</v>
      </c>
      <c r="J7" s="14">
        <v>296457360</v>
      </c>
    </row>
    <row r="8" spans="1:10" ht="22.5" x14ac:dyDescent="0.25">
      <c r="A8" s="24"/>
      <c r="B8" s="11" t="s">
        <v>16</v>
      </c>
      <c r="C8" s="12" t="s">
        <v>17</v>
      </c>
      <c r="D8" s="13">
        <v>1337000000</v>
      </c>
      <c r="E8" s="13">
        <v>0</v>
      </c>
      <c r="F8" s="13">
        <v>124713954</v>
      </c>
      <c r="G8" s="13">
        <v>1212286046</v>
      </c>
      <c r="H8" s="13">
        <v>124713954</v>
      </c>
      <c r="I8" s="13">
        <v>124713954</v>
      </c>
      <c r="J8" s="14">
        <v>124713954</v>
      </c>
    </row>
    <row r="9" spans="1:10" x14ac:dyDescent="0.25">
      <c r="A9" s="24"/>
      <c r="B9" s="11" t="s">
        <v>18</v>
      </c>
      <c r="C9" s="12" t="s">
        <v>19</v>
      </c>
      <c r="D9" s="13">
        <v>10000000</v>
      </c>
      <c r="E9" s="13">
        <v>0</v>
      </c>
      <c r="F9" s="13">
        <v>0</v>
      </c>
      <c r="G9" s="13">
        <v>10000000</v>
      </c>
      <c r="H9" s="13">
        <v>0</v>
      </c>
      <c r="I9" s="13">
        <v>0</v>
      </c>
      <c r="J9" s="14">
        <v>0</v>
      </c>
    </row>
    <row r="10" spans="1:10" x14ac:dyDescent="0.25">
      <c r="A10" s="24"/>
      <c r="B10" s="11" t="s">
        <v>20</v>
      </c>
      <c r="C10" s="12" t="s">
        <v>21</v>
      </c>
      <c r="D10" s="13">
        <v>3952371065</v>
      </c>
      <c r="E10" s="13">
        <v>0</v>
      </c>
      <c r="F10" s="13">
        <v>229732377</v>
      </c>
      <c r="G10" s="13">
        <v>3722638688</v>
      </c>
      <c r="H10" s="13">
        <v>252931579</v>
      </c>
      <c r="I10" s="13">
        <v>514803737.39999998</v>
      </c>
      <c r="J10" s="14">
        <v>514803737.39999998</v>
      </c>
    </row>
    <row r="11" spans="1:10" ht="22.5" x14ac:dyDescent="0.25">
      <c r="A11" s="24"/>
      <c r="B11" s="11" t="s">
        <v>22</v>
      </c>
      <c r="C11" s="12" t="s">
        <v>23</v>
      </c>
      <c r="D11" s="13">
        <v>14085000000</v>
      </c>
      <c r="E11" s="13">
        <v>0</v>
      </c>
      <c r="F11" s="13">
        <v>1497389758</v>
      </c>
      <c r="G11" s="13">
        <v>12587610242</v>
      </c>
      <c r="H11" s="13">
        <v>1497389758</v>
      </c>
      <c r="I11" s="13">
        <v>1497389758</v>
      </c>
      <c r="J11" s="14">
        <v>1497389758</v>
      </c>
    </row>
    <row r="12" spans="1:10" x14ac:dyDescent="0.25">
      <c r="A12" s="24"/>
      <c r="B12" s="11" t="s">
        <v>24</v>
      </c>
      <c r="C12" s="12" t="s">
        <v>25</v>
      </c>
      <c r="D12" s="13">
        <v>1403000000</v>
      </c>
      <c r="E12" s="13">
        <v>0</v>
      </c>
      <c r="F12" s="13">
        <v>2791912</v>
      </c>
      <c r="G12" s="13">
        <v>1400208088</v>
      </c>
      <c r="H12" s="13">
        <v>2791912</v>
      </c>
      <c r="I12" s="13">
        <v>30592933.600000001</v>
      </c>
      <c r="J12" s="14">
        <v>30592933.600000001</v>
      </c>
    </row>
    <row r="13" spans="1:10" ht="22.5" x14ac:dyDescent="0.25">
      <c r="A13" s="24"/>
      <c r="B13" s="11" t="s">
        <v>26</v>
      </c>
      <c r="C13" s="12" t="s">
        <v>27</v>
      </c>
      <c r="D13" s="13">
        <v>56000000</v>
      </c>
      <c r="E13" s="13">
        <v>0</v>
      </c>
      <c r="F13" s="13">
        <v>3315789</v>
      </c>
      <c r="G13" s="13">
        <v>52684211</v>
      </c>
      <c r="H13" s="13">
        <v>3315789</v>
      </c>
      <c r="I13" s="13">
        <v>5364086</v>
      </c>
      <c r="J13" s="14">
        <v>5364086</v>
      </c>
    </row>
    <row r="14" spans="1:10" x14ac:dyDescent="0.25">
      <c r="A14" s="24"/>
      <c r="B14" s="11" t="s">
        <v>28</v>
      </c>
      <c r="C14" s="12" t="s">
        <v>29</v>
      </c>
      <c r="D14" s="13">
        <v>91000000</v>
      </c>
      <c r="E14" s="13">
        <v>0</v>
      </c>
      <c r="F14" s="13">
        <v>0</v>
      </c>
      <c r="G14" s="13">
        <v>91000000</v>
      </c>
      <c r="H14" s="13">
        <v>0</v>
      </c>
      <c r="I14" s="13">
        <v>0</v>
      </c>
      <c r="J14" s="14">
        <v>0</v>
      </c>
    </row>
    <row r="15" spans="1:10" x14ac:dyDescent="0.25">
      <c r="A15" s="24"/>
      <c r="B15" s="11" t="s">
        <v>30</v>
      </c>
      <c r="C15" s="12" t="s">
        <v>31</v>
      </c>
      <c r="D15" s="13">
        <v>10000000</v>
      </c>
      <c r="E15" s="13">
        <v>0</v>
      </c>
      <c r="F15" s="13">
        <v>0</v>
      </c>
      <c r="G15" s="13">
        <v>10000000</v>
      </c>
      <c r="H15" s="13">
        <v>0</v>
      </c>
      <c r="I15" s="13">
        <v>0</v>
      </c>
      <c r="J15" s="14">
        <v>0</v>
      </c>
    </row>
    <row r="16" spans="1:10" x14ac:dyDescent="0.25">
      <c r="A16" s="24"/>
      <c r="B16" s="11" t="s">
        <v>32</v>
      </c>
      <c r="C16" s="12" t="s">
        <v>33</v>
      </c>
      <c r="D16" s="13">
        <v>10000000</v>
      </c>
      <c r="E16" s="13">
        <v>0</v>
      </c>
      <c r="F16" s="13">
        <v>0</v>
      </c>
      <c r="G16" s="13">
        <v>10000000</v>
      </c>
      <c r="H16" s="13">
        <v>0</v>
      </c>
      <c r="I16" s="13">
        <v>0</v>
      </c>
      <c r="J16" s="14">
        <v>0</v>
      </c>
    </row>
    <row r="17" spans="1:10" ht="15.75" thickBot="1" x14ac:dyDescent="0.3">
      <c r="A17" s="24"/>
      <c r="B17" s="18" t="s">
        <v>34</v>
      </c>
      <c r="C17" s="19" t="s">
        <v>35</v>
      </c>
      <c r="D17" s="20">
        <v>577000000</v>
      </c>
      <c r="E17" s="20">
        <v>0</v>
      </c>
      <c r="F17" s="20">
        <v>0</v>
      </c>
      <c r="G17" s="20">
        <v>577000000</v>
      </c>
      <c r="H17" s="20">
        <v>0</v>
      </c>
      <c r="I17" s="20">
        <v>0</v>
      </c>
      <c r="J17" s="21">
        <v>0</v>
      </c>
    </row>
    <row r="18" spans="1:10" ht="15.75" thickBot="1" x14ac:dyDescent="0.3">
      <c r="A18" s="24"/>
      <c r="B18" s="54"/>
      <c r="C18" s="58" t="s">
        <v>77</v>
      </c>
      <c r="D18" s="55">
        <f>SUM(D19:D36)</f>
        <v>532000000000</v>
      </c>
      <c r="E18" s="55">
        <f t="shared" ref="E18:I18" si="1">SUM(E19:E36)</f>
        <v>70000000000</v>
      </c>
      <c r="F18" s="55">
        <f t="shared" si="1"/>
        <v>35466958224.290001</v>
      </c>
      <c r="G18" s="55">
        <f t="shared" si="1"/>
        <v>426533041775.71002</v>
      </c>
      <c r="H18" s="55">
        <f t="shared" si="1"/>
        <v>32627812864.290001</v>
      </c>
      <c r="I18" s="55">
        <f t="shared" si="1"/>
        <v>14075664488</v>
      </c>
      <c r="J18" s="56">
        <f>SUM(J19:J36)</f>
        <v>14075664488</v>
      </c>
    </row>
    <row r="19" spans="1:10" ht="33.75" x14ac:dyDescent="0.25">
      <c r="A19" s="24"/>
      <c r="B19" s="48" t="s">
        <v>36</v>
      </c>
      <c r="C19" s="49" t="s">
        <v>37</v>
      </c>
      <c r="D19" s="47">
        <v>73269266052</v>
      </c>
      <c r="E19" s="47">
        <v>42569266052</v>
      </c>
      <c r="F19" s="47">
        <v>274322154</v>
      </c>
      <c r="G19" s="47">
        <v>30425677846</v>
      </c>
      <c r="H19" s="47">
        <v>405986154</v>
      </c>
      <c r="I19" s="47">
        <v>1532666</v>
      </c>
      <c r="J19" s="50">
        <v>1532666</v>
      </c>
    </row>
    <row r="20" spans="1:10" ht="22.5" x14ac:dyDescent="0.25">
      <c r="A20" s="24"/>
      <c r="B20" s="11" t="s">
        <v>38</v>
      </c>
      <c r="C20" s="12" t="s">
        <v>39</v>
      </c>
      <c r="D20" s="13">
        <v>8750000000</v>
      </c>
      <c r="E20" s="13">
        <v>0</v>
      </c>
      <c r="F20" s="13">
        <v>4104047543</v>
      </c>
      <c r="G20" s="13">
        <v>4645952457</v>
      </c>
      <c r="H20" s="13">
        <v>175347543</v>
      </c>
      <c r="I20" s="13">
        <v>2418847</v>
      </c>
      <c r="J20" s="14">
        <v>2418847</v>
      </c>
    </row>
    <row r="21" spans="1:10" x14ac:dyDescent="0.25">
      <c r="A21" s="24"/>
      <c r="B21" s="11" t="s">
        <v>40</v>
      </c>
      <c r="C21" s="12" t="s">
        <v>41</v>
      </c>
      <c r="D21" s="13">
        <v>8403000000</v>
      </c>
      <c r="E21" s="13">
        <v>0</v>
      </c>
      <c r="F21" s="13">
        <v>4022717568</v>
      </c>
      <c r="G21" s="13">
        <v>4380282432</v>
      </c>
      <c r="H21" s="13">
        <v>226817568</v>
      </c>
      <c r="I21" s="13">
        <v>0</v>
      </c>
      <c r="J21" s="14">
        <v>0</v>
      </c>
    </row>
    <row r="22" spans="1:10" ht="22.5" x14ac:dyDescent="0.25">
      <c r="A22" s="24"/>
      <c r="B22" s="11" t="s">
        <v>42</v>
      </c>
      <c r="C22" s="12" t="s">
        <v>43</v>
      </c>
      <c r="D22" s="13">
        <v>7782000000</v>
      </c>
      <c r="E22" s="13">
        <v>0</v>
      </c>
      <c r="F22" s="13">
        <v>2476889190</v>
      </c>
      <c r="G22" s="13">
        <v>5305110810</v>
      </c>
      <c r="H22" s="13">
        <v>291764190</v>
      </c>
      <c r="I22" s="13">
        <v>416876</v>
      </c>
      <c r="J22" s="14">
        <v>416876</v>
      </c>
    </row>
    <row r="23" spans="1:10" ht="22.5" x14ac:dyDescent="0.25">
      <c r="A23" s="24"/>
      <c r="B23" s="11" t="s">
        <v>44</v>
      </c>
      <c r="C23" s="12" t="s">
        <v>45</v>
      </c>
      <c r="D23" s="13">
        <v>9230000000</v>
      </c>
      <c r="E23" s="13">
        <v>0</v>
      </c>
      <c r="F23" s="13">
        <v>4844209136</v>
      </c>
      <c r="G23" s="13">
        <v>4385790864</v>
      </c>
      <c r="H23" s="13">
        <v>178640386</v>
      </c>
      <c r="I23" s="13">
        <v>0</v>
      </c>
      <c r="J23" s="14">
        <v>0</v>
      </c>
    </row>
    <row r="24" spans="1:10" ht="33.75" x14ac:dyDescent="0.25">
      <c r="A24" s="24"/>
      <c r="B24" s="11" t="s">
        <v>46</v>
      </c>
      <c r="C24" s="12" t="s">
        <v>47</v>
      </c>
      <c r="D24" s="13">
        <v>175651000000</v>
      </c>
      <c r="E24" s="13">
        <v>0</v>
      </c>
      <c r="F24" s="13">
        <v>494358489</v>
      </c>
      <c r="G24" s="13">
        <v>175156641511</v>
      </c>
      <c r="H24" s="13">
        <v>336963739</v>
      </c>
      <c r="I24" s="13">
        <v>794565940</v>
      </c>
      <c r="J24" s="14">
        <v>794565940</v>
      </c>
    </row>
    <row r="25" spans="1:10" ht="22.5" x14ac:dyDescent="0.25">
      <c r="A25" s="24"/>
      <c r="B25" s="11" t="s">
        <v>48</v>
      </c>
      <c r="C25" s="12" t="s">
        <v>49</v>
      </c>
      <c r="D25" s="13">
        <v>62490000000</v>
      </c>
      <c r="E25" s="13">
        <v>6500000000</v>
      </c>
      <c r="F25" s="13">
        <v>72967523</v>
      </c>
      <c r="G25" s="13">
        <v>55917032477</v>
      </c>
      <c r="H25" s="13">
        <v>4042792157</v>
      </c>
      <c r="I25" s="13">
        <v>7688218148</v>
      </c>
      <c r="J25" s="14">
        <v>7688218148</v>
      </c>
    </row>
    <row r="26" spans="1:10" ht="33.75" x14ac:dyDescent="0.25">
      <c r="A26" s="24"/>
      <c r="B26" s="11" t="s">
        <v>50</v>
      </c>
      <c r="C26" s="12" t="s">
        <v>51</v>
      </c>
      <c r="D26" s="13">
        <v>13299733948</v>
      </c>
      <c r="E26" s="13">
        <v>1266283948</v>
      </c>
      <c r="F26" s="13">
        <v>411633000</v>
      </c>
      <c r="G26" s="13">
        <v>11621817000</v>
      </c>
      <c r="H26" s="13">
        <v>1721939278</v>
      </c>
      <c r="I26" s="13">
        <v>2026029878</v>
      </c>
      <c r="J26" s="14">
        <v>2026029878</v>
      </c>
    </row>
    <row r="27" spans="1:10" ht="33.75" x14ac:dyDescent="0.25">
      <c r="A27" s="24"/>
      <c r="B27" s="11" t="s">
        <v>52</v>
      </c>
      <c r="C27" s="12" t="s">
        <v>53</v>
      </c>
      <c r="D27" s="13">
        <v>96155000000</v>
      </c>
      <c r="E27" s="13">
        <v>19664450000</v>
      </c>
      <c r="F27" s="13">
        <v>12836564213</v>
      </c>
      <c r="G27" s="13">
        <v>63653985787</v>
      </c>
      <c r="H27" s="13">
        <v>22937034092</v>
      </c>
      <c r="I27" s="13">
        <v>3492749918</v>
      </c>
      <c r="J27" s="14">
        <v>3492749918</v>
      </c>
    </row>
    <row r="28" spans="1:10" ht="22.5" x14ac:dyDescent="0.25">
      <c r="A28" s="24"/>
      <c r="B28" s="11" t="s">
        <v>54</v>
      </c>
      <c r="C28" s="12" t="s">
        <v>55</v>
      </c>
      <c r="D28" s="13">
        <v>1000000000</v>
      </c>
      <c r="E28" s="13">
        <v>0</v>
      </c>
      <c r="F28" s="13">
        <v>139642618</v>
      </c>
      <c r="G28" s="13">
        <v>860357382</v>
      </c>
      <c r="H28" s="13">
        <v>139642618</v>
      </c>
      <c r="I28" s="13">
        <v>0</v>
      </c>
      <c r="J28" s="14">
        <v>0</v>
      </c>
    </row>
    <row r="29" spans="1:10" ht="22.5" x14ac:dyDescent="0.25">
      <c r="A29" s="24"/>
      <c r="B29" s="11" t="s">
        <v>56</v>
      </c>
      <c r="C29" s="12" t="s">
        <v>57</v>
      </c>
      <c r="D29" s="13">
        <v>1200000000</v>
      </c>
      <c r="E29" s="13">
        <v>0</v>
      </c>
      <c r="F29" s="13">
        <v>131811837</v>
      </c>
      <c r="G29" s="13">
        <v>1068188163</v>
      </c>
      <c r="H29" s="13">
        <v>131811837</v>
      </c>
      <c r="I29" s="13">
        <v>0</v>
      </c>
      <c r="J29" s="14">
        <v>0</v>
      </c>
    </row>
    <row r="30" spans="1:10" ht="33.75" x14ac:dyDescent="0.25">
      <c r="A30" s="24"/>
      <c r="B30" s="11" t="s">
        <v>58</v>
      </c>
      <c r="C30" s="12" t="s">
        <v>59</v>
      </c>
      <c r="D30" s="13">
        <v>45620000000</v>
      </c>
      <c r="E30" s="13">
        <v>0</v>
      </c>
      <c r="F30" s="13">
        <v>1525851616</v>
      </c>
      <c r="G30" s="13">
        <v>44094148384</v>
      </c>
      <c r="H30" s="13">
        <v>392010866</v>
      </c>
      <c r="I30" s="13">
        <v>1174458</v>
      </c>
      <c r="J30" s="14">
        <v>1174458</v>
      </c>
    </row>
    <row r="31" spans="1:10" ht="22.5" x14ac:dyDescent="0.25">
      <c r="A31" s="24"/>
      <c r="B31" s="11" t="s">
        <v>60</v>
      </c>
      <c r="C31" s="12" t="s">
        <v>61</v>
      </c>
      <c r="D31" s="13">
        <v>2500000000</v>
      </c>
      <c r="E31" s="13">
        <v>0</v>
      </c>
      <c r="F31" s="13">
        <v>620322735</v>
      </c>
      <c r="G31" s="13">
        <v>1879677265</v>
      </c>
      <c r="H31" s="13">
        <v>182909805</v>
      </c>
      <c r="I31" s="13">
        <v>3138075</v>
      </c>
      <c r="J31" s="14">
        <v>3138075</v>
      </c>
    </row>
    <row r="32" spans="1:10" ht="22.5" x14ac:dyDescent="0.25">
      <c r="A32" s="24"/>
      <c r="B32" s="11" t="s">
        <v>62</v>
      </c>
      <c r="C32" s="12" t="s">
        <v>63</v>
      </c>
      <c r="D32" s="13">
        <v>1700000000</v>
      </c>
      <c r="E32" s="13">
        <v>0</v>
      </c>
      <c r="F32" s="13">
        <v>1421475500</v>
      </c>
      <c r="G32" s="13">
        <v>278524500</v>
      </c>
      <c r="H32" s="13">
        <v>91062500</v>
      </c>
      <c r="I32" s="13">
        <v>0</v>
      </c>
      <c r="J32" s="14">
        <v>0</v>
      </c>
    </row>
    <row r="33" spans="1:10" ht="22.5" x14ac:dyDescent="0.25">
      <c r="A33" s="24"/>
      <c r="B33" s="11" t="s">
        <v>64</v>
      </c>
      <c r="C33" s="12" t="s">
        <v>65</v>
      </c>
      <c r="D33" s="13">
        <v>9000000000</v>
      </c>
      <c r="E33" s="13">
        <v>0</v>
      </c>
      <c r="F33" s="13">
        <v>404053816</v>
      </c>
      <c r="G33" s="13">
        <v>8595946184</v>
      </c>
      <c r="H33" s="13">
        <v>219787400</v>
      </c>
      <c r="I33" s="13">
        <v>8102640</v>
      </c>
      <c r="J33" s="14">
        <v>8102640</v>
      </c>
    </row>
    <row r="34" spans="1:10" ht="33.75" x14ac:dyDescent="0.25">
      <c r="A34" s="24"/>
      <c r="B34" s="11" t="s">
        <v>66</v>
      </c>
      <c r="C34" s="12" t="s">
        <v>67</v>
      </c>
      <c r="D34" s="13">
        <v>4000000000</v>
      </c>
      <c r="E34" s="13">
        <v>0</v>
      </c>
      <c r="F34" s="13">
        <v>200168466</v>
      </c>
      <c r="G34" s="13">
        <v>3799831534</v>
      </c>
      <c r="H34" s="13">
        <v>200168466</v>
      </c>
      <c r="I34" s="13">
        <v>0</v>
      </c>
      <c r="J34" s="14">
        <v>0</v>
      </c>
    </row>
    <row r="35" spans="1:10" ht="409.6" x14ac:dyDescent="0.25">
      <c r="A35" s="24"/>
      <c r="B35" s="11" t="s">
        <v>68</v>
      </c>
      <c r="C35" s="12" t="s">
        <v>69</v>
      </c>
      <c r="D35" s="13">
        <v>6000000000</v>
      </c>
      <c r="E35" s="13">
        <v>0</v>
      </c>
      <c r="F35" s="13">
        <v>1282394950.29</v>
      </c>
      <c r="G35" s="13">
        <v>4717605049.71</v>
      </c>
      <c r="H35" s="13">
        <v>872834282.28999996</v>
      </c>
      <c r="I35" s="13">
        <v>33482029</v>
      </c>
      <c r="J35" s="14">
        <v>33482029</v>
      </c>
    </row>
    <row r="36" spans="1:10" ht="23.25" thickBot="1" x14ac:dyDescent="0.25">
      <c r="A36" s="24"/>
      <c r="B36" s="29" t="s">
        <v>70</v>
      </c>
      <c r="C36" s="30" t="s">
        <v>71</v>
      </c>
      <c r="D36" s="31">
        <v>5950000000</v>
      </c>
      <c r="E36" s="31">
        <v>0</v>
      </c>
      <c r="F36" s="31">
        <v>203527870</v>
      </c>
      <c r="G36" s="31">
        <v>5746472130</v>
      </c>
      <c r="H36" s="31">
        <v>80299983</v>
      </c>
      <c r="I36" s="31">
        <v>23835013</v>
      </c>
      <c r="J36" s="32">
        <v>23835013</v>
      </c>
    </row>
    <row r="37" spans="1:10" ht="15.75" thickBot="1" x14ac:dyDescent="0.25">
      <c r="A37" s="24"/>
      <c r="B37" s="38" t="s">
        <v>0</v>
      </c>
      <c r="C37" s="41" t="s">
        <v>75</v>
      </c>
      <c r="D37" s="42">
        <f>+D18+D5</f>
        <v>569055371065</v>
      </c>
      <c r="E37" s="42">
        <f t="shared" ref="E37:I37" si="2">+E18+E5</f>
        <v>70000000000</v>
      </c>
      <c r="F37" s="42">
        <f t="shared" si="2"/>
        <v>38410376424.290001</v>
      </c>
      <c r="G37" s="42">
        <f t="shared" si="2"/>
        <v>460644994640.71002</v>
      </c>
      <c r="H37" s="42">
        <f t="shared" si="2"/>
        <v>35594430266.290001</v>
      </c>
      <c r="I37" s="42">
        <f t="shared" si="2"/>
        <v>17334101067</v>
      </c>
      <c r="J37" s="43">
        <f>+J5+J18</f>
        <v>17334101067</v>
      </c>
    </row>
    <row r="38" spans="1:10" ht="15.75" thickTop="1" x14ac:dyDescent="0.25">
      <c r="A38" s="4"/>
      <c r="B38" s="6" t="s">
        <v>0</v>
      </c>
      <c r="C38" s="7" t="s">
        <v>0</v>
      </c>
      <c r="D38" s="22" t="s">
        <v>0</v>
      </c>
      <c r="E38" s="22" t="s">
        <v>0</v>
      </c>
      <c r="F38" s="22" t="s">
        <v>0</v>
      </c>
      <c r="G38" s="22" t="s">
        <v>0</v>
      </c>
      <c r="H38" s="22" t="s">
        <v>0</v>
      </c>
      <c r="I38" s="22" t="s">
        <v>0</v>
      </c>
      <c r="J38" s="22" t="s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A16" workbookViewId="0">
      <selection activeCell="H19" sqref="H19:H36"/>
    </sheetView>
  </sheetViews>
  <sheetFormatPr baseColWidth="10" defaultRowHeight="15" x14ac:dyDescent="0.25"/>
  <cols>
    <col min="2" max="2" width="16.28515625" customWidth="1"/>
    <col min="3" max="3" width="45.85546875" customWidth="1"/>
    <col min="4" max="10" width="16.5703125" customWidth="1"/>
  </cols>
  <sheetData>
    <row r="1" spans="1:10" x14ac:dyDescent="0.25">
      <c r="A1" s="2"/>
      <c r="B1" s="2">
        <v>2019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</row>
    <row r="2" spans="1:10" x14ac:dyDescent="0.2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</row>
    <row r="3" spans="1:10" ht="15.75" thickBot="1" x14ac:dyDescent="0.3">
      <c r="A3" s="2"/>
      <c r="B3" s="5" t="s">
        <v>74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</row>
    <row r="4" spans="1:10" ht="16.5" thickTop="1" thickBot="1" x14ac:dyDescent="0.3">
      <c r="A4" s="23"/>
      <c r="B4" s="15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16" t="s">
        <v>8</v>
      </c>
      <c r="H4" s="16" t="s">
        <v>9</v>
      </c>
      <c r="I4" s="16" t="s">
        <v>10</v>
      </c>
      <c r="J4" s="17" t="s">
        <v>11</v>
      </c>
    </row>
    <row r="5" spans="1:10" ht="15.75" thickBot="1" x14ac:dyDescent="0.3">
      <c r="A5" s="23"/>
      <c r="B5" s="51"/>
      <c r="C5" s="57" t="s">
        <v>76</v>
      </c>
      <c r="D5" s="52">
        <f>SUM(D6:D17)</f>
        <v>37055371065</v>
      </c>
      <c r="E5" s="52">
        <f t="shared" ref="E5:I5" si="0">SUM(E6:E17)</f>
        <v>0</v>
      </c>
      <c r="F5" s="52">
        <f t="shared" si="0"/>
        <v>2584804807</v>
      </c>
      <c r="G5" s="52">
        <f t="shared" si="0"/>
        <v>34470566258</v>
      </c>
      <c r="H5" s="52">
        <f t="shared" si="0"/>
        <v>2366677673.9099998</v>
      </c>
      <c r="I5" s="52">
        <f t="shared" si="0"/>
        <v>2832592604.9999995</v>
      </c>
      <c r="J5" s="53">
        <f>SUM(J6:J17)</f>
        <v>2832066048.9999995</v>
      </c>
    </row>
    <row r="6" spans="1:10" x14ac:dyDescent="0.25">
      <c r="A6" s="24"/>
      <c r="B6" s="25" t="s">
        <v>12</v>
      </c>
      <c r="C6" s="26" t="s">
        <v>13</v>
      </c>
      <c r="D6" s="27">
        <v>11589000000</v>
      </c>
      <c r="E6" s="27">
        <v>0</v>
      </c>
      <c r="F6" s="27">
        <v>804739384</v>
      </c>
      <c r="G6" s="27">
        <v>10784260616</v>
      </c>
      <c r="H6" s="27">
        <v>804739384</v>
      </c>
      <c r="I6" s="27">
        <v>797668141</v>
      </c>
      <c r="J6" s="28">
        <v>797668141</v>
      </c>
    </row>
    <row r="7" spans="1:10" x14ac:dyDescent="0.25">
      <c r="A7" s="24"/>
      <c r="B7" s="11" t="s">
        <v>14</v>
      </c>
      <c r="C7" s="12" t="s">
        <v>15</v>
      </c>
      <c r="D7" s="13">
        <v>3935000000</v>
      </c>
      <c r="E7" s="13">
        <v>0</v>
      </c>
      <c r="F7" s="13">
        <v>311957119</v>
      </c>
      <c r="G7" s="13">
        <v>3623042881</v>
      </c>
      <c r="H7" s="13">
        <v>311957119</v>
      </c>
      <c r="I7" s="13">
        <v>311187519</v>
      </c>
      <c r="J7" s="14">
        <v>311187519</v>
      </c>
    </row>
    <row r="8" spans="1:10" ht="22.5" x14ac:dyDescent="0.25">
      <c r="A8" s="24"/>
      <c r="B8" s="11" t="s">
        <v>16</v>
      </c>
      <c r="C8" s="12" t="s">
        <v>17</v>
      </c>
      <c r="D8" s="13">
        <v>1337000000</v>
      </c>
      <c r="E8" s="13">
        <v>0</v>
      </c>
      <c r="F8" s="13">
        <v>136829794</v>
      </c>
      <c r="G8" s="13">
        <v>1200170206</v>
      </c>
      <c r="H8" s="13">
        <v>136829794</v>
      </c>
      <c r="I8" s="13">
        <v>131873927</v>
      </c>
      <c r="J8" s="14">
        <v>131873927</v>
      </c>
    </row>
    <row r="9" spans="1:10" x14ac:dyDescent="0.25">
      <c r="A9" s="24"/>
      <c r="B9" s="11" t="s">
        <v>18</v>
      </c>
      <c r="C9" s="12" t="s">
        <v>19</v>
      </c>
      <c r="D9" s="13">
        <v>10000000</v>
      </c>
      <c r="E9" s="13">
        <v>0</v>
      </c>
      <c r="F9" s="13">
        <v>0</v>
      </c>
      <c r="G9" s="13">
        <v>10000000</v>
      </c>
      <c r="H9" s="13">
        <v>272113</v>
      </c>
      <c r="I9" s="13">
        <v>0</v>
      </c>
      <c r="J9" s="14">
        <v>0</v>
      </c>
    </row>
    <row r="10" spans="1:10" x14ac:dyDescent="0.25">
      <c r="A10" s="24"/>
      <c r="B10" s="11" t="s">
        <v>20</v>
      </c>
      <c r="C10" s="12" t="s">
        <v>21</v>
      </c>
      <c r="D10" s="13">
        <v>3952371065</v>
      </c>
      <c r="E10" s="13">
        <v>0</v>
      </c>
      <c r="F10" s="13">
        <v>14159949</v>
      </c>
      <c r="G10" s="13">
        <v>3938211116</v>
      </c>
      <c r="H10" s="13">
        <v>45760702.909999996</v>
      </c>
      <c r="I10" s="13">
        <v>501887805</v>
      </c>
      <c r="J10" s="14">
        <v>501361249</v>
      </c>
    </row>
    <row r="11" spans="1:10" ht="22.5" x14ac:dyDescent="0.25">
      <c r="A11" s="24"/>
      <c r="B11" s="11" t="s">
        <v>22</v>
      </c>
      <c r="C11" s="12" t="s">
        <v>23</v>
      </c>
      <c r="D11" s="13">
        <v>14085000000</v>
      </c>
      <c r="E11" s="13">
        <v>0</v>
      </c>
      <c r="F11" s="13">
        <v>1009955253.53</v>
      </c>
      <c r="G11" s="13">
        <v>13075044746.469999</v>
      </c>
      <c r="H11" s="13">
        <v>1009955253.53</v>
      </c>
      <c r="I11" s="13">
        <v>1009955253.53</v>
      </c>
      <c r="J11" s="14">
        <v>1009955253.53</v>
      </c>
    </row>
    <row r="12" spans="1:10" x14ac:dyDescent="0.25">
      <c r="A12" s="24"/>
      <c r="B12" s="11" t="s">
        <v>24</v>
      </c>
      <c r="C12" s="12" t="s">
        <v>25</v>
      </c>
      <c r="D12" s="13">
        <v>1403000000</v>
      </c>
      <c r="E12" s="13">
        <v>0</v>
      </c>
      <c r="F12" s="13">
        <v>294217526.47000003</v>
      </c>
      <c r="G12" s="13">
        <v>1108782473.53</v>
      </c>
      <c r="H12" s="13">
        <v>44217526.469999999</v>
      </c>
      <c r="I12" s="13">
        <v>70797045.469999999</v>
      </c>
      <c r="J12" s="14">
        <v>70797045.469999999</v>
      </c>
    </row>
    <row r="13" spans="1:10" ht="22.5" x14ac:dyDescent="0.25">
      <c r="A13" s="24"/>
      <c r="B13" s="11" t="s">
        <v>26</v>
      </c>
      <c r="C13" s="12" t="s">
        <v>27</v>
      </c>
      <c r="D13" s="13">
        <v>56000000</v>
      </c>
      <c r="E13" s="13">
        <v>0</v>
      </c>
      <c r="F13" s="13">
        <v>12945781</v>
      </c>
      <c r="G13" s="13">
        <v>43054219</v>
      </c>
      <c r="H13" s="13">
        <v>12945781</v>
      </c>
      <c r="I13" s="13">
        <v>9222914</v>
      </c>
      <c r="J13" s="14">
        <v>9222914</v>
      </c>
    </row>
    <row r="14" spans="1:10" x14ac:dyDescent="0.25">
      <c r="A14" s="24"/>
      <c r="B14" s="11" t="s">
        <v>28</v>
      </c>
      <c r="C14" s="12" t="s">
        <v>29</v>
      </c>
      <c r="D14" s="13">
        <v>91000000</v>
      </c>
      <c r="E14" s="13">
        <v>0</v>
      </c>
      <c r="F14" s="13">
        <v>0</v>
      </c>
      <c r="G14" s="13">
        <v>91000000</v>
      </c>
      <c r="H14" s="13">
        <v>0</v>
      </c>
      <c r="I14" s="13">
        <v>0</v>
      </c>
      <c r="J14" s="14">
        <v>0</v>
      </c>
    </row>
    <row r="15" spans="1:10" x14ac:dyDescent="0.25">
      <c r="A15" s="24"/>
      <c r="B15" s="11" t="s">
        <v>30</v>
      </c>
      <c r="C15" s="12" t="s">
        <v>31</v>
      </c>
      <c r="D15" s="13">
        <v>10000000</v>
      </c>
      <c r="E15" s="13">
        <v>0</v>
      </c>
      <c r="F15" s="13">
        <v>0</v>
      </c>
      <c r="G15" s="13">
        <v>10000000</v>
      </c>
      <c r="H15" s="13">
        <v>0</v>
      </c>
      <c r="I15" s="13">
        <v>0</v>
      </c>
      <c r="J15" s="14">
        <v>0</v>
      </c>
    </row>
    <row r="16" spans="1:10" x14ac:dyDescent="0.25">
      <c r="A16" s="24"/>
      <c r="B16" s="11" t="s">
        <v>32</v>
      </c>
      <c r="C16" s="12" t="s">
        <v>33</v>
      </c>
      <c r="D16" s="13">
        <v>10000000</v>
      </c>
      <c r="E16" s="13">
        <v>0</v>
      </c>
      <c r="F16" s="13">
        <v>0</v>
      </c>
      <c r="G16" s="13">
        <v>10000000</v>
      </c>
      <c r="H16" s="13">
        <v>0</v>
      </c>
      <c r="I16" s="13">
        <v>0</v>
      </c>
      <c r="J16" s="14">
        <v>0</v>
      </c>
    </row>
    <row r="17" spans="1:10" ht="15.75" thickBot="1" x14ac:dyDescent="0.3">
      <c r="A17" s="24"/>
      <c r="B17" s="18" t="s">
        <v>34</v>
      </c>
      <c r="C17" s="19" t="s">
        <v>35</v>
      </c>
      <c r="D17" s="20">
        <v>577000000</v>
      </c>
      <c r="E17" s="20">
        <v>0</v>
      </c>
      <c r="F17" s="20">
        <v>0</v>
      </c>
      <c r="G17" s="20">
        <v>577000000</v>
      </c>
      <c r="H17" s="20">
        <v>0</v>
      </c>
      <c r="I17" s="20">
        <v>0</v>
      </c>
      <c r="J17" s="21">
        <v>0</v>
      </c>
    </row>
    <row r="18" spans="1:10" s="44" customFormat="1" ht="15.75" thickBot="1" x14ac:dyDescent="0.3">
      <c r="A18" s="39"/>
      <c r="B18" s="54"/>
      <c r="C18" s="58" t="s">
        <v>77</v>
      </c>
      <c r="D18" s="55">
        <f>SUM(D19:D36)</f>
        <v>532000000000</v>
      </c>
      <c r="E18" s="55">
        <f>SUM(E19:E36)</f>
        <v>70000000000</v>
      </c>
      <c r="F18" s="55">
        <f t="shared" ref="F18:I18" si="1">SUM(F19:F36)</f>
        <v>48401258062.690002</v>
      </c>
      <c r="G18" s="55">
        <f t="shared" si="1"/>
        <v>413598741937.31</v>
      </c>
      <c r="H18" s="55">
        <f t="shared" si="1"/>
        <v>63742618171.199997</v>
      </c>
      <c r="I18" s="55">
        <f t="shared" si="1"/>
        <v>19063469450</v>
      </c>
      <c r="J18" s="56">
        <f>SUM(J19:J36)</f>
        <v>19063469450</v>
      </c>
    </row>
    <row r="19" spans="1:10" ht="33.75" x14ac:dyDescent="0.25">
      <c r="A19" s="24"/>
      <c r="B19" s="48" t="s">
        <v>36</v>
      </c>
      <c r="C19" s="49" t="s">
        <v>37</v>
      </c>
      <c r="D19" s="47">
        <v>73269266052</v>
      </c>
      <c r="E19" s="47">
        <v>42569266052</v>
      </c>
      <c r="F19" s="47">
        <v>9289791005</v>
      </c>
      <c r="G19" s="47">
        <v>21410208995</v>
      </c>
      <c r="H19" s="47">
        <v>378257524</v>
      </c>
      <c r="I19" s="47">
        <v>41139466</v>
      </c>
      <c r="J19" s="50">
        <v>41139466</v>
      </c>
    </row>
    <row r="20" spans="1:10" ht="22.5" x14ac:dyDescent="0.25">
      <c r="A20" s="24"/>
      <c r="B20" s="11" t="s">
        <v>38</v>
      </c>
      <c r="C20" s="12" t="s">
        <v>39</v>
      </c>
      <c r="D20" s="13">
        <v>8750000000</v>
      </c>
      <c r="E20" s="13">
        <v>0</v>
      </c>
      <c r="F20" s="13">
        <v>2516979</v>
      </c>
      <c r="G20" s="13">
        <v>8747483021</v>
      </c>
      <c r="H20" s="13">
        <v>2186116979</v>
      </c>
      <c r="I20" s="13">
        <v>17489575</v>
      </c>
      <c r="J20" s="14">
        <v>17489575</v>
      </c>
    </row>
    <row r="21" spans="1:10" x14ac:dyDescent="0.25">
      <c r="A21" s="24"/>
      <c r="B21" s="11" t="s">
        <v>40</v>
      </c>
      <c r="C21" s="12" t="s">
        <v>41</v>
      </c>
      <c r="D21" s="13">
        <v>8403000000</v>
      </c>
      <c r="E21" s="13">
        <v>0</v>
      </c>
      <c r="F21" s="13">
        <v>24888568</v>
      </c>
      <c r="G21" s="13">
        <v>8378111432</v>
      </c>
      <c r="H21" s="13">
        <v>1806488568</v>
      </c>
      <c r="I21" s="13">
        <v>21297568</v>
      </c>
      <c r="J21" s="14">
        <v>21297568</v>
      </c>
    </row>
    <row r="22" spans="1:10" ht="22.5" x14ac:dyDescent="0.25">
      <c r="A22" s="24"/>
      <c r="B22" s="11" t="s">
        <v>42</v>
      </c>
      <c r="C22" s="12" t="s">
        <v>43</v>
      </c>
      <c r="D22" s="13">
        <v>7782000000</v>
      </c>
      <c r="E22" s="13">
        <v>0</v>
      </c>
      <c r="F22" s="13">
        <v>21003084</v>
      </c>
      <c r="G22" s="13">
        <v>7760996916</v>
      </c>
      <c r="H22" s="13">
        <v>804220628</v>
      </c>
      <c r="I22" s="13">
        <v>21784885</v>
      </c>
      <c r="J22" s="14">
        <v>21784885</v>
      </c>
    </row>
    <row r="23" spans="1:10" ht="22.5" x14ac:dyDescent="0.25">
      <c r="A23" s="24"/>
      <c r="B23" s="11" t="s">
        <v>44</v>
      </c>
      <c r="C23" s="12" t="s">
        <v>45</v>
      </c>
      <c r="D23" s="13">
        <v>9230000000</v>
      </c>
      <c r="E23" s="13">
        <v>0</v>
      </c>
      <c r="F23" s="13">
        <v>130991592</v>
      </c>
      <c r="G23" s="13">
        <v>9099008408</v>
      </c>
      <c r="H23" s="13">
        <v>1698176342</v>
      </c>
      <c r="I23" s="13">
        <v>15117053</v>
      </c>
      <c r="J23" s="14">
        <v>15117053</v>
      </c>
    </row>
    <row r="24" spans="1:10" ht="33.75" x14ac:dyDescent="0.25">
      <c r="A24" s="24"/>
      <c r="B24" s="11" t="s">
        <v>46</v>
      </c>
      <c r="C24" s="12" t="s">
        <v>47</v>
      </c>
      <c r="D24" s="13">
        <v>175651000000</v>
      </c>
      <c r="E24" s="13">
        <v>0</v>
      </c>
      <c r="F24" s="13">
        <v>47561438</v>
      </c>
      <c r="G24" s="13">
        <v>175603438562</v>
      </c>
      <c r="H24" s="13">
        <v>303349488</v>
      </c>
      <c r="I24" s="13">
        <v>11743597963</v>
      </c>
      <c r="J24" s="14">
        <v>11743597963</v>
      </c>
    </row>
    <row r="25" spans="1:10" ht="22.5" x14ac:dyDescent="0.25">
      <c r="A25" s="24"/>
      <c r="B25" s="11" t="s">
        <v>48</v>
      </c>
      <c r="C25" s="12" t="s">
        <v>49</v>
      </c>
      <c r="D25" s="13">
        <v>62490000000</v>
      </c>
      <c r="E25" s="13">
        <v>6500000000</v>
      </c>
      <c r="F25" s="13">
        <v>53930191</v>
      </c>
      <c r="G25" s="13">
        <v>55936069809</v>
      </c>
      <c r="H25" s="13">
        <v>17698001556</v>
      </c>
      <c r="I25" s="13">
        <v>36415713</v>
      </c>
      <c r="J25" s="14">
        <v>36415713</v>
      </c>
    </row>
    <row r="26" spans="1:10" ht="33.75" x14ac:dyDescent="0.25">
      <c r="A26" s="24"/>
      <c r="B26" s="11" t="s">
        <v>50</v>
      </c>
      <c r="C26" s="12" t="s">
        <v>51</v>
      </c>
      <c r="D26" s="13">
        <v>13299733948</v>
      </c>
      <c r="E26" s="13">
        <v>1266283948</v>
      </c>
      <c r="F26" s="13">
        <v>1102483082</v>
      </c>
      <c r="G26" s="13">
        <v>10930966918</v>
      </c>
      <c r="H26" s="13">
        <v>245889366</v>
      </c>
      <c r="I26" s="13">
        <v>198565400</v>
      </c>
      <c r="J26" s="14">
        <v>198565400</v>
      </c>
    </row>
    <row r="27" spans="1:10" ht="33.75" x14ac:dyDescent="0.25">
      <c r="A27" s="24"/>
      <c r="B27" s="11" t="s">
        <v>52</v>
      </c>
      <c r="C27" s="12" t="s">
        <v>53</v>
      </c>
      <c r="D27" s="13">
        <v>96155000000</v>
      </c>
      <c r="E27" s="13">
        <v>19664450000</v>
      </c>
      <c r="F27" s="13">
        <v>5635695529</v>
      </c>
      <c r="G27" s="13">
        <v>70854854471</v>
      </c>
      <c r="H27" s="13">
        <v>6397821721</v>
      </c>
      <c r="I27" s="13">
        <v>5981966307</v>
      </c>
      <c r="J27" s="14">
        <v>5981966307</v>
      </c>
    </row>
    <row r="28" spans="1:10" ht="22.5" x14ac:dyDescent="0.25">
      <c r="A28" s="24"/>
      <c r="B28" s="11" t="s">
        <v>54</v>
      </c>
      <c r="C28" s="12" t="s">
        <v>55</v>
      </c>
      <c r="D28" s="13">
        <v>1000000000</v>
      </c>
      <c r="E28" s="13">
        <v>0</v>
      </c>
      <c r="F28" s="13">
        <v>16000000</v>
      </c>
      <c r="G28" s="13">
        <v>984000000</v>
      </c>
      <c r="H28" s="13">
        <v>16000000</v>
      </c>
      <c r="I28" s="13">
        <v>16703018</v>
      </c>
      <c r="J28" s="14">
        <v>16703018</v>
      </c>
    </row>
    <row r="29" spans="1:10" ht="22.5" x14ac:dyDescent="0.25">
      <c r="A29" s="24"/>
      <c r="B29" s="11" t="s">
        <v>56</v>
      </c>
      <c r="C29" s="12" t="s">
        <v>57</v>
      </c>
      <c r="D29" s="13">
        <v>1200000000</v>
      </c>
      <c r="E29" s="13">
        <v>0</v>
      </c>
      <c r="F29" s="13">
        <v>0</v>
      </c>
      <c r="G29" s="13">
        <v>1200000000</v>
      </c>
      <c r="H29" s="13">
        <v>0</v>
      </c>
      <c r="I29" s="13">
        <v>6995170</v>
      </c>
      <c r="J29" s="14">
        <v>6995170</v>
      </c>
    </row>
    <row r="30" spans="1:10" ht="33.75" x14ac:dyDescent="0.25">
      <c r="A30" s="24"/>
      <c r="B30" s="11" t="s">
        <v>58</v>
      </c>
      <c r="C30" s="12" t="s">
        <v>59</v>
      </c>
      <c r="D30" s="13">
        <v>45620000000</v>
      </c>
      <c r="E30" s="13">
        <v>0</v>
      </c>
      <c r="F30" s="13">
        <v>31127088420</v>
      </c>
      <c r="G30" s="13">
        <v>14492911580</v>
      </c>
      <c r="H30" s="13">
        <v>28447305170</v>
      </c>
      <c r="I30" s="13">
        <v>347366375</v>
      </c>
      <c r="J30" s="14">
        <v>347366375</v>
      </c>
    </row>
    <row r="31" spans="1:10" ht="22.5" x14ac:dyDescent="0.25">
      <c r="A31" s="24"/>
      <c r="B31" s="11" t="s">
        <v>60</v>
      </c>
      <c r="C31" s="12" t="s">
        <v>61</v>
      </c>
      <c r="D31" s="13">
        <v>2500000000</v>
      </c>
      <c r="E31" s="13">
        <v>0</v>
      </c>
      <c r="F31" s="13">
        <v>170856145</v>
      </c>
      <c r="G31" s="13">
        <v>2329143855</v>
      </c>
      <c r="H31" s="13">
        <v>377837003</v>
      </c>
      <c r="I31" s="13">
        <v>20216837</v>
      </c>
      <c r="J31" s="14">
        <v>20216837</v>
      </c>
    </row>
    <row r="32" spans="1:10" ht="22.5" x14ac:dyDescent="0.25">
      <c r="A32" s="24"/>
      <c r="B32" s="11" t="s">
        <v>62</v>
      </c>
      <c r="C32" s="12" t="s">
        <v>63</v>
      </c>
      <c r="D32" s="13">
        <v>1700000000</v>
      </c>
      <c r="E32" s="13">
        <v>0</v>
      </c>
      <c r="F32" s="13">
        <v>0</v>
      </c>
      <c r="G32" s="13">
        <v>1700000000</v>
      </c>
      <c r="H32" s="13">
        <v>1318375000</v>
      </c>
      <c r="I32" s="13">
        <v>138320416</v>
      </c>
      <c r="J32" s="14">
        <v>138320416</v>
      </c>
    </row>
    <row r="33" spans="1:10" ht="22.5" x14ac:dyDescent="0.25">
      <c r="A33" s="24"/>
      <c r="B33" s="11" t="s">
        <v>64</v>
      </c>
      <c r="C33" s="12" t="s">
        <v>65</v>
      </c>
      <c r="D33" s="13">
        <v>9000000000</v>
      </c>
      <c r="E33" s="13">
        <v>0</v>
      </c>
      <c r="F33" s="13">
        <v>29245978</v>
      </c>
      <c r="G33" s="13">
        <v>8970754022</v>
      </c>
      <c r="H33" s="13">
        <v>224224551</v>
      </c>
      <c r="I33" s="13">
        <v>296500191</v>
      </c>
      <c r="J33" s="14">
        <v>296500191</v>
      </c>
    </row>
    <row r="34" spans="1:10" ht="33.75" x14ac:dyDescent="0.25">
      <c r="A34" s="24"/>
      <c r="B34" s="11" t="s">
        <v>66</v>
      </c>
      <c r="C34" s="12" t="s">
        <v>67</v>
      </c>
      <c r="D34" s="13">
        <v>4000000000</v>
      </c>
      <c r="E34" s="13">
        <v>0</v>
      </c>
      <c r="F34" s="13">
        <v>400306797.69</v>
      </c>
      <c r="G34" s="13">
        <v>3599693202.3099999</v>
      </c>
      <c r="H34" s="13">
        <v>1305142.2</v>
      </c>
      <c r="I34" s="13">
        <v>0</v>
      </c>
      <c r="J34" s="14">
        <v>0</v>
      </c>
    </row>
    <row r="35" spans="1:10" x14ac:dyDescent="0.25">
      <c r="A35" s="24"/>
      <c r="B35" s="11" t="s">
        <v>68</v>
      </c>
      <c r="C35" s="12" t="s">
        <v>69</v>
      </c>
      <c r="D35" s="13">
        <v>6000000000</v>
      </c>
      <c r="E35" s="13">
        <v>0</v>
      </c>
      <c r="F35" s="13">
        <v>70000000</v>
      </c>
      <c r="G35" s="13">
        <v>5930000000</v>
      </c>
      <c r="H35" s="13">
        <v>1558989632</v>
      </c>
      <c r="I35" s="13">
        <v>71809069</v>
      </c>
      <c r="J35" s="14">
        <v>71809069</v>
      </c>
    </row>
    <row r="36" spans="1:10" ht="23.25" thickBot="1" x14ac:dyDescent="0.25">
      <c r="A36" s="24"/>
      <c r="B36" s="29" t="s">
        <v>70</v>
      </c>
      <c r="C36" s="30" t="s">
        <v>71</v>
      </c>
      <c r="D36" s="31">
        <v>5950000000</v>
      </c>
      <c r="E36" s="31">
        <v>0</v>
      </c>
      <c r="F36" s="31">
        <v>278899254</v>
      </c>
      <c r="G36" s="31">
        <v>5671100746</v>
      </c>
      <c r="H36" s="31">
        <v>280259501</v>
      </c>
      <c r="I36" s="31">
        <v>88184444</v>
      </c>
      <c r="J36" s="32">
        <v>88184444</v>
      </c>
    </row>
    <row r="37" spans="1:10" s="44" customFormat="1" ht="15.75" thickBot="1" x14ac:dyDescent="0.25">
      <c r="A37" s="39"/>
      <c r="B37" s="59" t="s">
        <v>0</v>
      </c>
      <c r="C37" s="60" t="s">
        <v>75</v>
      </c>
      <c r="D37" s="61">
        <f>+D18+D5</f>
        <v>569055371065</v>
      </c>
      <c r="E37" s="61">
        <f t="shared" ref="E37:I37" si="2">+E18+E5</f>
        <v>70000000000</v>
      </c>
      <c r="F37" s="61">
        <f t="shared" si="2"/>
        <v>50986062869.690002</v>
      </c>
      <c r="G37" s="61">
        <f t="shared" si="2"/>
        <v>448069308195.31</v>
      </c>
      <c r="H37" s="61">
        <f t="shared" si="2"/>
        <v>66109295845.110001</v>
      </c>
      <c r="I37" s="61">
        <f t="shared" si="2"/>
        <v>21896062055</v>
      </c>
      <c r="J37" s="62">
        <f>+J18+J5</f>
        <v>21895535499</v>
      </c>
    </row>
    <row r="38" spans="1:10" ht="15.75" thickTop="1" x14ac:dyDescent="0.25">
      <c r="A38" s="4"/>
      <c r="B38" s="6" t="s">
        <v>0</v>
      </c>
      <c r="C38" s="7" t="s">
        <v>0</v>
      </c>
      <c r="D38" s="22" t="s">
        <v>0</v>
      </c>
      <c r="E38" s="22" t="s">
        <v>0</v>
      </c>
      <c r="F38" s="22" t="s">
        <v>0</v>
      </c>
      <c r="G38" s="22" t="s">
        <v>0</v>
      </c>
      <c r="H38" s="22" t="s">
        <v>0</v>
      </c>
      <c r="I38" s="22" t="s">
        <v>0</v>
      </c>
      <c r="J38" s="22" t="s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workbookViewId="0">
      <selection activeCell="H10" sqref="H10:H12"/>
    </sheetView>
  </sheetViews>
  <sheetFormatPr baseColWidth="10" defaultRowHeight="15" x14ac:dyDescent="0.25"/>
  <cols>
    <col min="1" max="1" width="13.42578125" style="99" customWidth="1"/>
    <col min="2" max="2" width="14.42578125" style="99" customWidth="1"/>
    <col min="3" max="3" width="27.5703125" style="99" customWidth="1"/>
    <col min="4" max="10" width="18.85546875" style="99" customWidth="1"/>
    <col min="11" max="11" width="0" style="99" hidden="1" customWidth="1"/>
    <col min="12" max="12" width="6.42578125" style="99" customWidth="1"/>
    <col min="13" max="16384" width="11.42578125" style="99"/>
  </cols>
  <sheetData>
    <row r="1" spans="1:10" x14ac:dyDescent="0.25">
      <c r="A1" s="97"/>
      <c r="B1" s="97">
        <v>2019</v>
      </c>
      <c r="C1" s="98" t="s">
        <v>0</v>
      </c>
      <c r="D1" s="98" t="s">
        <v>0</v>
      </c>
      <c r="E1" s="98" t="s">
        <v>0</v>
      </c>
      <c r="F1" s="98" t="s">
        <v>0</v>
      </c>
      <c r="G1" s="98" t="s">
        <v>0</v>
      </c>
      <c r="H1" s="98" t="s">
        <v>0</v>
      </c>
      <c r="I1" s="98" t="s">
        <v>0</v>
      </c>
      <c r="J1" s="98" t="s">
        <v>0</v>
      </c>
    </row>
    <row r="2" spans="1:10" x14ac:dyDescent="0.25">
      <c r="A2" s="97"/>
      <c r="B2" s="97" t="s">
        <v>1</v>
      </c>
      <c r="C2" s="98" t="s">
        <v>0</v>
      </c>
      <c r="D2" s="98" t="s">
        <v>0</v>
      </c>
      <c r="E2" s="98" t="s">
        <v>0</v>
      </c>
      <c r="F2" s="98" t="s">
        <v>0</v>
      </c>
      <c r="G2" s="98" t="s">
        <v>0</v>
      </c>
      <c r="H2" s="98" t="s">
        <v>0</v>
      </c>
      <c r="I2" s="98" t="s">
        <v>0</v>
      </c>
      <c r="J2" s="98" t="s">
        <v>0</v>
      </c>
    </row>
    <row r="3" spans="1:10" ht="15.75" thickBot="1" x14ac:dyDescent="0.3">
      <c r="A3" s="97"/>
      <c r="B3" s="102" t="s">
        <v>89</v>
      </c>
      <c r="C3" s="98" t="s">
        <v>0</v>
      </c>
      <c r="D3" s="98" t="s">
        <v>0</v>
      </c>
      <c r="E3" s="98" t="s">
        <v>0</v>
      </c>
      <c r="F3" s="98" t="s">
        <v>0</v>
      </c>
      <c r="G3" s="98" t="s">
        <v>0</v>
      </c>
      <c r="H3" s="98" t="s">
        <v>0</v>
      </c>
      <c r="I3" s="98" t="s">
        <v>0</v>
      </c>
      <c r="J3" s="98" t="s">
        <v>0</v>
      </c>
    </row>
    <row r="4" spans="1:10" ht="16.5" thickTop="1" thickBot="1" x14ac:dyDescent="0.3">
      <c r="A4" s="100"/>
      <c r="B4" s="111" t="s">
        <v>3</v>
      </c>
      <c r="C4" s="112" t="s">
        <v>4</v>
      </c>
      <c r="D4" s="112" t="s">
        <v>5</v>
      </c>
      <c r="E4" s="112" t="s">
        <v>6</v>
      </c>
      <c r="F4" s="112" t="s">
        <v>7</v>
      </c>
      <c r="G4" s="112" t="s">
        <v>8</v>
      </c>
      <c r="H4" s="112" t="s">
        <v>9</v>
      </c>
      <c r="I4" s="112" t="s">
        <v>10</v>
      </c>
      <c r="J4" s="113" t="s">
        <v>11</v>
      </c>
    </row>
    <row r="5" spans="1:10" x14ac:dyDescent="0.25">
      <c r="A5" s="101"/>
      <c r="B5" s="118" t="s">
        <v>12</v>
      </c>
      <c r="C5" s="119" t="s">
        <v>13</v>
      </c>
      <c r="D5" s="120">
        <v>11589000000</v>
      </c>
      <c r="E5" s="120">
        <v>0</v>
      </c>
      <c r="F5" s="120">
        <v>766282989</v>
      </c>
      <c r="G5" s="120">
        <v>10822717011</v>
      </c>
      <c r="H5" s="120">
        <v>766282989</v>
      </c>
      <c r="I5" s="120">
        <v>773354232</v>
      </c>
      <c r="J5" s="121">
        <v>773354232</v>
      </c>
    </row>
    <row r="6" spans="1:10" ht="22.5" x14ac:dyDescent="0.25">
      <c r="A6" s="101"/>
      <c r="B6" s="103" t="s">
        <v>14</v>
      </c>
      <c r="C6" s="104" t="s">
        <v>15</v>
      </c>
      <c r="D6" s="105">
        <v>3935000000</v>
      </c>
      <c r="E6" s="105">
        <v>0</v>
      </c>
      <c r="F6" s="105">
        <v>275064800</v>
      </c>
      <c r="G6" s="105">
        <v>3659935200</v>
      </c>
      <c r="H6" s="105">
        <v>275064800</v>
      </c>
      <c r="I6" s="105">
        <v>275834400</v>
      </c>
      <c r="J6" s="106">
        <v>275834400</v>
      </c>
    </row>
    <row r="7" spans="1:10" ht="33.75" x14ac:dyDescent="0.25">
      <c r="A7" s="101"/>
      <c r="B7" s="103" t="s">
        <v>16</v>
      </c>
      <c r="C7" s="104" t="s">
        <v>17</v>
      </c>
      <c r="D7" s="105">
        <v>1337000000</v>
      </c>
      <c r="E7" s="105">
        <v>0</v>
      </c>
      <c r="F7" s="105">
        <v>120850915</v>
      </c>
      <c r="G7" s="105">
        <v>1216149085</v>
      </c>
      <c r="H7" s="105">
        <v>120850915</v>
      </c>
      <c r="I7" s="105">
        <v>125806782</v>
      </c>
      <c r="J7" s="106">
        <v>125806782</v>
      </c>
    </row>
    <row r="8" spans="1:10" ht="22.5" x14ac:dyDescent="0.25">
      <c r="A8" s="101"/>
      <c r="B8" s="103" t="s">
        <v>18</v>
      </c>
      <c r="C8" s="104" t="s">
        <v>19</v>
      </c>
      <c r="D8" s="105">
        <v>10000000</v>
      </c>
      <c r="E8" s="105">
        <v>0</v>
      </c>
      <c r="F8" s="105">
        <v>0</v>
      </c>
      <c r="G8" s="105">
        <v>10000000</v>
      </c>
      <c r="H8" s="105">
        <v>0</v>
      </c>
      <c r="I8" s="105">
        <v>272113</v>
      </c>
      <c r="J8" s="106">
        <v>272113</v>
      </c>
    </row>
    <row r="9" spans="1:10" ht="22.5" x14ac:dyDescent="0.25">
      <c r="A9" s="101"/>
      <c r="B9" s="103" t="s">
        <v>20</v>
      </c>
      <c r="C9" s="104" t="s">
        <v>21</v>
      </c>
      <c r="D9" s="105">
        <v>4202371065</v>
      </c>
      <c r="E9" s="105">
        <v>0</v>
      </c>
      <c r="F9" s="105">
        <v>180944327</v>
      </c>
      <c r="G9" s="105">
        <v>4021426738</v>
      </c>
      <c r="H9" s="105">
        <v>178389866.38999999</v>
      </c>
      <c r="I9" s="105">
        <v>434915418.70999998</v>
      </c>
      <c r="J9" s="106">
        <v>434915418.70999998</v>
      </c>
    </row>
    <row r="10" spans="1:10" ht="33.75" x14ac:dyDescent="0.25">
      <c r="A10" s="101"/>
      <c r="B10" s="103" t="s">
        <v>22</v>
      </c>
      <c r="C10" s="104" t="s">
        <v>23</v>
      </c>
      <c r="D10" s="105">
        <v>14085000000</v>
      </c>
      <c r="E10" s="105">
        <v>0</v>
      </c>
      <c r="F10" s="105">
        <v>1056326689.0599999</v>
      </c>
      <c r="G10" s="105">
        <v>13028673310.940001</v>
      </c>
      <c r="H10" s="105">
        <v>1056326689.0599999</v>
      </c>
      <c r="I10" s="105">
        <v>1056326689.0599999</v>
      </c>
      <c r="J10" s="106">
        <v>1056326689.0599999</v>
      </c>
    </row>
    <row r="11" spans="1:10" ht="22.5" x14ac:dyDescent="0.25">
      <c r="A11" s="101"/>
      <c r="B11" s="103" t="s">
        <v>24</v>
      </c>
      <c r="C11" s="104" t="s">
        <v>25</v>
      </c>
      <c r="D11" s="105">
        <v>1153000000</v>
      </c>
      <c r="E11" s="105">
        <v>0</v>
      </c>
      <c r="F11" s="105">
        <v>-249853909.06</v>
      </c>
      <c r="G11" s="105">
        <v>1402853909.0599999</v>
      </c>
      <c r="H11" s="105">
        <v>146090.94</v>
      </c>
      <c r="I11" s="105">
        <v>26725609.940000001</v>
      </c>
      <c r="J11" s="106">
        <v>26725609.940000001</v>
      </c>
    </row>
    <row r="12" spans="1:10" ht="33.75" x14ac:dyDescent="0.25">
      <c r="A12" s="101"/>
      <c r="B12" s="103" t="s">
        <v>26</v>
      </c>
      <c r="C12" s="104" t="s">
        <v>27</v>
      </c>
      <c r="D12" s="105">
        <v>56000000</v>
      </c>
      <c r="E12" s="105">
        <v>0</v>
      </c>
      <c r="F12" s="105">
        <v>13872380</v>
      </c>
      <c r="G12" s="105">
        <v>42127620</v>
      </c>
      <c r="H12" s="105">
        <v>13872380</v>
      </c>
      <c r="I12" s="105">
        <v>17595247</v>
      </c>
      <c r="J12" s="106">
        <v>17595247</v>
      </c>
    </row>
    <row r="13" spans="1:10" x14ac:dyDescent="0.25">
      <c r="A13" s="101"/>
      <c r="B13" s="103" t="s">
        <v>28</v>
      </c>
      <c r="C13" s="104" t="s">
        <v>29</v>
      </c>
      <c r="D13" s="105">
        <v>91000000</v>
      </c>
      <c r="E13" s="105">
        <v>0</v>
      </c>
      <c r="F13" s="105">
        <v>0</v>
      </c>
      <c r="G13" s="105">
        <v>91000000</v>
      </c>
      <c r="H13" s="105">
        <v>0</v>
      </c>
      <c r="I13" s="105">
        <v>0</v>
      </c>
      <c r="J13" s="106">
        <v>0</v>
      </c>
    </row>
    <row r="14" spans="1:10" x14ac:dyDescent="0.25">
      <c r="A14" s="101"/>
      <c r="B14" s="103" t="s">
        <v>30</v>
      </c>
      <c r="C14" s="104" t="s">
        <v>31</v>
      </c>
      <c r="D14" s="105">
        <v>10000000</v>
      </c>
      <c r="E14" s="105">
        <v>0</v>
      </c>
      <c r="F14" s="105">
        <v>0</v>
      </c>
      <c r="G14" s="105">
        <v>10000000</v>
      </c>
      <c r="H14" s="105">
        <v>0</v>
      </c>
      <c r="I14" s="105">
        <v>0</v>
      </c>
      <c r="J14" s="106">
        <v>0</v>
      </c>
    </row>
    <row r="15" spans="1:10" ht="22.5" x14ac:dyDescent="0.25">
      <c r="A15" s="101"/>
      <c r="B15" s="103" t="s">
        <v>32</v>
      </c>
      <c r="C15" s="104" t="s">
        <v>33</v>
      </c>
      <c r="D15" s="105">
        <v>10000000</v>
      </c>
      <c r="E15" s="105">
        <v>0</v>
      </c>
      <c r="F15" s="105">
        <v>0</v>
      </c>
      <c r="G15" s="105">
        <v>10000000</v>
      </c>
      <c r="H15" s="105">
        <v>0</v>
      </c>
      <c r="I15" s="105">
        <v>0</v>
      </c>
      <c r="J15" s="106">
        <v>0</v>
      </c>
    </row>
    <row r="16" spans="1:10" ht="23.25" thickBot="1" x14ac:dyDescent="0.3">
      <c r="A16" s="101"/>
      <c r="B16" s="122" t="s">
        <v>34</v>
      </c>
      <c r="C16" s="123" t="s">
        <v>35</v>
      </c>
      <c r="D16" s="124">
        <v>577000000</v>
      </c>
      <c r="E16" s="124">
        <v>0</v>
      </c>
      <c r="F16" s="124">
        <v>0</v>
      </c>
      <c r="G16" s="124">
        <v>577000000</v>
      </c>
      <c r="H16" s="124">
        <v>0</v>
      </c>
      <c r="I16" s="124">
        <v>0</v>
      </c>
      <c r="J16" s="125">
        <v>0</v>
      </c>
    </row>
    <row r="17" spans="1:10" ht="15.75" thickBot="1" x14ac:dyDescent="0.3">
      <c r="A17" s="101"/>
      <c r="B17" s="126"/>
      <c r="C17" s="127"/>
      <c r="D17" s="128">
        <f>SUM(D5:D16)</f>
        <v>37055371065</v>
      </c>
      <c r="E17" s="128">
        <f t="shared" ref="E17:J17" si="0">SUM(E5:E16)</f>
        <v>0</v>
      </c>
      <c r="F17" s="128">
        <f t="shared" si="0"/>
        <v>2163488191</v>
      </c>
      <c r="G17" s="128">
        <f t="shared" si="0"/>
        <v>34891882874</v>
      </c>
      <c r="H17" s="128">
        <f t="shared" si="0"/>
        <v>2410933730.3899999</v>
      </c>
      <c r="I17" s="128">
        <f t="shared" si="0"/>
        <v>2710830491.71</v>
      </c>
      <c r="J17" s="129">
        <f t="shared" si="0"/>
        <v>2710830491.71</v>
      </c>
    </row>
    <row r="18" spans="1:10" ht="56.25" x14ac:dyDescent="0.25">
      <c r="A18" s="101"/>
      <c r="B18" s="118" t="s">
        <v>36</v>
      </c>
      <c r="C18" s="119" t="s">
        <v>37</v>
      </c>
      <c r="D18" s="120">
        <v>73269266052</v>
      </c>
      <c r="E18" s="120">
        <v>42569266052</v>
      </c>
      <c r="F18" s="120">
        <v>15990933818</v>
      </c>
      <c r="G18" s="120">
        <v>14709066182</v>
      </c>
      <c r="H18" s="120">
        <v>21384803103</v>
      </c>
      <c r="I18" s="120">
        <v>59362401</v>
      </c>
      <c r="J18" s="121">
        <v>59362401</v>
      </c>
    </row>
    <row r="19" spans="1:10" ht="45" x14ac:dyDescent="0.25">
      <c r="A19" s="101"/>
      <c r="B19" s="103" t="s">
        <v>38</v>
      </c>
      <c r="C19" s="104" t="s">
        <v>39</v>
      </c>
      <c r="D19" s="105">
        <v>8750000000</v>
      </c>
      <c r="E19" s="105">
        <v>0</v>
      </c>
      <c r="F19" s="105">
        <v>2332962315</v>
      </c>
      <c r="G19" s="105">
        <v>6417037685</v>
      </c>
      <c r="H19" s="105">
        <v>3613222315</v>
      </c>
      <c r="I19" s="105">
        <v>589757912</v>
      </c>
      <c r="J19" s="106">
        <v>589757912</v>
      </c>
    </row>
    <row r="20" spans="1:10" ht="22.5" x14ac:dyDescent="0.25">
      <c r="A20" s="101"/>
      <c r="B20" s="103" t="s">
        <v>40</v>
      </c>
      <c r="C20" s="104" t="s">
        <v>41</v>
      </c>
      <c r="D20" s="105">
        <v>8403000000</v>
      </c>
      <c r="E20" s="105">
        <v>0</v>
      </c>
      <c r="F20" s="105">
        <v>2398171715</v>
      </c>
      <c r="G20" s="105">
        <v>6004828285</v>
      </c>
      <c r="H20" s="105">
        <v>1439071715</v>
      </c>
      <c r="I20" s="105">
        <v>36692744</v>
      </c>
      <c r="J20" s="106">
        <v>36692744</v>
      </c>
    </row>
    <row r="21" spans="1:10" ht="33.75" x14ac:dyDescent="0.25">
      <c r="A21" s="101"/>
      <c r="B21" s="103" t="s">
        <v>42</v>
      </c>
      <c r="C21" s="104" t="s">
        <v>43</v>
      </c>
      <c r="D21" s="105">
        <v>7782000000</v>
      </c>
      <c r="E21" s="105">
        <v>0</v>
      </c>
      <c r="F21" s="105">
        <v>2990447789</v>
      </c>
      <c r="G21" s="105">
        <v>4791552211</v>
      </c>
      <c r="H21" s="105">
        <v>2355522789</v>
      </c>
      <c r="I21" s="105">
        <v>38597303</v>
      </c>
      <c r="J21" s="106">
        <v>38597303</v>
      </c>
    </row>
    <row r="22" spans="1:10" ht="45" x14ac:dyDescent="0.25">
      <c r="A22" s="101"/>
      <c r="B22" s="103" t="s">
        <v>44</v>
      </c>
      <c r="C22" s="104" t="s">
        <v>45</v>
      </c>
      <c r="D22" s="105">
        <v>9230000000</v>
      </c>
      <c r="E22" s="105">
        <v>0</v>
      </c>
      <c r="F22" s="105">
        <v>634969597</v>
      </c>
      <c r="G22" s="105">
        <v>8595030403</v>
      </c>
      <c r="H22" s="105">
        <v>2799313597</v>
      </c>
      <c r="I22" s="105">
        <v>29511983</v>
      </c>
      <c r="J22" s="106">
        <v>29511983</v>
      </c>
    </row>
    <row r="23" spans="1:10" ht="45" x14ac:dyDescent="0.25">
      <c r="A23" s="101"/>
      <c r="B23" s="103" t="s">
        <v>46</v>
      </c>
      <c r="C23" s="104" t="s">
        <v>47</v>
      </c>
      <c r="D23" s="105">
        <v>175651000000</v>
      </c>
      <c r="E23" s="105">
        <v>0</v>
      </c>
      <c r="F23" s="105">
        <v>548092681</v>
      </c>
      <c r="G23" s="105">
        <v>175102907319</v>
      </c>
      <c r="H23" s="105">
        <v>308910808.14999998</v>
      </c>
      <c r="I23" s="105">
        <v>3515753945</v>
      </c>
      <c r="J23" s="106">
        <v>3515753945</v>
      </c>
    </row>
    <row r="24" spans="1:10" ht="33.75" x14ac:dyDescent="0.25">
      <c r="A24" s="101"/>
      <c r="B24" s="103" t="s">
        <v>48</v>
      </c>
      <c r="C24" s="104" t="s">
        <v>49</v>
      </c>
      <c r="D24" s="105">
        <v>62490000000</v>
      </c>
      <c r="E24" s="105">
        <v>6500000000</v>
      </c>
      <c r="F24" s="105">
        <v>49782785</v>
      </c>
      <c r="G24" s="105">
        <v>55940217215</v>
      </c>
      <c r="H24" s="105">
        <v>1432495595</v>
      </c>
      <c r="I24" s="105">
        <v>42670691</v>
      </c>
      <c r="J24" s="106">
        <v>42670691</v>
      </c>
    </row>
    <row r="25" spans="1:10" ht="45" x14ac:dyDescent="0.25">
      <c r="A25" s="101"/>
      <c r="B25" s="103" t="s">
        <v>50</v>
      </c>
      <c r="C25" s="104" t="s">
        <v>51</v>
      </c>
      <c r="D25" s="105">
        <v>13299733948</v>
      </c>
      <c r="E25" s="105">
        <v>1266283948</v>
      </c>
      <c r="F25" s="105">
        <v>0</v>
      </c>
      <c r="G25" s="105">
        <v>12033450000</v>
      </c>
      <c r="H25" s="105">
        <v>377262916</v>
      </c>
      <c r="I25" s="105">
        <v>518340182</v>
      </c>
      <c r="J25" s="106">
        <v>518340182</v>
      </c>
    </row>
    <row r="26" spans="1:10" ht="56.25" x14ac:dyDescent="0.25">
      <c r="A26" s="101"/>
      <c r="B26" s="103" t="s">
        <v>52</v>
      </c>
      <c r="C26" s="104" t="s">
        <v>53</v>
      </c>
      <c r="D26" s="105">
        <v>96155000000</v>
      </c>
      <c r="E26" s="105">
        <v>19664450000</v>
      </c>
      <c r="F26" s="105">
        <v>217186939</v>
      </c>
      <c r="G26" s="105">
        <v>76273363061</v>
      </c>
      <c r="H26" s="105">
        <v>7023037211</v>
      </c>
      <c r="I26" s="105">
        <v>7033959749</v>
      </c>
      <c r="J26" s="106">
        <v>7033959749</v>
      </c>
    </row>
    <row r="27" spans="1:10" ht="33.75" x14ac:dyDescent="0.25">
      <c r="A27" s="101"/>
      <c r="B27" s="103" t="s">
        <v>54</v>
      </c>
      <c r="C27" s="104" t="s">
        <v>55</v>
      </c>
      <c r="D27" s="105">
        <v>1000000000</v>
      </c>
      <c r="E27" s="105">
        <v>0</v>
      </c>
      <c r="F27" s="105">
        <v>123384057</v>
      </c>
      <c r="G27" s="105">
        <v>876615943</v>
      </c>
      <c r="H27" s="105">
        <v>123384057</v>
      </c>
      <c r="I27" s="105">
        <v>27433300</v>
      </c>
      <c r="J27" s="106">
        <v>27433300</v>
      </c>
    </row>
    <row r="28" spans="1:10" ht="33.75" x14ac:dyDescent="0.25">
      <c r="A28" s="101"/>
      <c r="B28" s="103" t="s">
        <v>56</v>
      </c>
      <c r="C28" s="104" t="s">
        <v>57</v>
      </c>
      <c r="D28" s="105">
        <v>1200000000</v>
      </c>
      <c r="E28" s="105">
        <v>0</v>
      </c>
      <c r="F28" s="105">
        <v>941200000</v>
      </c>
      <c r="G28" s="105">
        <v>258800000</v>
      </c>
      <c r="H28" s="105">
        <v>0</v>
      </c>
      <c r="I28" s="105">
        <v>18500000</v>
      </c>
      <c r="J28" s="106">
        <v>18500000</v>
      </c>
    </row>
    <row r="29" spans="1:10" ht="56.25" x14ac:dyDescent="0.25">
      <c r="A29" s="101"/>
      <c r="B29" s="103" t="s">
        <v>58</v>
      </c>
      <c r="C29" s="104" t="s">
        <v>59</v>
      </c>
      <c r="D29" s="105">
        <v>45620000000</v>
      </c>
      <c r="E29" s="105">
        <v>0</v>
      </c>
      <c r="F29" s="105">
        <v>-624811599</v>
      </c>
      <c r="G29" s="105">
        <v>46244811599</v>
      </c>
      <c r="H29" s="105">
        <v>423201651</v>
      </c>
      <c r="I29" s="105">
        <v>14389405260</v>
      </c>
      <c r="J29" s="106">
        <v>14389405260</v>
      </c>
    </row>
    <row r="30" spans="1:10" ht="33.75" x14ac:dyDescent="0.25">
      <c r="A30" s="101"/>
      <c r="B30" s="103" t="s">
        <v>60</v>
      </c>
      <c r="C30" s="104" t="s">
        <v>61</v>
      </c>
      <c r="D30" s="105">
        <v>2500000000</v>
      </c>
      <c r="E30" s="105">
        <v>0</v>
      </c>
      <c r="F30" s="105">
        <v>158198953</v>
      </c>
      <c r="G30" s="105">
        <v>2341801047</v>
      </c>
      <c r="H30" s="105">
        <v>204412538</v>
      </c>
      <c r="I30" s="105">
        <v>47049037</v>
      </c>
      <c r="J30" s="106">
        <v>47049037</v>
      </c>
    </row>
    <row r="31" spans="1:10" ht="22.5" x14ac:dyDescent="0.25">
      <c r="A31" s="101"/>
      <c r="B31" s="103" t="s">
        <v>62</v>
      </c>
      <c r="C31" s="104" t="s">
        <v>63</v>
      </c>
      <c r="D31" s="105">
        <v>1700000000</v>
      </c>
      <c r="E31" s="105">
        <v>0</v>
      </c>
      <c r="F31" s="105">
        <v>1230901</v>
      </c>
      <c r="G31" s="105">
        <v>1698769099</v>
      </c>
      <c r="H31" s="105">
        <v>1230901</v>
      </c>
      <c r="I31" s="105">
        <v>615957302</v>
      </c>
      <c r="J31" s="106">
        <v>615957302</v>
      </c>
    </row>
    <row r="32" spans="1:10" ht="33.75" x14ac:dyDescent="0.25">
      <c r="A32" s="101"/>
      <c r="B32" s="103" t="s">
        <v>64</v>
      </c>
      <c r="C32" s="104" t="s">
        <v>65</v>
      </c>
      <c r="D32" s="105">
        <v>9000000000</v>
      </c>
      <c r="E32" s="105">
        <v>0</v>
      </c>
      <c r="F32" s="105">
        <v>299430757</v>
      </c>
      <c r="G32" s="105">
        <v>8700569243</v>
      </c>
      <c r="H32" s="105">
        <v>3111406</v>
      </c>
      <c r="I32" s="105">
        <v>72114171.650000006</v>
      </c>
      <c r="J32" s="106">
        <v>72114171.650000006</v>
      </c>
    </row>
    <row r="33" spans="1:10" ht="56.25" x14ac:dyDescent="0.25">
      <c r="A33" s="101"/>
      <c r="B33" s="103" t="s">
        <v>66</v>
      </c>
      <c r="C33" s="104" t="s">
        <v>67</v>
      </c>
      <c r="D33" s="105">
        <v>4000000000</v>
      </c>
      <c r="E33" s="105">
        <v>0</v>
      </c>
      <c r="F33" s="105">
        <v>455112638.50999999</v>
      </c>
      <c r="G33" s="105">
        <v>3544887361.4899998</v>
      </c>
      <c r="H33" s="105">
        <v>98312609</v>
      </c>
      <c r="I33" s="105">
        <v>13310000</v>
      </c>
      <c r="J33" s="106">
        <v>13310000</v>
      </c>
    </row>
    <row r="34" spans="1:10" ht="22.5" x14ac:dyDescent="0.25">
      <c r="A34" s="101"/>
      <c r="B34" s="103" t="s">
        <v>68</v>
      </c>
      <c r="C34" s="104" t="s">
        <v>69</v>
      </c>
      <c r="D34" s="105">
        <v>6000000000</v>
      </c>
      <c r="E34" s="105">
        <v>0</v>
      </c>
      <c r="F34" s="105">
        <v>94400000</v>
      </c>
      <c r="G34" s="105">
        <v>5905600000</v>
      </c>
      <c r="H34" s="105">
        <v>88111852</v>
      </c>
      <c r="I34" s="105">
        <v>238832276</v>
      </c>
      <c r="J34" s="106">
        <v>238832276</v>
      </c>
    </row>
    <row r="35" spans="1:10" ht="23.25" thickBot="1" x14ac:dyDescent="0.25">
      <c r="A35" s="101"/>
      <c r="B35" s="122" t="s">
        <v>70</v>
      </c>
      <c r="C35" s="123" t="s">
        <v>71</v>
      </c>
      <c r="D35" s="124">
        <v>5950000000</v>
      </c>
      <c r="E35" s="124">
        <v>0</v>
      </c>
      <c r="F35" s="124">
        <v>106554081</v>
      </c>
      <c r="G35" s="124">
        <v>5843445919</v>
      </c>
      <c r="H35" s="124">
        <v>205257510</v>
      </c>
      <c r="I35" s="124">
        <v>108202043</v>
      </c>
      <c r="J35" s="125">
        <v>108202043</v>
      </c>
    </row>
    <row r="36" spans="1:10" ht="409.6" x14ac:dyDescent="0.25">
      <c r="A36" s="101"/>
      <c r="B36" s="114" t="s">
        <v>0</v>
      </c>
      <c r="C36" s="115" t="s">
        <v>0</v>
      </c>
      <c r="D36" s="116">
        <f>SUM(D18:D35)</f>
        <v>532000000000</v>
      </c>
      <c r="E36" s="116">
        <f t="shared" ref="E36:H36" si="1">SUM(E18:E35)</f>
        <v>70000000000</v>
      </c>
      <c r="F36" s="116">
        <f t="shared" si="1"/>
        <v>26717247427.509998</v>
      </c>
      <c r="G36" s="116">
        <f t="shared" si="1"/>
        <v>435282752572.48999</v>
      </c>
      <c r="H36" s="116">
        <f t="shared" si="1"/>
        <v>41880662573.150002</v>
      </c>
      <c r="I36" s="116">
        <f>SUM(I18:I35)</f>
        <v>27395450299.650002</v>
      </c>
      <c r="J36" s="117">
        <f>SUM(J18:J35)</f>
        <v>27395450299.650002</v>
      </c>
    </row>
    <row r="37" spans="1:10" ht="15.75" thickBot="1" x14ac:dyDescent="0.25">
      <c r="A37" s="101"/>
      <c r="B37" s="107" t="s">
        <v>0</v>
      </c>
      <c r="C37" s="108" t="s">
        <v>0</v>
      </c>
      <c r="D37" s="109">
        <f>+D36+D17</f>
        <v>569055371065</v>
      </c>
      <c r="E37" s="109">
        <f t="shared" ref="E37:J37" si="2">+E36+E17</f>
        <v>70000000000</v>
      </c>
      <c r="F37" s="109">
        <f t="shared" si="2"/>
        <v>28880735618.509998</v>
      </c>
      <c r="G37" s="109">
        <f t="shared" si="2"/>
        <v>470174635446.48999</v>
      </c>
      <c r="H37" s="109">
        <f t="shared" si="2"/>
        <v>44291596303.540001</v>
      </c>
      <c r="I37" s="109">
        <f t="shared" si="2"/>
        <v>30106280791.360001</v>
      </c>
      <c r="J37" s="110">
        <f t="shared" si="2"/>
        <v>30106280791.360001</v>
      </c>
    </row>
    <row r="38" spans="1:10" ht="0" hidden="1" customHeight="1" x14ac:dyDescent="0.25"/>
    <row r="39" spans="1:10" ht="33.950000000000003" customHeight="1" thickTop="1" x14ac:dyDescent="0.25"/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RESUMEN</vt:lpstr>
      <vt:lpstr>ACUMULADO A MAYO -X PROYECTO</vt:lpstr>
      <vt:lpstr>ENERO -PROYECTO</vt:lpstr>
      <vt:lpstr>FEBRERO - PROYECTO</vt:lpstr>
      <vt:lpstr>MARZO - PROYECTO</vt:lpstr>
      <vt:lpstr>ABRIL - PROYECTO</vt:lpstr>
      <vt:lpstr>MAYO - PROYECTO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Eduardo Rojas Franky</dc:creator>
  <cp:lastModifiedBy>Luis Eduardo Rojas Franky</cp:lastModifiedBy>
  <dcterms:created xsi:type="dcterms:W3CDTF">2019-05-20T14:12:07Z</dcterms:created>
  <dcterms:modified xsi:type="dcterms:W3CDTF">2019-06-25T20:11:14Z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