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ACTUALIZACIÓN PAGINA HISTORICO/2022/"/>
    </mc:Choice>
  </mc:AlternateContent>
  <xr:revisionPtr revIDLastSave="0" documentId="8_{38FB1176-7CC5-4BCB-A7A5-136B5622E4A7}" xr6:coauthVersionLast="47" xr6:coauthVersionMax="47" xr10:uidLastSave="{00000000-0000-0000-0000-000000000000}"/>
  <bookViews>
    <workbookView xWindow="-120" yWindow="-120" windowWidth="20730" windowHeight="11040" xr2:uid="{AA41D256-7B14-4055-91A9-8E92CEF9A0DC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55" i="1" l="1"/>
  <c r="Q155" i="1" s="1"/>
  <c r="X155" i="1" s="1"/>
  <c r="M154" i="1"/>
  <c r="M153" i="1" s="1"/>
  <c r="W153" i="1"/>
  <c r="V153" i="1"/>
  <c r="U153" i="1"/>
  <c r="T153" i="1"/>
  <c r="S153" i="1"/>
  <c r="R153" i="1"/>
  <c r="P153" i="1"/>
  <c r="O153" i="1"/>
  <c r="N153" i="1"/>
  <c r="L153" i="1"/>
  <c r="Q152" i="1"/>
  <c r="X152" i="1" s="1"/>
  <c r="W151" i="1"/>
  <c r="V151" i="1"/>
  <c r="U151" i="1"/>
  <c r="T151" i="1"/>
  <c r="S151" i="1"/>
  <c r="R151" i="1"/>
  <c r="P151" i="1"/>
  <c r="O151" i="1"/>
  <c r="N151" i="1"/>
  <c r="M151" i="1"/>
  <c r="L151" i="1"/>
  <c r="X150" i="1"/>
  <c r="Q150" i="1"/>
  <c r="W149" i="1"/>
  <c r="W148" i="1" s="1"/>
  <c r="W147" i="1" s="1"/>
  <c r="V149" i="1"/>
  <c r="U149" i="1"/>
  <c r="T149" i="1"/>
  <c r="S149" i="1"/>
  <c r="S148" i="1" s="1"/>
  <c r="S147" i="1" s="1"/>
  <c r="R149" i="1"/>
  <c r="Q149" i="1"/>
  <c r="P149" i="1"/>
  <c r="O149" i="1"/>
  <c r="O148" i="1" s="1"/>
  <c r="O147" i="1" s="1"/>
  <c r="N149" i="1"/>
  <c r="N148" i="1" s="1"/>
  <c r="M149" i="1"/>
  <c r="L149" i="1"/>
  <c r="N147" i="1"/>
  <c r="Q146" i="1"/>
  <c r="X146" i="1" s="1"/>
  <c r="W145" i="1"/>
  <c r="V145" i="1"/>
  <c r="U145" i="1"/>
  <c r="T145" i="1"/>
  <c r="S145" i="1"/>
  <c r="R145" i="1"/>
  <c r="Q145" i="1"/>
  <c r="P145" i="1"/>
  <c r="O145" i="1"/>
  <c r="N145" i="1"/>
  <c r="M145" i="1"/>
  <c r="L145" i="1"/>
  <c r="X144" i="1"/>
  <c r="Q144" i="1"/>
  <c r="Q143" i="1"/>
  <c r="Q142" i="1"/>
  <c r="X142" i="1" s="1"/>
  <c r="W141" i="1"/>
  <c r="V141" i="1"/>
  <c r="U141" i="1"/>
  <c r="T141" i="1"/>
  <c r="S141" i="1"/>
  <c r="R141" i="1"/>
  <c r="P141" i="1"/>
  <c r="O141" i="1"/>
  <c r="N141" i="1"/>
  <c r="M141" i="1"/>
  <c r="L141" i="1"/>
  <c r="X140" i="1"/>
  <c r="Q140" i="1"/>
  <c r="Q139" i="1"/>
  <c r="Q138" i="1"/>
  <c r="X138" i="1" s="1"/>
  <c r="X137" i="1"/>
  <c r="Q137" i="1"/>
  <c r="Q136" i="1"/>
  <c r="X136" i="1" s="1"/>
  <c r="W135" i="1"/>
  <c r="V135" i="1"/>
  <c r="U135" i="1"/>
  <c r="T135" i="1"/>
  <c r="S135" i="1"/>
  <c r="R135" i="1"/>
  <c r="P135" i="1"/>
  <c r="O135" i="1"/>
  <c r="N135" i="1"/>
  <c r="M135" i="1"/>
  <c r="L135" i="1"/>
  <c r="N134" i="1"/>
  <c r="Q134" i="1" s="1"/>
  <c r="X134" i="1" s="1"/>
  <c r="N133" i="1"/>
  <c r="M133" i="1"/>
  <c r="Q133" i="1" s="1"/>
  <c r="X133" i="1" s="1"/>
  <c r="N132" i="1"/>
  <c r="M132" i="1"/>
  <c r="M131" i="1"/>
  <c r="Q131" i="1" s="1"/>
  <c r="X131" i="1" s="1"/>
  <c r="W130" i="1"/>
  <c r="V130" i="1"/>
  <c r="U130" i="1"/>
  <c r="T130" i="1"/>
  <c r="S130" i="1"/>
  <c r="R130" i="1"/>
  <c r="P130" i="1"/>
  <c r="O130" i="1"/>
  <c r="L130" i="1"/>
  <c r="X129" i="1"/>
  <c r="Q129" i="1"/>
  <c r="Q128" i="1"/>
  <c r="X128" i="1" s="1"/>
  <c r="W127" i="1"/>
  <c r="V127" i="1"/>
  <c r="U127" i="1"/>
  <c r="T127" i="1"/>
  <c r="S127" i="1"/>
  <c r="R127" i="1"/>
  <c r="P127" i="1"/>
  <c r="O127" i="1"/>
  <c r="N127" i="1"/>
  <c r="M127" i="1"/>
  <c r="L127" i="1"/>
  <c r="Q126" i="1"/>
  <c r="X126" i="1" s="1"/>
  <c r="W125" i="1"/>
  <c r="V125" i="1"/>
  <c r="U125" i="1"/>
  <c r="T125" i="1"/>
  <c r="S125" i="1"/>
  <c r="R125" i="1"/>
  <c r="P125" i="1"/>
  <c r="O125" i="1"/>
  <c r="N125" i="1"/>
  <c r="M125" i="1"/>
  <c r="L125" i="1"/>
  <c r="N124" i="1"/>
  <c r="Q124" i="1" s="1"/>
  <c r="X124" i="1" s="1"/>
  <c r="M123" i="1"/>
  <c r="M116" i="1" s="1"/>
  <c r="X122" i="1"/>
  <c r="Q122" i="1"/>
  <c r="Q121" i="1"/>
  <c r="N120" i="1"/>
  <c r="Q120" i="1" s="1"/>
  <c r="X120" i="1" s="1"/>
  <c r="X119" i="1"/>
  <c r="Q119" i="1"/>
  <c r="N118" i="1"/>
  <c r="Q118" i="1" s="1"/>
  <c r="X118" i="1" s="1"/>
  <c r="N117" i="1"/>
  <c r="Q117" i="1" s="1"/>
  <c r="W116" i="1"/>
  <c r="V116" i="1"/>
  <c r="U116" i="1"/>
  <c r="T116" i="1"/>
  <c r="S116" i="1"/>
  <c r="R116" i="1"/>
  <c r="P116" i="1"/>
  <c r="O116" i="1"/>
  <c r="L116" i="1"/>
  <c r="M115" i="1"/>
  <c r="Q115" i="1" s="1"/>
  <c r="X115" i="1" s="1"/>
  <c r="X114" i="1"/>
  <c r="Q114" i="1"/>
  <c r="Q113" i="1"/>
  <c r="X113" i="1" s="1"/>
  <c r="N112" i="1"/>
  <c r="Q111" i="1"/>
  <c r="X111" i="1" s="1"/>
  <c r="Q110" i="1"/>
  <c r="X110" i="1" s="1"/>
  <c r="W109" i="1"/>
  <c r="V109" i="1"/>
  <c r="U109" i="1"/>
  <c r="T109" i="1"/>
  <c r="S109" i="1"/>
  <c r="R109" i="1"/>
  <c r="P109" i="1"/>
  <c r="O109" i="1"/>
  <c r="L109" i="1"/>
  <c r="X108" i="1"/>
  <c r="M108" i="1"/>
  <c r="Q108" i="1" s="1"/>
  <c r="Q107" i="1"/>
  <c r="X107" i="1" s="1"/>
  <c r="W106" i="1"/>
  <c r="V106" i="1"/>
  <c r="U106" i="1"/>
  <c r="T106" i="1"/>
  <c r="S106" i="1"/>
  <c r="R106" i="1"/>
  <c r="P106" i="1"/>
  <c r="O106" i="1"/>
  <c r="N106" i="1"/>
  <c r="M106" i="1"/>
  <c r="L106" i="1"/>
  <c r="Q105" i="1"/>
  <c r="X105" i="1" s="1"/>
  <c r="M104" i="1"/>
  <c r="Q104" i="1" s="1"/>
  <c r="X104" i="1" s="1"/>
  <c r="W103" i="1"/>
  <c r="V103" i="1"/>
  <c r="U103" i="1"/>
  <c r="T103" i="1"/>
  <c r="S103" i="1"/>
  <c r="R103" i="1"/>
  <c r="P103" i="1"/>
  <c r="O103" i="1"/>
  <c r="N103" i="1"/>
  <c r="L103" i="1"/>
  <c r="X100" i="1"/>
  <c r="Q100" i="1"/>
  <c r="W99" i="1"/>
  <c r="V99" i="1"/>
  <c r="U99" i="1"/>
  <c r="T99" i="1"/>
  <c r="S99" i="1"/>
  <c r="R99" i="1"/>
  <c r="Q99" i="1"/>
  <c r="P99" i="1"/>
  <c r="O99" i="1"/>
  <c r="N99" i="1"/>
  <c r="M99" i="1"/>
  <c r="L99" i="1"/>
  <c r="Q98" i="1"/>
  <c r="X98" i="1" s="1"/>
  <c r="X97" i="1"/>
  <c r="Q97" i="1"/>
  <c r="Q96" i="1"/>
  <c r="X96" i="1" s="1"/>
  <c r="Q95" i="1"/>
  <c r="Q94" i="1"/>
  <c r="X94" i="1" s="1"/>
  <c r="W93" i="1"/>
  <c r="V93" i="1"/>
  <c r="U93" i="1"/>
  <c r="T93" i="1"/>
  <c r="S93" i="1"/>
  <c r="R93" i="1"/>
  <c r="P93" i="1"/>
  <c r="O93" i="1"/>
  <c r="N93" i="1"/>
  <c r="M93" i="1"/>
  <c r="L93" i="1"/>
  <c r="X92" i="1"/>
  <c r="Q92" i="1"/>
  <c r="Q91" i="1"/>
  <c r="X91" i="1" s="1"/>
  <c r="Q90" i="1"/>
  <c r="Q89" i="1"/>
  <c r="X89" i="1" s="1"/>
  <c r="W88" i="1"/>
  <c r="V88" i="1"/>
  <c r="U88" i="1"/>
  <c r="T88" i="1"/>
  <c r="S88" i="1"/>
  <c r="R88" i="1"/>
  <c r="P88" i="1"/>
  <c r="O88" i="1"/>
  <c r="N88" i="1"/>
  <c r="M88" i="1"/>
  <c r="L88" i="1"/>
  <c r="X87" i="1"/>
  <c r="Q87" i="1"/>
  <c r="M86" i="1"/>
  <c r="Q86" i="1" s="1"/>
  <c r="X86" i="1" s="1"/>
  <c r="N85" i="1"/>
  <c r="W84" i="1"/>
  <c r="V84" i="1"/>
  <c r="U84" i="1"/>
  <c r="T84" i="1"/>
  <c r="S84" i="1"/>
  <c r="R84" i="1"/>
  <c r="P84" i="1"/>
  <c r="O84" i="1"/>
  <c r="M84" i="1"/>
  <c r="M81" i="1" s="1"/>
  <c r="M80" i="1" s="1"/>
  <c r="L84" i="1"/>
  <c r="Q83" i="1"/>
  <c r="X83" i="1" s="1"/>
  <c r="W82" i="1"/>
  <c r="V82" i="1"/>
  <c r="U82" i="1"/>
  <c r="T82" i="1"/>
  <c r="T81" i="1" s="1"/>
  <c r="T80" i="1" s="1"/>
  <c r="S82" i="1"/>
  <c r="R82" i="1"/>
  <c r="Q82" i="1"/>
  <c r="P82" i="1"/>
  <c r="P81" i="1" s="1"/>
  <c r="P80" i="1" s="1"/>
  <c r="O82" i="1"/>
  <c r="N82" i="1"/>
  <c r="M82" i="1"/>
  <c r="L82" i="1"/>
  <c r="R81" i="1"/>
  <c r="R80" i="1" s="1"/>
  <c r="Q78" i="1"/>
  <c r="X78" i="1" s="1"/>
  <c r="W77" i="1"/>
  <c r="V77" i="1"/>
  <c r="V76" i="1" s="1"/>
  <c r="U77" i="1"/>
  <c r="U76" i="1" s="1"/>
  <c r="T77" i="1"/>
  <c r="S77" i="1"/>
  <c r="S76" i="1" s="1"/>
  <c r="R77" i="1"/>
  <c r="R76" i="1" s="1"/>
  <c r="Q77" i="1"/>
  <c r="Q76" i="1" s="1"/>
  <c r="P77" i="1"/>
  <c r="O77" i="1"/>
  <c r="O76" i="1" s="1"/>
  <c r="N77" i="1"/>
  <c r="N76" i="1" s="1"/>
  <c r="M77" i="1"/>
  <c r="M76" i="1" s="1"/>
  <c r="L77" i="1"/>
  <c r="L76" i="1" s="1"/>
  <c r="W76" i="1"/>
  <c r="T76" i="1"/>
  <c r="X76" i="1" s="1"/>
  <c r="P76" i="1"/>
  <c r="X75" i="1"/>
  <c r="Q75" i="1"/>
  <c r="Q74" i="1"/>
  <c r="X74" i="1" s="1"/>
  <c r="W73" i="1"/>
  <c r="W72" i="1" s="1"/>
  <c r="V73" i="1"/>
  <c r="V72" i="1" s="1"/>
  <c r="U73" i="1"/>
  <c r="T73" i="1"/>
  <c r="T72" i="1" s="1"/>
  <c r="X72" i="1" s="1"/>
  <c r="S73" i="1"/>
  <c r="S72" i="1" s="1"/>
  <c r="R73" i="1"/>
  <c r="R72" i="1" s="1"/>
  <c r="Q73" i="1"/>
  <c r="Q72" i="1" s="1"/>
  <c r="P73" i="1"/>
  <c r="O73" i="1"/>
  <c r="O72" i="1" s="1"/>
  <c r="N73" i="1"/>
  <c r="N72" i="1" s="1"/>
  <c r="M73" i="1"/>
  <c r="M72" i="1" s="1"/>
  <c r="L73" i="1"/>
  <c r="L72" i="1" s="1"/>
  <c r="U72" i="1"/>
  <c r="P72" i="1"/>
  <c r="Q71" i="1"/>
  <c r="X71" i="1" s="1"/>
  <c r="Q70" i="1"/>
  <c r="W69" i="1"/>
  <c r="V69" i="1"/>
  <c r="U69" i="1"/>
  <c r="T69" i="1"/>
  <c r="S69" i="1"/>
  <c r="R69" i="1"/>
  <c r="P69" i="1"/>
  <c r="O69" i="1"/>
  <c r="N69" i="1"/>
  <c r="M69" i="1"/>
  <c r="L69" i="1"/>
  <c r="L64" i="1" s="1"/>
  <c r="Q68" i="1"/>
  <c r="X68" i="1" s="1"/>
  <c r="X67" i="1"/>
  <c r="Q67" i="1"/>
  <c r="W66" i="1"/>
  <c r="W65" i="1" s="1"/>
  <c r="V66" i="1"/>
  <c r="U66" i="1"/>
  <c r="U65" i="1" s="1"/>
  <c r="T66" i="1"/>
  <c r="S66" i="1"/>
  <c r="S65" i="1" s="1"/>
  <c r="S64" i="1" s="1"/>
  <c r="R66" i="1"/>
  <c r="R65" i="1" s="1"/>
  <c r="Q66" i="1"/>
  <c r="Q65" i="1" s="1"/>
  <c r="P66" i="1"/>
  <c r="O66" i="1"/>
  <c r="O65" i="1" s="1"/>
  <c r="O64" i="1" s="1"/>
  <c r="N66" i="1"/>
  <c r="M66" i="1"/>
  <c r="M65" i="1" s="1"/>
  <c r="M64" i="1" s="1"/>
  <c r="L66" i="1"/>
  <c r="V65" i="1"/>
  <c r="T65" i="1"/>
  <c r="P65" i="1"/>
  <c r="N65" i="1"/>
  <c r="L65" i="1"/>
  <c r="W64" i="1"/>
  <c r="Q63" i="1"/>
  <c r="X63" i="1" s="1"/>
  <c r="W62" i="1"/>
  <c r="V62" i="1"/>
  <c r="U62" i="1"/>
  <c r="T62" i="1"/>
  <c r="S62" i="1"/>
  <c r="R62" i="1"/>
  <c r="P62" i="1"/>
  <c r="O62" i="1"/>
  <c r="N62" i="1"/>
  <c r="M62" i="1"/>
  <c r="L62" i="1"/>
  <c r="Q61" i="1"/>
  <c r="X60" i="1"/>
  <c r="Q60" i="1"/>
  <c r="W59" i="1"/>
  <c r="W58" i="1" s="1"/>
  <c r="V59" i="1"/>
  <c r="V58" i="1" s="1"/>
  <c r="U59" i="1"/>
  <c r="U58" i="1" s="1"/>
  <c r="U54" i="1" s="1"/>
  <c r="T59" i="1"/>
  <c r="S59" i="1"/>
  <c r="S58" i="1" s="1"/>
  <c r="R59" i="1"/>
  <c r="R58" i="1" s="1"/>
  <c r="P59" i="1"/>
  <c r="P58" i="1" s="1"/>
  <c r="P54" i="1" s="1"/>
  <c r="O59" i="1"/>
  <c r="N59" i="1"/>
  <c r="N58" i="1" s="1"/>
  <c r="M59" i="1"/>
  <c r="M58" i="1" s="1"/>
  <c r="L59" i="1"/>
  <c r="T58" i="1"/>
  <c r="O58" i="1"/>
  <c r="L58" i="1"/>
  <c r="Q57" i="1"/>
  <c r="X57" i="1" s="1"/>
  <c r="W56" i="1"/>
  <c r="V56" i="1"/>
  <c r="V55" i="1" s="1"/>
  <c r="V54" i="1" s="1"/>
  <c r="U56" i="1"/>
  <c r="T56" i="1"/>
  <c r="T55" i="1" s="1"/>
  <c r="T54" i="1" s="1"/>
  <c r="S56" i="1"/>
  <c r="R56" i="1"/>
  <c r="R55" i="1" s="1"/>
  <c r="R54" i="1" s="1"/>
  <c r="P56" i="1"/>
  <c r="O56" i="1"/>
  <c r="O55" i="1" s="1"/>
  <c r="N56" i="1"/>
  <c r="N55" i="1" s="1"/>
  <c r="N54" i="1" s="1"/>
  <c r="M56" i="1"/>
  <c r="L56" i="1"/>
  <c r="W55" i="1"/>
  <c r="U55" i="1"/>
  <c r="S55" i="1"/>
  <c r="P55" i="1"/>
  <c r="M55" i="1"/>
  <c r="L55" i="1"/>
  <c r="Q53" i="1"/>
  <c r="X53" i="1" s="1"/>
  <c r="X52" i="1"/>
  <c r="Q52" i="1"/>
  <c r="N51" i="1"/>
  <c r="N47" i="1" s="1"/>
  <c r="N41" i="1" s="1"/>
  <c r="M51" i="1"/>
  <c r="Q50" i="1"/>
  <c r="X50" i="1" s="1"/>
  <c r="Q49" i="1"/>
  <c r="X49" i="1" s="1"/>
  <c r="Q48" i="1"/>
  <c r="X48" i="1" s="1"/>
  <c r="W47" i="1"/>
  <c r="V47" i="1"/>
  <c r="U47" i="1"/>
  <c r="T47" i="1"/>
  <c r="S47" i="1"/>
  <c r="R47" i="1"/>
  <c r="P47" i="1"/>
  <c r="O47" i="1"/>
  <c r="M47" i="1"/>
  <c r="L47" i="1"/>
  <c r="Q46" i="1"/>
  <c r="Q45" i="1"/>
  <c r="X45" i="1" s="1"/>
  <c r="Q44" i="1"/>
  <c r="N44" i="1"/>
  <c r="Q43" i="1"/>
  <c r="X43" i="1" s="1"/>
  <c r="W42" i="1"/>
  <c r="V42" i="1"/>
  <c r="V41" i="1" s="1"/>
  <c r="U42" i="1"/>
  <c r="T42" i="1"/>
  <c r="T41" i="1" s="1"/>
  <c r="S42" i="1"/>
  <c r="R42" i="1"/>
  <c r="R41" i="1" s="1"/>
  <c r="P42" i="1"/>
  <c r="O42" i="1"/>
  <c r="N42" i="1"/>
  <c r="M42" i="1"/>
  <c r="L42" i="1"/>
  <c r="W41" i="1"/>
  <c r="W37" i="1" s="1"/>
  <c r="S41" i="1"/>
  <c r="S37" i="1" s="1"/>
  <c r="O41" i="1"/>
  <c r="Q40" i="1"/>
  <c r="Q39" i="1" s="1"/>
  <c r="Q38" i="1" s="1"/>
  <c r="X39" i="1"/>
  <c r="W39" i="1"/>
  <c r="V39" i="1"/>
  <c r="V38" i="1" s="1"/>
  <c r="U39" i="1"/>
  <c r="U38" i="1" s="1"/>
  <c r="T39" i="1"/>
  <c r="S39" i="1"/>
  <c r="R39" i="1"/>
  <c r="R38" i="1" s="1"/>
  <c r="P39" i="1"/>
  <c r="O39" i="1"/>
  <c r="O38" i="1" s="1"/>
  <c r="N39" i="1"/>
  <c r="N38" i="1" s="1"/>
  <c r="X38" i="1"/>
  <c r="W38" i="1"/>
  <c r="T38" i="1"/>
  <c r="S38" i="1"/>
  <c r="P38" i="1"/>
  <c r="X36" i="1"/>
  <c r="Q36" i="1"/>
  <c r="N35" i="1"/>
  <c r="Q35" i="1" s="1"/>
  <c r="X35" i="1" s="1"/>
  <c r="Q34" i="1"/>
  <c r="X34" i="1" s="1"/>
  <c r="X33" i="1"/>
  <c r="Q33" i="1"/>
  <c r="N32" i="1"/>
  <c r="M31" i="1"/>
  <c r="Q31" i="1" s="1"/>
  <c r="W30" i="1"/>
  <c r="V30" i="1"/>
  <c r="U30" i="1"/>
  <c r="T30" i="1"/>
  <c r="S30" i="1"/>
  <c r="R30" i="1"/>
  <c r="P30" i="1"/>
  <c r="O30" i="1"/>
  <c r="M30" i="1"/>
  <c r="M17" i="1" s="1"/>
  <c r="M16" i="1" s="1"/>
  <c r="L30" i="1"/>
  <c r="X29" i="1"/>
  <c r="Q29" i="1"/>
  <c r="Q28" i="1"/>
  <c r="X28" i="1" s="1"/>
  <c r="Q27" i="1"/>
  <c r="X27" i="1" s="1"/>
  <c r="Q26" i="1"/>
  <c r="X26" i="1" s="1"/>
  <c r="X25" i="1"/>
  <c r="Q25" i="1"/>
  <c r="Q24" i="1"/>
  <c r="X24" i="1" s="1"/>
  <c r="Q23" i="1"/>
  <c r="X23" i="1" s="1"/>
  <c r="Q22" i="1"/>
  <c r="X21" i="1"/>
  <c r="Q21" i="1"/>
  <c r="W20" i="1"/>
  <c r="V20" i="1"/>
  <c r="U20" i="1"/>
  <c r="T20" i="1"/>
  <c r="S20" i="1"/>
  <c r="R20" i="1"/>
  <c r="P20" i="1"/>
  <c r="O20" i="1"/>
  <c r="N20" i="1"/>
  <c r="M20" i="1"/>
  <c r="L20" i="1"/>
  <c r="X19" i="1"/>
  <c r="W18" i="1"/>
  <c r="W17" i="1" s="1"/>
  <c r="W16" i="1" s="1"/>
  <c r="V18" i="1"/>
  <c r="U18" i="1"/>
  <c r="U17" i="1" s="1"/>
  <c r="T18" i="1"/>
  <c r="S18" i="1"/>
  <c r="R18" i="1"/>
  <c r="Q18" i="1"/>
  <c r="O18" i="1"/>
  <c r="N18" i="1"/>
  <c r="L18" i="1"/>
  <c r="L17" i="1" s="1"/>
  <c r="L16" i="1" s="1"/>
  <c r="T17" i="1"/>
  <c r="S17" i="1"/>
  <c r="S16" i="1" s="1"/>
  <c r="O17" i="1"/>
  <c r="O16" i="1" s="1"/>
  <c r="U16" i="1"/>
  <c r="T16" i="1"/>
  <c r="V37" i="1" l="1"/>
  <c r="R17" i="1"/>
  <c r="R16" i="1" s="1"/>
  <c r="V17" i="1"/>
  <c r="V16" i="1" s="1"/>
  <c r="Q51" i="1"/>
  <c r="X51" i="1" s="1"/>
  <c r="M54" i="1"/>
  <c r="Q56" i="1"/>
  <c r="Q55" i="1" s="1"/>
  <c r="Q69" i="1"/>
  <c r="R102" i="1"/>
  <c r="R101" i="1" s="1"/>
  <c r="V102" i="1"/>
  <c r="V101" i="1" s="1"/>
  <c r="Q132" i="1"/>
  <c r="Q141" i="1"/>
  <c r="R148" i="1"/>
  <c r="R147" i="1" s="1"/>
  <c r="V148" i="1"/>
  <c r="V147" i="1" s="1"/>
  <c r="U148" i="1"/>
  <c r="U147" i="1" s="1"/>
  <c r="Q154" i="1"/>
  <c r="O37" i="1"/>
  <c r="X18" i="1"/>
  <c r="N37" i="1"/>
  <c r="P41" i="1"/>
  <c r="P37" i="1" s="1"/>
  <c r="L41" i="1"/>
  <c r="L37" i="1" s="1"/>
  <c r="L15" i="1" s="1"/>
  <c r="Q47" i="1"/>
  <c r="X47" i="1" s="1"/>
  <c r="U41" i="1"/>
  <c r="U37" i="1" s="1"/>
  <c r="U15" i="1" s="1"/>
  <c r="O54" i="1"/>
  <c r="Q62" i="1"/>
  <c r="O81" i="1"/>
  <c r="O80" i="1" s="1"/>
  <c r="S81" i="1"/>
  <c r="S80" i="1" s="1"/>
  <c r="W81" i="1"/>
  <c r="W80" i="1" s="1"/>
  <c r="M103" i="1"/>
  <c r="M109" i="1"/>
  <c r="Q123" i="1"/>
  <c r="X123" i="1" s="1"/>
  <c r="Q125" i="1"/>
  <c r="X125" i="1" s="1"/>
  <c r="X141" i="1"/>
  <c r="M148" i="1"/>
  <c r="M147" i="1" s="1"/>
  <c r="R37" i="1"/>
  <c r="P17" i="1"/>
  <c r="P16" i="1" s="1"/>
  <c r="T37" i="1"/>
  <c r="Q42" i="1"/>
  <c r="Q41" i="1" s="1"/>
  <c r="X41" i="1" s="1"/>
  <c r="X56" i="1"/>
  <c r="U64" i="1"/>
  <c r="L81" i="1"/>
  <c r="L80" i="1" s="1"/>
  <c r="X82" i="1"/>
  <c r="U81" i="1"/>
  <c r="U80" i="1" s="1"/>
  <c r="X99" i="1"/>
  <c r="Q127" i="1"/>
  <c r="U102" i="1"/>
  <c r="U101" i="1" s="1"/>
  <c r="X145" i="1"/>
  <c r="L148" i="1"/>
  <c r="L147" i="1" s="1"/>
  <c r="P148" i="1"/>
  <c r="P147" i="1" s="1"/>
  <c r="T148" i="1"/>
  <c r="T147" i="1" s="1"/>
  <c r="P15" i="1"/>
  <c r="Q64" i="1"/>
  <c r="X151" i="1"/>
  <c r="X44" i="1"/>
  <c r="Q151" i="1"/>
  <c r="O15" i="1"/>
  <c r="M41" i="1"/>
  <c r="M37" i="1" s="1"/>
  <c r="W54" i="1"/>
  <c r="P64" i="1"/>
  <c r="V64" i="1"/>
  <c r="V15" i="1" s="1"/>
  <c r="X69" i="1"/>
  <c r="X73" i="1"/>
  <c r="L102" i="1"/>
  <c r="L101" i="1" s="1"/>
  <c r="L79" i="1" s="1"/>
  <c r="P102" i="1"/>
  <c r="P101" i="1" s="1"/>
  <c r="Q112" i="1"/>
  <c r="N109" i="1"/>
  <c r="X117" i="1"/>
  <c r="Q116" i="1"/>
  <c r="X116" i="1" s="1"/>
  <c r="Q20" i="1"/>
  <c r="X22" i="1"/>
  <c r="X31" i="1"/>
  <c r="X65" i="1"/>
  <c r="T64" i="1"/>
  <c r="X64" i="1" s="1"/>
  <c r="P79" i="1"/>
  <c r="Q85" i="1"/>
  <c r="N84" i="1"/>
  <c r="N81" i="1" s="1"/>
  <c r="N80" i="1" s="1"/>
  <c r="T102" i="1"/>
  <c r="X132" i="1"/>
  <c r="Q130" i="1"/>
  <c r="X130" i="1" s="1"/>
  <c r="X149" i="1"/>
  <c r="W15" i="1"/>
  <c r="N30" i="1"/>
  <c r="N17" i="1" s="1"/>
  <c r="N16" i="1" s="1"/>
  <c r="N15" i="1" s="1"/>
  <c r="Q32" i="1"/>
  <c r="X32" i="1" s="1"/>
  <c r="X20" i="1"/>
  <c r="L54" i="1"/>
  <c r="S54" i="1"/>
  <c r="S15" i="1" s="1"/>
  <c r="X55" i="1"/>
  <c r="Q59" i="1"/>
  <c r="Q58" i="1" s="1"/>
  <c r="Q54" i="1" s="1"/>
  <c r="X54" i="1" s="1"/>
  <c r="X61" i="1"/>
  <c r="X66" i="1"/>
  <c r="V81" i="1"/>
  <c r="V80" i="1" s="1"/>
  <c r="Q88" i="1"/>
  <c r="X88" i="1" s="1"/>
  <c r="Q93" i="1"/>
  <c r="X93" i="1" s="1"/>
  <c r="X95" i="1"/>
  <c r="M130" i="1"/>
  <c r="Q103" i="1"/>
  <c r="Q153" i="1"/>
  <c r="X153" i="1" s="1"/>
  <c r="X154" i="1"/>
  <c r="R64" i="1"/>
  <c r="R15" i="1" s="1"/>
  <c r="X77" i="1"/>
  <c r="Q106" i="1"/>
  <c r="N116" i="1"/>
  <c r="X143" i="1"/>
  <c r="X106" i="1"/>
  <c r="N130" i="1"/>
  <c r="X62" i="1"/>
  <c r="O102" i="1"/>
  <c r="O101" i="1" s="1"/>
  <c r="S102" i="1"/>
  <c r="S101" i="1" s="1"/>
  <c r="S79" i="1" s="1"/>
  <c r="W102" i="1"/>
  <c r="W101" i="1" s="1"/>
  <c r="W79" i="1" s="1"/>
  <c r="X127" i="1"/>
  <c r="Q135" i="1"/>
  <c r="X135" i="1" s="1"/>
  <c r="S14" i="1" l="1"/>
  <c r="P14" i="1"/>
  <c r="R14" i="1"/>
  <c r="X58" i="1"/>
  <c r="X42" i="1"/>
  <c r="R79" i="1"/>
  <c r="V79" i="1"/>
  <c r="V14" i="1" s="1"/>
  <c r="T15" i="1"/>
  <c r="Q37" i="1"/>
  <c r="X37" i="1" s="1"/>
  <c r="O79" i="1"/>
  <c r="M102" i="1"/>
  <c r="M101" i="1" s="1"/>
  <c r="M79" i="1" s="1"/>
  <c r="M15" i="1"/>
  <c r="M14" i="1" s="1"/>
  <c r="X59" i="1"/>
  <c r="U79" i="1"/>
  <c r="U14" i="1" s="1"/>
  <c r="X85" i="1"/>
  <c r="Q84" i="1"/>
  <c r="X112" i="1"/>
  <c r="Q109" i="1"/>
  <c r="X109" i="1" s="1"/>
  <c r="X103" i="1"/>
  <c r="W14" i="1"/>
  <c r="T101" i="1"/>
  <c r="O14" i="1"/>
  <c r="L14" i="1"/>
  <c r="N102" i="1"/>
  <c r="N101" i="1" s="1"/>
  <c r="N79" i="1" s="1"/>
  <c r="N14" i="1" s="1"/>
  <c r="Q148" i="1"/>
  <c r="Q30" i="1"/>
  <c r="Q17" i="1" l="1"/>
  <c r="X30" i="1"/>
  <c r="Q147" i="1"/>
  <c r="X147" i="1" s="1"/>
  <c r="X148" i="1"/>
  <c r="Q102" i="1"/>
  <c r="T79" i="1"/>
  <c r="Q81" i="1"/>
  <c r="X84" i="1"/>
  <c r="T14" i="1" l="1"/>
  <c r="X81" i="1"/>
  <c r="Q80" i="1"/>
  <c r="Q101" i="1"/>
  <c r="X101" i="1" s="1"/>
  <c r="X102" i="1"/>
  <c r="Q16" i="1"/>
  <c r="X17" i="1"/>
  <c r="Q79" i="1" l="1"/>
  <c r="X79" i="1" s="1"/>
  <c r="X80" i="1"/>
  <c r="Q15" i="1"/>
  <c r="X16" i="1"/>
  <c r="Q14" i="1" l="1"/>
  <c r="X15" i="1"/>
  <c r="X14" i="1" l="1"/>
</calcChain>
</file>

<file path=xl/sharedStrings.xml><?xml version="1.0" encoding="utf-8"?>
<sst xmlns="http://schemas.openxmlformats.org/spreadsheetml/2006/main" count="1011" uniqueCount="218">
  <si>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</si>
  <si>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</si>
  <si>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</si>
  <si>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</si>
  <si>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</si>
  <si>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DICIEMBRE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</si>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</sst>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\ #,##0.00;\-&quot;$&quot;\ #,##0.0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3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b/>
      <sz val="10"/>
      <color rgb="FFFF0000"/>
      <name val="Arial"/>
      <family val="2"/>
    </font>
    <font>
      <sz val="6"/>
      <color rgb="FFFF0000"/>
      <name val="Arial"/>
      <family val="2"/>
    </font>
    <font>
      <sz val="8"/>
      <color rgb="FFFF0000"/>
      <name val="Times New Roman"/>
      <family val="1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9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5" fillId="2" borderId="0" xfId="3" applyFont="1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6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7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8" fillId="2" borderId="3" xfId="3" applyFont="1" applyFill="1" applyBorder="1" applyAlignment="1">
      <alignment horizontal="center" vertical="center"/>
    </xf>
    <xf numFmtId="0" fontId="1" fillId="2" borderId="0" xfId="3" applyFill="1"/>
    <xf numFmtId="0" fontId="9" fillId="2" borderId="0" xfId="3" applyFont="1" applyFill="1" applyAlignment="1">
      <alignment horizontal="justify" wrapText="1"/>
    </xf>
    <xf numFmtId="164" fontId="10" fillId="2" borderId="0" xfId="2" applyNumberFormat="1" applyFont="1" applyFill="1" applyBorder="1" applyAlignment="1" applyProtection="1">
      <alignment vertical="center"/>
      <protection locked="0"/>
    </xf>
    <xf numFmtId="0" fontId="8" fillId="2" borderId="0" xfId="3" applyFont="1" applyFill="1" applyAlignment="1">
      <alignment horizontal="center"/>
    </xf>
    <xf numFmtId="1" fontId="8" fillId="2" borderId="0" xfId="3" applyNumberFormat="1" applyFont="1" applyFill="1" applyAlignment="1">
      <alignment horizontal="center"/>
    </xf>
    <xf numFmtId="49" fontId="8" fillId="2" borderId="0" xfId="3" applyNumberFormat="1" applyFont="1" applyFill="1" applyAlignment="1">
      <alignment horizontal="center"/>
    </xf>
    <xf numFmtId="0" fontId="9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4" fontId="8" fillId="2" borderId="0" xfId="1" applyFont="1" applyFill="1" applyBorder="1" applyAlignment="1" applyProtection="1">
      <alignment vertical="center"/>
    </xf>
    <xf numFmtId="4" fontId="8" fillId="2" borderId="0" xfId="3" applyNumberFormat="1" applyFont="1" applyFill="1" applyAlignment="1">
      <alignment horizontal="left" vertical="center"/>
    </xf>
    <xf numFmtId="164" fontId="8" fillId="2" borderId="0" xfId="2" applyNumberFormat="1" applyFont="1" applyFill="1" applyBorder="1" applyAlignment="1" applyProtection="1">
      <alignment horizontal="left" vertical="center"/>
    </xf>
    <xf numFmtId="0" fontId="8" fillId="2" borderId="3" xfId="3" applyFont="1" applyFill="1" applyBorder="1" applyAlignment="1">
      <alignment horizontal="left"/>
    </xf>
    <xf numFmtId="4" fontId="3" fillId="2" borderId="0" xfId="4" applyNumberFormat="1" applyFont="1" applyFill="1" applyAlignment="1">
      <alignment horizontal="left" vertical="center"/>
    </xf>
    <xf numFmtId="0" fontId="13" fillId="2" borderId="0" xfId="3" applyFont="1" applyFill="1" applyAlignment="1">
      <alignment vertical="center"/>
    </xf>
    <xf numFmtId="0" fontId="3" fillId="2" borderId="0" xfId="3" applyFont="1" applyFill="1" applyAlignment="1">
      <alignment horizontal="left"/>
    </xf>
    <xf numFmtId="0" fontId="8" fillId="2" borderId="0" xfId="3" applyFont="1" applyFill="1" applyAlignment="1">
      <alignment horizontal="left"/>
    </xf>
    <xf numFmtId="1" fontId="8" fillId="2" borderId="0" xfId="3" applyNumberFormat="1" applyFont="1" applyFill="1" applyAlignment="1">
      <alignment horizontal="left"/>
    </xf>
    <xf numFmtId="49" fontId="8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9" fillId="2" borderId="0" xfId="3" quotePrefix="1" applyNumberFormat="1" applyFont="1" applyFill="1" applyAlignment="1">
      <alignment horizontal="justify" vertical="center" wrapText="1"/>
    </xf>
    <xf numFmtId="44" fontId="8" fillId="2" borderId="0" xfId="3" applyNumberFormat="1" applyFont="1" applyFill="1" applyAlignment="1">
      <alignment vertical="center"/>
    </xf>
    <xf numFmtId="4" fontId="3" fillId="2" borderId="0" xfId="3" applyNumberFormat="1" applyFont="1" applyFill="1" applyAlignment="1">
      <alignment horizontal="left" vertical="center"/>
    </xf>
    <xf numFmtId="3" fontId="1" fillId="2" borderId="0" xfId="3" applyNumberFormat="1" applyFill="1" applyAlignment="1">
      <alignment vertical="center"/>
    </xf>
    <xf numFmtId="0" fontId="6" fillId="2" borderId="3" xfId="3" applyFont="1" applyFill="1" applyBorder="1" applyAlignment="1">
      <alignment horizontal="right"/>
    </xf>
    <xf numFmtId="0" fontId="3" fillId="2" borderId="0" xfId="3" applyFont="1" applyFill="1" applyAlignment="1">
      <alignment horizontal="right" vertical="center"/>
    </xf>
    <xf numFmtId="0" fontId="3" fillId="2" borderId="0" xfId="3" applyFont="1" applyFill="1" applyAlignment="1">
      <alignment horizontal="left" vertical="center"/>
    </xf>
    <xf numFmtId="0" fontId="6" fillId="2" borderId="0" xfId="3" applyFont="1" applyFill="1" applyAlignment="1">
      <alignment horizontal="right"/>
    </xf>
    <xf numFmtId="1" fontId="6" fillId="2" borderId="0" xfId="3" applyNumberFormat="1" applyFont="1" applyFill="1" applyAlignment="1">
      <alignment horizontal="right"/>
    </xf>
    <xf numFmtId="49" fontId="6" fillId="2" borderId="0" xfId="3" applyNumberFormat="1" applyFont="1" applyFill="1" applyAlignment="1">
      <alignment horizontal="right"/>
    </xf>
    <xf numFmtId="0" fontId="6" fillId="2" borderId="0" xfId="3" applyFont="1" applyFill="1" applyAlignment="1">
      <alignment horizontal="right" vertical="center"/>
    </xf>
    <xf numFmtId="0" fontId="6" fillId="2" borderId="0" xfId="3" quotePrefix="1" applyFont="1" applyFill="1" applyAlignment="1">
      <alignment horizontal="right" vertical="center" wrapText="1"/>
    </xf>
    <xf numFmtId="4" fontId="6" fillId="2" borderId="0" xfId="3" applyNumberFormat="1" applyFont="1" applyFill="1" applyAlignment="1">
      <alignment horizontal="right" vertical="center"/>
    </xf>
    <xf numFmtId="43" fontId="6" fillId="2" borderId="0" xfId="3" applyNumberFormat="1" applyFont="1" applyFill="1" applyAlignment="1">
      <alignment horizontal="right" vertical="center"/>
    </xf>
    <xf numFmtId="164" fontId="6" fillId="2" borderId="0" xfId="2" applyNumberFormat="1" applyFont="1" applyFill="1" applyBorder="1" applyAlignment="1" applyProtection="1">
      <alignment horizontal="right" vertical="center"/>
    </xf>
    <xf numFmtId="0" fontId="14" fillId="2" borderId="0" xfId="3" applyFont="1" applyFill="1" applyAlignment="1">
      <alignment horizontal="right" vertical="center"/>
    </xf>
    <xf numFmtId="4" fontId="15" fillId="2" borderId="0" xfId="3" applyNumberFormat="1" applyFont="1" applyFill="1" applyAlignment="1">
      <alignment vertical="center"/>
    </xf>
    <xf numFmtId="164" fontId="16" fillId="2" borderId="0" xfId="2" applyNumberFormat="1" applyFont="1" applyFill="1" applyBorder="1" applyAlignment="1" applyProtection="1">
      <alignment horizontal="left" vertical="center"/>
    </xf>
    <xf numFmtId="0" fontId="19" fillId="2" borderId="5" xfId="3" applyFont="1" applyFill="1" applyBorder="1" applyAlignment="1">
      <alignment horizontal="right" vertical="center" wrapText="1"/>
    </xf>
    <xf numFmtId="4" fontId="20" fillId="2" borderId="5" xfId="3" applyNumberFormat="1" applyFont="1" applyFill="1" applyBorder="1" applyAlignment="1">
      <alignment horizontal="right" vertical="center" wrapText="1"/>
    </xf>
    <xf numFmtId="4" fontId="20" fillId="2" borderId="5" xfId="2" applyNumberFormat="1" applyFont="1" applyFill="1" applyBorder="1" applyAlignment="1">
      <alignment horizontal="right" vertical="center" wrapText="1"/>
    </xf>
    <xf numFmtId="164" fontId="20" fillId="2" borderId="5" xfId="2" applyNumberFormat="1" applyFont="1" applyFill="1" applyBorder="1" applyAlignment="1">
      <alignment horizontal="right" vertical="center" wrapText="1"/>
    </xf>
    <xf numFmtId="0" fontId="18" fillId="2" borderId="0" xfId="3" applyFont="1" applyFill="1" applyAlignment="1">
      <alignment horizontal="right" vertical="center" wrapText="1"/>
    </xf>
    <xf numFmtId="0" fontId="21" fillId="2" borderId="0" xfId="3" applyFont="1" applyFill="1" applyAlignment="1">
      <alignment horizontal="right" vertical="center" wrapText="1"/>
    </xf>
    <xf numFmtId="0" fontId="18" fillId="0" borderId="0" xfId="3" applyFont="1" applyAlignment="1">
      <alignment horizontal="right" vertical="center" wrapText="1"/>
    </xf>
    <xf numFmtId="0" fontId="9" fillId="2" borderId="0" xfId="3" applyFont="1" applyFill="1" applyAlignment="1">
      <alignment horizontal="center" vertical="center" wrapText="1"/>
    </xf>
    <xf numFmtId="0" fontId="22" fillId="2" borderId="0" xfId="3" applyFont="1" applyFill="1" applyAlignment="1">
      <alignment horizontal="center" vertical="center" wrapText="1"/>
    </xf>
    <xf numFmtId="0" fontId="19" fillId="3" borderId="13" xfId="3" applyFont="1" applyFill="1" applyBorder="1" applyAlignment="1">
      <alignment horizontal="center" vertical="center" wrapText="1"/>
    </xf>
    <xf numFmtId="1" fontId="19" fillId="3" borderId="13" xfId="3" applyNumberFormat="1" applyFont="1" applyFill="1" applyBorder="1" applyAlignment="1">
      <alignment horizontal="center" vertical="center" wrapText="1"/>
    </xf>
    <xf numFmtId="49" fontId="19" fillId="3" borderId="13" xfId="3" applyNumberFormat="1" applyFont="1" applyFill="1" applyBorder="1" applyAlignment="1">
      <alignment horizontal="center" vertical="center" wrapText="1"/>
    </xf>
    <xf numFmtId="0" fontId="19" fillId="3" borderId="14" xfId="3" applyFont="1" applyFill="1" applyBorder="1" applyAlignment="1">
      <alignment horizontal="center" vertical="center" wrapText="1"/>
    </xf>
    <xf numFmtId="4" fontId="19" fillId="3" borderId="17" xfId="3" applyNumberFormat="1" applyFont="1" applyFill="1" applyBorder="1" applyAlignment="1">
      <alignment horizontal="center" vertical="center" wrapText="1"/>
    </xf>
    <xf numFmtId="1" fontId="17" fillId="4" borderId="19" xfId="3" applyNumberFormat="1" applyFont="1" applyFill="1" applyBorder="1" applyAlignment="1">
      <alignment horizontal="center" vertical="center"/>
    </xf>
    <xf numFmtId="1" fontId="17" fillId="4" borderId="20" xfId="3" applyNumberFormat="1" applyFont="1" applyFill="1" applyBorder="1" applyAlignment="1">
      <alignment horizontal="center" vertical="center"/>
    </xf>
    <xf numFmtId="49" fontId="17" fillId="4" borderId="20" xfId="3" applyNumberFormat="1" applyFont="1" applyFill="1" applyBorder="1" applyAlignment="1">
      <alignment horizontal="center" vertical="center"/>
    </xf>
    <xf numFmtId="1" fontId="17" fillId="4" borderId="21" xfId="3" applyNumberFormat="1" applyFont="1" applyFill="1" applyBorder="1" applyAlignment="1">
      <alignment horizontal="center" vertical="center"/>
    </xf>
    <xf numFmtId="1" fontId="17" fillId="4" borderId="20" xfId="3" applyNumberFormat="1" applyFont="1" applyFill="1" applyBorder="1" applyAlignment="1">
      <alignment horizontal="justify" vertical="center" wrapText="1"/>
    </xf>
    <xf numFmtId="4" fontId="17" fillId="4" borderId="20" xfId="3" applyNumberFormat="1" applyFont="1" applyFill="1" applyBorder="1" applyAlignment="1">
      <alignment horizontal="right" vertical="center"/>
    </xf>
    <xf numFmtId="164" fontId="17" fillId="4" borderId="22" xfId="2" applyNumberFormat="1" applyFont="1" applyFill="1" applyBorder="1" applyAlignment="1">
      <alignment horizontal="center" vertical="center"/>
    </xf>
    <xf numFmtId="0" fontId="20" fillId="2" borderId="0" xfId="3" applyFont="1" applyFill="1"/>
    <xf numFmtId="0" fontId="10" fillId="2" borderId="0" xfId="3" applyFont="1" applyFill="1"/>
    <xf numFmtId="1" fontId="10" fillId="5" borderId="23" xfId="3" applyNumberFormat="1" applyFont="1" applyFill="1" applyBorder="1" applyAlignment="1">
      <alignment horizontal="center" vertical="center"/>
    </xf>
    <xf numFmtId="1" fontId="10" fillId="5" borderId="24" xfId="3" applyNumberFormat="1" applyFont="1" applyFill="1" applyBorder="1" applyAlignment="1">
      <alignment horizontal="center" vertical="center"/>
    </xf>
    <xf numFmtId="49" fontId="10" fillId="5" borderId="24" xfId="3" applyNumberFormat="1" applyFont="1" applyFill="1" applyBorder="1" applyAlignment="1">
      <alignment horizontal="center" vertical="center"/>
    </xf>
    <xf numFmtId="1" fontId="10" fillId="5" borderId="25" xfId="3" applyNumberFormat="1" applyFont="1" applyFill="1" applyBorder="1" applyAlignment="1">
      <alignment horizontal="center" vertical="center"/>
    </xf>
    <xf numFmtId="1" fontId="4" fillId="5" borderId="24" xfId="3" applyNumberFormat="1" applyFont="1" applyFill="1" applyBorder="1" applyAlignment="1">
      <alignment horizontal="justify" vertical="center" wrapText="1"/>
    </xf>
    <xf numFmtId="4" fontId="10" fillId="5" borderId="24" xfId="3" applyNumberFormat="1" applyFont="1" applyFill="1" applyBorder="1" applyAlignment="1">
      <alignment horizontal="right" vertical="center"/>
    </xf>
    <xf numFmtId="164" fontId="10" fillId="5" borderId="25" xfId="2" applyNumberFormat="1" applyFont="1" applyFill="1" applyBorder="1" applyAlignment="1">
      <alignment horizontal="center" vertical="center"/>
    </xf>
    <xf numFmtId="0" fontId="21" fillId="2" borderId="0" xfId="3" applyFont="1" applyFill="1"/>
    <xf numFmtId="0" fontId="13" fillId="2" borderId="0" xfId="3" applyFont="1" applyFill="1"/>
    <xf numFmtId="1" fontId="10" fillId="0" borderId="26" xfId="3" applyNumberFormat="1" applyFont="1" applyBorder="1" applyAlignment="1">
      <alignment horizontal="center" vertical="center"/>
    </xf>
    <xf numFmtId="1" fontId="10" fillId="0" borderId="27" xfId="3" applyNumberFormat="1" applyFont="1" applyBorder="1" applyAlignment="1">
      <alignment horizontal="center" vertical="center"/>
    </xf>
    <xf numFmtId="49" fontId="10" fillId="0" borderId="27" xfId="3" applyNumberFormat="1" applyFont="1" applyBorder="1" applyAlignment="1">
      <alignment horizontal="center" vertical="center"/>
    </xf>
    <xf numFmtId="1" fontId="10" fillId="0" borderId="28" xfId="3" applyNumberFormat="1" applyFont="1" applyBorder="1" applyAlignment="1">
      <alignment horizontal="center" vertical="center"/>
    </xf>
    <xf numFmtId="1" fontId="4" fillId="0" borderId="27" xfId="3" applyNumberFormat="1" applyFont="1" applyBorder="1" applyAlignment="1">
      <alignment horizontal="justify" vertical="center" wrapText="1"/>
    </xf>
    <xf numFmtId="4" fontId="10" fillId="0" borderId="27" xfId="3" applyNumberFormat="1" applyFont="1" applyBorder="1" applyAlignment="1">
      <alignment horizontal="right" vertical="center"/>
    </xf>
    <xf numFmtId="164" fontId="10" fillId="0" borderId="29" xfId="2" applyNumberFormat="1" applyFont="1" applyFill="1" applyBorder="1" applyAlignment="1">
      <alignment horizontal="center" vertical="center"/>
    </xf>
    <xf numFmtId="165" fontId="23" fillId="0" borderId="0" xfId="3" applyNumberFormat="1" applyFont="1" applyAlignment="1">
      <alignment horizontal="right" vertical="center" wrapText="1" readingOrder="1"/>
    </xf>
    <xf numFmtId="7" fontId="13" fillId="2" borderId="0" xfId="3" applyNumberFormat="1" applyFont="1" applyFill="1"/>
    <xf numFmtId="0" fontId="13" fillId="0" borderId="0" xfId="3" applyFont="1"/>
    <xf numFmtId="1" fontId="10" fillId="0" borderId="30" xfId="3" applyNumberFormat="1" applyFont="1" applyBorder="1" applyAlignment="1">
      <alignment horizontal="center" vertical="center"/>
    </xf>
    <xf numFmtId="1" fontId="10" fillId="0" borderId="31" xfId="3" applyNumberFormat="1" applyFont="1" applyBorder="1" applyAlignment="1">
      <alignment horizontal="center" vertical="center"/>
    </xf>
    <xf numFmtId="4" fontId="10" fillId="0" borderId="31" xfId="5" applyNumberFormat="1" applyFont="1" applyFill="1" applyBorder="1" applyAlignment="1">
      <alignment horizontal="center" vertical="center"/>
    </xf>
    <xf numFmtId="1" fontId="10" fillId="0" borderId="31" xfId="5" applyNumberFormat="1" applyFont="1" applyFill="1" applyBorder="1" applyAlignment="1">
      <alignment horizontal="center" vertical="center"/>
    </xf>
    <xf numFmtId="49" fontId="10" fillId="0" borderId="31" xfId="5" applyNumberFormat="1" applyFont="1" applyFill="1" applyBorder="1" applyAlignment="1">
      <alignment horizontal="center" vertical="center"/>
    </xf>
    <xf numFmtId="4" fontId="10" fillId="0" borderId="32" xfId="5" applyNumberFormat="1" applyFont="1" applyFill="1" applyBorder="1" applyAlignment="1">
      <alignment horizontal="center" vertical="center"/>
    </xf>
    <xf numFmtId="1" fontId="4" fillId="0" borderId="31" xfId="3" applyNumberFormat="1" applyFont="1" applyBorder="1" applyAlignment="1">
      <alignment horizontal="left" vertical="justify" wrapText="1"/>
    </xf>
    <xf numFmtId="4" fontId="10" fillId="0" borderId="31" xfId="3" applyNumberFormat="1" applyFont="1" applyBorder="1" applyAlignment="1">
      <alignment horizontal="right" vertical="center"/>
    </xf>
    <xf numFmtId="164" fontId="10" fillId="0" borderId="32" xfId="2" applyNumberFormat="1" applyFont="1" applyFill="1" applyBorder="1" applyAlignment="1">
      <alignment horizontal="center" vertical="center"/>
    </xf>
    <xf numFmtId="1" fontId="24" fillId="0" borderId="30" xfId="3" applyNumberFormat="1" applyFont="1" applyBorder="1" applyAlignment="1">
      <alignment horizontal="center" vertical="center"/>
    </xf>
    <xf numFmtId="1" fontId="24" fillId="0" borderId="31" xfId="3" applyNumberFormat="1" applyFont="1" applyBorder="1" applyAlignment="1">
      <alignment horizontal="center" vertical="center"/>
    </xf>
    <xf numFmtId="4" fontId="24" fillId="0" borderId="31" xfId="5" applyNumberFormat="1" applyFont="1" applyFill="1" applyBorder="1" applyAlignment="1">
      <alignment horizontal="center" vertical="center"/>
    </xf>
    <xf numFmtId="1" fontId="24" fillId="0" borderId="31" xfId="5" applyNumberFormat="1" applyFont="1" applyFill="1" applyBorder="1" applyAlignment="1">
      <alignment horizontal="center" vertical="center"/>
    </xf>
    <xf numFmtId="49" fontId="24" fillId="0" borderId="31" xfId="5" applyNumberFormat="1" applyFont="1" applyFill="1" applyBorder="1" applyAlignment="1">
      <alignment horizontal="center" vertical="center"/>
    </xf>
    <xf numFmtId="4" fontId="24" fillId="0" borderId="32" xfId="5" applyNumberFormat="1" applyFont="1" applyFill="1" applyBorder="1" applyAlignment="1">
      <alignment horizontal="center" vertical="center"/>
    </xf>
    <xf numFmtId="1" fontId="25" fillId="0" borderId="31" xfId="3" applyNumberFormat="1" applyFont="1" applyBorder="1" applyAlignment="1">
      <alignment horizontal="left" vertical="center" wrapText="1"/>
    </xf>
    <xf numFmtId="4" fontId="24" fillId="0" borderId="31" xfId="3" applyNumberFormat="1" applyFont="1" applyBorder="1" applyAlignment="1">
      <alignment horizontal="right" vertical="center"/>
    </xf>
    <xf numFmtId="164" fontId="24" fillId="0" borderId="32" xfId="2" applyNumberFormat="1" applyFont="1" applyFill="1" applyBorder="1" applyAlignment="1">
      <alignment horizontal="center" vertical="center"/>
    </xf>
    <xf numFmtId="0" fontId="5" fillId="0" borderId="0" xfId="3" applyFont="1"/>
    <xf numFmtId="0" fontId="26" fillId="0" borderId="0" xfId="3" applyFont="1"/>
    <xf numFmtId="1" fontId="4" fillId="0" borderId="31" xfId="3" applyNumberFormat="1" applyFont="1" applyBorder="1" applyAlignment="1">
      <alignment horizontal="left" vertical="center" wrapText="1"/>
    </xf>
    <xf numFmtId="164" fontId="10" fillId="0" borderId="28" xfId="2" applyNumberFormat="1" applyFont="1" applyFill="1" applyBorder="1" applyAlignment="1">
      <alignment horizontal="center" vertical="center"/>
    </xf>
    <xf numFmtId="1" fontId="27" fillId="0" borderId="30" xfId="3" applyNumberFormat="1" applyFont="1" applyBorder="1" applyAlignment="1">
      <alignment horizontal="center" vertical="center"/>
    </xf>
    <xf numFmtId="1" fontId="27" fillId="0" borderId="31" xfId="3" applyNumberFormat="1" applyFont="1" applyBorder="1" applyAlignment="1">
      <alignment horizontal="center" vertical="center"/>
    </xf>
    <xf numFmtId="4" fontId="27" fillId="0" borderId="31" xfId="5" applyNumberFormat="1" applyFont="1" applyFill="1" applyBorder="1" applyAlignment="1">
      <alignment horizontal="center" vertical="center"/>
    </xf>
    <xf numFmtId="1" fontId="27" fillId="0" borderId="31" xfId="5" applyNumberFormat="1" applyFont="1" applyFill="1" applyBorder="1" applyAlignment="1">
      <alignment horizontal="center" vertical="center"/>
    </xf>
    <xf numFmtId="49" fontId="27" fillId="0" borderId="31" xfId="5" applyNumberFormat="1" applyFont="1" applyFill="1" applyBorder="1" applyAlignment="1">
      <alignment horizontal="center" vertical="center"/>
    </xf>
    <xf numFmtId="4" fontId="27" fillId="0" borderId="32" xfId="5" applyNumberFormat="1" applyFont="1" applyFill="1" applyBorder="1" applyAlignment="1">
      <alignment horizontal="center" vertical="center"/>
    </xf>
    <xf numFmtId="1" fontId="28" fillId="0" borderId="31" xfId="3" applyNumberFormat="1" applyFont="1" applyBorder="1" applyAlignment="1">
      <alignment horizontal="left" vertical="center" wrapText="1"/>
    </xf>
    <xf numFmtId="4" fontId="27" fillId="0" borderId="31" xfId="3" applyNumberFormat="1" applyFont="1" applyBorder="1" applyAlignment="1">
      <alignment horizontal="right" vertical="center"/>
    </xf>
    <xf numFmtId="0" fontId="5" fillId="2" borderId="0" xfId="3" applyFont="1" applyFill="1"/>
    <xf numFmtId="0" fontId="29" fillId="2" borderId="0" xfId="3" applyFont="1" applyFill="1"/>
    <xf numFmtId="0" fontId="29" fillId="0" borderId="0" xfId="3" applyFont="1"/>
    <xf numFmtId="164" fontId="27" fillId="0" borderId="32" xfId="2" applyNumberFormat="1" applyFont="1" applyFill="1" applyBorder="1" applyAlignment="1">
      <alignment horizontal="center" vertical="center"/>
    </xf>
    <xf numFmtId="1" fontId="27" fillId="0" borderId="33" xfId="3" applyNumberFormat="1" applyFont="1" applyBorder="1" applyAlignment="1">
      <alignment horizontal="center" vertical="center"/>
    </xf>
    <xf numFmtId="1" fontId="27" fillId="0" borderId="34" xfId="3" applyNumberFormat="1" applyFont="1" applyBorder="1" applyAlignment="1">
      <alignment horizontal="center" vertical="center"/>
    </xf>
    <xf numFmtId="4" fontId="27" fillId="0" borderId="34" xfId="5" applyNumberFormat="1" applyFont="1" applyFill="1" applyBorder="1" applyAlignment="1">
      <alignment horizontal="center" vertical="center"/>
    </xf>
    <xf numFmtId="1" fontId="27" fillId="0" borderId="34" xfId="5" applyNumberFormat="1" applyFont="1" applyFill="1" applyBorder="1" applyAlignment="1">
      <alignment horizontal="center" vertical="center"/>
    </xf>
    <xf numFmtId="49" fontId="27" fillId="0" borderId="34" xfId="5" applyNumberFormat="1" applyFont="1" applyFill="1" applyBorder="1" applyAlignment="1">
      <alignment horizontal="center" vertical="center"/>
    </xf>
    <xf numFmtId="4" fontId="27" fillId="0" borderId="35" xfId="5" applyNumberFormat="1" applyFont="1" applyFill="1" applyBorder="1" applyAlignment="1">
      <alignment horizontal="center" vertical="center"/>
    </xf>
    <xf numFmtId="1" fontId="28" fillId="0" borderId="34" xfId="3" applyNumberFormat="1" applyFont="1" applyBorder="1" applyAlignment="1">
      <alignment horizontal="left" vertical="center" wrapText="1"/>
    </xf>
    <xf numFmtId="4" fontId="27" fillId="0" borderId="34" xfId="3" applyNumberFormat="1" applyFont="1" applyBorder="1" applyAlignment="1">
      <alignment horizontal="right" vertical="center"/>
    </xf>
    <xf numFmtId="164" fontId="27" fillId="0" borderId="35" xfId="2" applyNumberFormat="1" applyFont="1" applyFill="1" applyBorder="1" applyAlignment="1">
      <alignment horizontal="center" vertical="center"/>
    </xf>
    <xf numFmtId="1" fontId="10" fillId="0" borderId="36" xfId="3" applyNumberFormat="1" applyFont="1" applyBorder="1" applyAlignment="1">
      <alignment horizontal="center" vertical="center"/>
    </xf>
    <xf numFmtId="1" fontId="10" fillId="0" borderId="37" xfId="3" applyNumberFormat="1" applyFont="1" applyBorder="1" applyAlignment="1">
      <alignment horizontal="center" vertical="center"/>
    </xf>
    <xf numFmtId="49" fontId="10" fillId="0" borderId="37" xfId="3" applyNumberFormat="1" applyFont="1" applyBorder="1" applyAlignment="1">
      <alignment horizontal="center" vertical="center"/>
    </xf>
    <xf numFmtId="1" fontId="10" fillId="0" borderId="38" xfId="3" applyNumberFormat="1" applyFont="1" applyBorder="1" applyAlignment="1">
      <alignment horizontal="center" vertical="center"/>
    </xf>
    <xf numFmtId="1" fontId="4" fillId="0" borderId="37" xfId="3" applyNumberFormat="1" applyFont="1" applyBorder="1" applyAlignment="1">
      <alignment horizontal="justify" vertical="center" wrapText="1"/>
    </xf>
    <xf numFmtId="4" fontId="10" fillId="0" borderId="37" xfId="3" applyNumberFormat="1" applyFont="1" applyBorder="1" applyAlignment="1">
      <alignment horizontal="right" vertical="center"/>
    </xf>
    <xf numFmtId="164" fontId="10" fillId="0" borderId="38" xfId="2" applyNumberFormat="1" applyFont="1" applyFill="1" applyBorder="1" applyAlignment="1">
      <alignment horizontal="center" vertical="center"/>
    </xf>
    <xf numFmtId="49" fontId="10" fillId="0" borderId="31" xfId="3" applyNumberFormat="1" applyFont="1" applyBorder="1" applyAlignment="1">
      <alignment horizontal="center" vertical="center"/>
    </xf>
    <xf numFmtId="49" fontId="10" fillId="0" borderId="32" xfId="5" applyNumberFormat="1" applyFont="1" applyFill="1" applyBorder="1" applyAlignment="1">
      <alignment horizontal="center" vertical="center"/>
    </xf>
    <xf numFmtId="4" fontId="30" fillId="0" borderId="31" xfId="3" applyNumberFormat="1" applyFont="1" applyBorder="1" applyAlignment="1">
      <alignment horizontal="right" vertical="center"/>
    </xf>
    <xf numFmtId="7" fontId="21" fillId="2" borderId="0" xfId="3" applyNumberFormat="1" applyFont="1" applyFill="1"/>
    <xf numFmtId="164" fontId="10" fillId="0" borderId="39" xfId="2" applyNumberFormat="1" applyFont="1" applyFill="1" applyBorder="1" applyAlignment="1">
      <alignment horizontal="center" vertical="center"/>
    </xf>
    <xf numFmtId="49" fontId="10" fillId="0" borderId="31" xfId="3" applyNumberFormat="1" applyFont="1" applyBorder="1" applyAlignment="1">
      <alignment horizontal="center" vertical="center" wrapText="1"/>
    </xf>
    <xf numFmtId="1" fontId="10" fillId="0" borderId="30" xfId="3" applyNumberFormat="1" applyFont="1" applyBorder="1" applyAlignment="1">
      <alignment horizontal="center" vertical="center" wrapText="1"/>
    </xf>
    <xf numFmtId="1" fontId="10" fillId="0" borderId="31" xfId="3" applyNumberFormat="1" applyFont="1" applyBorder="1" applyAlignment="1">
      <alignment horizontal="center" vertical="center" wrapText="1"/>
    </xf>
    <xf numFmtId="3" fontId="10" fillId="0" borderId="31" xfId="5" applyNumberFormat="1" applyFont="1" applyFill="1" applyBorder="1" applyAlignment="1">
      <alignment horizontal="center" vertical="center" wrapText="1"/>
    </xf>
    <xf numFmtId="4" fontId="10" fillId="0" borderId="31" xfId="5" applyNumberFormat="1" applyFont="1" applyFill="1" applyBorder="1" applyAlignment="1">
      <alignment horizontal="center" vertical="center" wrapText="1"/>
    </xf>
    <xf numFmtId="1" fontId="10" fillId="0" borderId="31" xfId="5" applyNumberFormat="1" applyFont="1" applyFill="1" applyBorder="1" applyAlignment="1">
      <alignment horizontal="center" vertical="center" wrapText="1"/>
    </xf>
    <xf numFmtId="49" fontId="10" fillId="0" borderId="31" xfId="5" applyNumberFormat="1" applyFont="1" applyFill="1" applyBorder="1" applyAlignment="1">
      <alignment horizontal="center" vertical="center" wrapText="1"/>
    </xf>
    <xf numFmtId="4" fontId="10" fillId="0" borderId="32" xfId="5" applyNumberFormat="1" applyFont="1" applyFill="1" applyBorder="1" applyAlignment="1">
      <alignment horizontal="center" vertical="center" wrapText="1"/>
    </xf>
    <xf numFmtId="4" fontId="30" fillId="0" borderId="31" xfId="3" applyNumberFormat="1" applyFont="1" applyBorder="1" applyAlignment="1">
      <alignment horizontal="right" vertical="center" wrapText="1"/>
    </xf>
    <xf numFmtId="164" fontId="10" fillId="0" borderId="32" xfId="2" applyNumberFormat="1" applyFont="1" applyFill="1" applyBorder="1" applyAlignment="1">
      <alignment horizontal="center" vertical="center" wrapText="1"/>
    </xf>
    <xf numFmtId="0" fontId="21" fillId="2" borderId="0" xfId="3" applyFont="1" applyFill="1" applyAlignment="1">
      <alignment wrapText="1"/>
    </xf>
    <xf numFmtId="0" fontId="13" fillId="2" borderId="0" xfId="3" applyFont="1" applyFill="1" applyAlignment="1">
      <alignment wrapText="1"/>
    </xf>
    <xf numFmtId="0" fontId="13" fillId="0" borderId="0" xfId="3" applyFont="1" applyAlignment="1">
      <alignment wrapText="1"/>
    </xf>
    <xf numFmtId="4" fontId="10" fillId="0" borderId="31" xfId="3" applyNumberFormat="1" applyFont="1" applyBorder="1" applyAlignment="1">
      <alignment horizontal="right" vertical="center" wrapText="1"/>
    </xf>
    <xf numFmtId="164" fontId="10" fillId="0" borderId="28" xfId="2" applyNumberFormat="1" applyFont="1" applyFill="1" applyBorder="1" applyAlignment="1">
      <alignment horizontal="center" vertical="center" wrapText="1"/>
    </xf>
    <xf numFmtId="1" fontId="27" fillId="0" borderId="30" xfId="3" applyNumberFormat="1" applyFont="1" applyBorder="1" applyAlignment="1">
      <alignment horizontal="center" vertical="center" wrapText="1"/>
    </xf>
    <xf numFmtId="1" fontId="27" fillId="0" borderId="31" xfId="3" applyNumberFormat="1" applyFont="1" applyBorder="1" applyAlignment="1">
      <alignment horizontal="center" vertical="center" wrapText="1"/>
    </xf>
    <xf numFmtId="4" fontId="27" fillId="0" borderId="31" xfId="5" applyNumberFormat="1" applyFont="1" applyFill="1" applyBorder="1" applyAlignment="1">
      <alignment horizontal="center" vertical="center" wrapText="1"/>
    </xf>
    <xf numFmtId="1" fontId="27" fillId="0" borderId="31" xfId="5" applyNumberFormat="1" applyFont="1" applyFill="1" applyBorder="1" applyAlignment="1">
      <alignment horizontal="center" vertical="center" wrapText="1"/>
    </xf>
    <xf numFmtId="49" fontId="27" fillId="0" borderId="31" xfId="5" applyNumberFormat="1" applyFont="1" applyFill="1" applyBorder="1" applyAlignment="1">
      <alignment horizontal="center" vertical="center" wrapText="1"/>
    </xf>
    <xf numFmtId="4" fontId="27" fillId="0" borderId="32" xfId="5" applyNumberFormat="1" applyFont="1" applyFill="1" applyBorder="1" applyAlignment="1">
      <alignment horizontal="center" vertical="center" wrapText="1"/>
    </xf>
    <xf numFmtId="4" fontId="27" fillId="0" borderId="31" xfId="3" applyNumberFormat="1" applyFont="1" applyBorder="1" applyAlignment="1">
      <alignment horizontal="right" vertical="center" wrapText="1"/>
    </xf>
    <xf numFmtId="164" fontId="27" fillId="0" borderId="32" xfId="2" applyNumberFormat="1" applyFont="1" applyFill="1" applyBorder="1" applyAlignment="1">
      <alignment horizontal="center" vertical="center" wrapText="1"/>
    </xf>
    <xf numFmtId="0" fontId="5" fillId="2" borderId="0" xfId="3" applyFont="1" applyFill="1" applyAlignment="1">
      <alignment wrapText="1"/>
    </xf>
    <xf numFmtId="0" fontId="29" fillId="2" borderId="0" xfId="3" applyFont="1" applyFill="1" applyAlignment="1">
      <alignment wrapText="1"/>
    </xf>
    <xf numFmtId="0" fontId="29" fillId="0" borderId="0" xfId="3" applyFont="1" applyAlignment="1">
      <alignment wrapText="1"/>
    </xf>
    <xf numFmtId="3" fontId="10" fillId="0" borderId="31" xfId="5" applyNumberFormat="1" applyFont="1" applyFill="1" applyBorder="1" applyAlignment="1">
      <alignment horizontal="center" vertical="center"/>
    </xf>
    <xf numFmtId="1" fontId="10" fillId="5" borderId="19" xfId="3" applyNumberFormat="1" applyFont="1" applyFill="1" applyBorder="1" applyAlignment="1">
      <alignment horizontal="center" vertical="center"/>
    </xf>
    <xf numFmtId="1" fontId="10" fillId="5" borderId="20" xfId="3" applyNumberFormat="1" applyFont="1" applyFill="1" applyBorder="1" applyAlignment="1">
      <alignment horizontal="center" vertical="center"/>
    </xf>
    <xf numFmtId="49" fontId="10" fillId="5" borderId="20" xfId="3" applyNumberFormat="1" applyFont="1" applyFill="1" applyBorder="1" applyAlignment="1">
      <alignment horizontal="center" vertical="center"/>
    </xf>
    <xf numFmtId="1" fontId="10" fillId="5" borderId="21" xfId="3" applyNumberFormat="1" applyFont="1" applyFill="1" applyBorder="1" applyAlignment="1">
      <alignment horizontal="center" vertical="center"/>
    </xf>
    <xf numFmtId="1" fontId="4" fillId="5" borderId="20" xfId="3" applyNumberFormat="1" applyFont="1" applyFill="1" applyBorder="1" applyAlignment="1">
      <alignment horizontal="justify" vertical="center" wrapText="1"/>
    </xf>
    <xf numFmtId="4" fontId="30" fillId="5" borderId="20" xfId="3" applyNumberFormat="1" applyFont="1" applyFill="1" applyBorder="1" applyAlignment="1">
      <alignment horizontal="right" vertical="center"/>
    </xf>
    <xf numFmtId="4" fontId="10" fillId="5" borderId="20" xfId="3" applyNumberFormat="1" applyFont="1" applyFill="1" applyBorder="1" applyAlignment="1">
      <alignment horizontal="right" vertical="center"/>
    </xf>
    <xf numFmtId="4" fontId="10" fillId="0" borderId="27" xfId="5" applyNumberFormat="1" applyFont="1" applyFill="1" applyBorder="1" applyAlignment="1">
      <alignment horizontal="center" vertical="center"/>
    </xf>
    <xf numFmtId="1" fontId="10" fillId="0" borderId="27" xfId="5" applyNumberFormat="1" applyFont="1" applyFill="1" applyBorder="1" applyAlignment="1">
      <alignment horizontal="center" vertical="center"/>
    </xf>
    <xf numFmtId="49" fontId="10" fillId="0" borderId="27" xfId="5" applyNumberFormat="1" applyFont="1" applyFill="1" applyBorder="1" applyAlignment="1">
      <alignment horizontal="center" vertical="center"/>
    </xf>
    <xf numFmtId="4" fontId="10" fillId="0" borderId="28" xfId="5" applyNumberFormat="1" applyFont="1" applyFill="1" applyBorder="1" applyAlignment="1">
      <alignment horizontal="center" vertical="center"/>
    </xf>
    <xf numFmtId="1" fontId="27" fillId="0" borderId="26" xfId="3" applyNumberFormat="1" applyFont="1" applyBorder="1" applyAlignment="1">
      <alignment horizontal="center" vertical="center"/>
    </xf>
    <xf numFmtId="1" fontId="27" fillId="0" borderId="27" xfId="3" applyNumberFormat="1" applyFont="1" applyBorder="1" applyAlignment="1">
      <alignment horizontal="center" vertical="center"/>
    </xf>
    <xf numFmtId="4" fontId="27" fillId="0" borderId="27" xfId="5" applyNumberFormat="1" applyFont="1" applyFill="1" applyBorder="1" applyAlignment="1">
      <alignment horizontal="center" vertical="center"/>
    </xf>
    <xf numFmtId="1" fontId="27" fillId="0" borderId="27" xfId="5" applyNumberFormat="1" applyFont="1" applyFill="1" applyBorder="1" applyAlignment="1">
      <alignment horizontal="center" vertical="center"/>
    </xf>
    <xf numFmtId="49" fontId="27" fillId="0" borderId="27" xfId="5" applyNumberFormat="1" applyFont="1" applyFill="1" applyBorder="1" applyAlignment="1">
      <alignment horizontal="center" vertical="center"/>
    </xf>
    <xf numFmtId="4" fontId="27" fillId="0" borderId="28" xfId="5" applyNumberFormat="1" applyFont="1" applyFill="1" applyBorder="1" applyAlignment="1">
      <alignment horizontal="center" vertical="center"/>
    </xf>
    <xf numFmtId="1" fontId="28" fillId="0" borderId="27" xfId="3" applyNumberFormat="1" applyFont="1" applyBorder="1" applyAlignment="1">
      <alignment horizontal="left" vertical="center" wrapText="1"/>
    </xf>
    <xf numFmtId="4" fontId="27" fillId="0" borderId="27" xfId="3" applyNumberFormat="1" applyFont="1" applyBorder="1" applyAlignment="1">
      <alignment horizontal="right" vertical="center"/>
    </xf>
    <xf numFmtId="1" fontId="10" fillId="0" borderId="19" xfId="3" applyNumberFormat="1" applyFont="1" applyBorder="1" applyAlignment="1">
      <alignment horizontal="center" vertical="top"/>
    </xf>
    <xf numFmtId="1" fontId="10" fillId="0" borderId="20" xfId="3" applyNumberFormat="1" applyFont="1" applyBorder="1" applyAlignment="1">
      <alignment horizontal="center" vertical="top"/>
    </xf>
    <xf numFmtId="49" fontId="10" fillId="0" borderId="20" xfId="3" applyNumberFormat="1" applyFont="1" applyBorder="1" applyAlignment="1">
      <alignment horizontal="center" vertical="top"/>
    </xf>
    <xf numFmtId="1" fontId="10" fillId="0" borderId="21" xfId="3" applyNumberFormat="1" applyFont="1" applyBorder="1" applyAlignment="1">
      <alignment horizontal="center" vertical="top"/>
    </xf>
    <xf numFmtId="1" fontId="4" fillId="0" borderId="20" xfId="3" applyNumberFormat="1" applyFont="1" applyBorder="1" applyAlignment="1">
      <alignment horizontal="justify" vertical="top" wrapText="1"/>
    </xf>
    <xf numFmtId="4" fontId="10" fillId="0" borderId="20" xfId="3" applyNumberFormat="1" applyFont="1" applyBorder="1" applyAlignment="1">
      <alignment horizontal="right" vertical="top"/>
    </xf>
    <xf numFmtId="164" fontId="10" fillId="0" borderId="11" xfId="2" applyNumberFormat="1" applyFont="1" applyFill="1" applyBorder="1" applyAlignment="1">
      <alignment horizontal="center" vertical="top"/>
    </xf>
    <xf numFmtId="0" fontId="21" fillId="2" borderId="0" xfId="3" applyFont="1" applyFill="1" applyAlignment="1">
      <alignment vertical="top"/>
    </xf>
    <xf numFmtId="0" fontId="13" fillId="2" borderId="0" xfId="3" applyFont="1" applyFill="1" applyAlignment="1">
      <alignment vertical="top"/>
    </xf>
    <xf numFmtId="0" fontId="13" fillId="0" borderId="0" xfId="3" applyFont="1" applyAlignment="1">
      <alignment vertical="top"/>
    </xf>
    <xf numFmtId="1" fontId="4" fillId="0" borderId="31" xfId="3" applyNumberFormat="1" applyFont="1" applyBorder="1" applyAlignment="1">
      <alignment horizontal="justify" vertical="justify" wrapText="1"/>
    </xf>
    <xf numFmtId="1" fontId="28" fillId="0" borderId="31" xfId="3" applyNumberFormat="1" applyFont="1" applyBorder="1" applyAlignment="1">
      <alignment horizontal="justify" vertical="justify" wrapText="1"/>
    </xf>
    <xf numFmtId="1" fontId="28" fillId="0" borderId="31" xfId="3" applyNumberFormat="1" applyFont="1" applyBorder="1" applyAlignment="1">
      <alignment vertical="justify" wrapText="1"/>
    </xf>
    <xf numFmtId="0" fontId="21" fillId="0" borderId="0" xfId="3" applyFont="1"/>
    <xf numFmtId="1" fontId="28" fillId="0" borderId="34" xfId="3" applyNumberFormat="1" applyFont="1" applyBorder="1" applyAlignment="1">
      <alignment horizontal="justify" vertical="center" wrapText="1"/>
    </xf>
    <xf numFmtId="1" fontId="10" fillId="0" borderId="36" xfId="3" applyNumberFormat="1" applyFont="1" applyBorder="1" applyAlignment="1">
      <alignment horizontal="center" vertical="top"/>
    </xf>
    <xf numFmtId="1" fontId="10" fillId="0" borderId="37" xfId="3" applyNumberFormat="1" applyFont="1" applyBorder="1" applyAlignment="1">
      <alignment horizontal="center" vertical="top"/>
    </xf>
    <xf numFmtId="49" fontId="10" fillId="0" borderId="37" xfId="3" applyNumberFormat="1" applyFont="1" applyBorder="1" applyAlignment="1">
      <alignment horizontal="center" vertical="top"/>
    </xf>
    <xf numFmtId="1" fontId="10" fillId="0" borderId="38" xfId="3" applyNumberFormat="1" applyFont="1" applyBorder="1" applyAlignment="1">
      <alignment horizontal="center" vertical="top"/>
    </xf>
    <xf numFmtId="4" fontId="10" fillId="0" borderId="37" xfId="3" applyNumberFormat="1" applyFont="1" applyBorder="1" applyAlignment="1">
      <alignment horizontal="right" vertical="top"/>
    </xf>
    <xf numFmtId="164" fontId="10" fillId="0" borderId="38" xfId="2" applyNumberFormat="1" applyFont="1" applyFill="1" applyBorder="1" applyAlignment="1">
      <alignment horizontal="center" vertical="top"/>
    </xf>
    <xf numFmtId="1" fontId="4" fillId="0" borderId="31" xfId="3" applyNumberFormat="1" applyFont="1" applyBorder="1" applyAlignment="1">
      <alignment horizontal="justify" vertical="center" wrapText="1"/>
    </xf>
    <xf numFmtId="1" fontId="28" fillId="0" borderId="31" xfId="3" applyNumberFormat="1" applyFont="1" applyBorder="1" applyAlignment="1">
      <alignment horizontal="justify" vertical="center" wrapText="1"/>
    </xf>
    <xf numFmtId="1" fontId="27" fillId="0" borderId="30" xfId="4" applyNumberFormat="1" applyFont="1" applyBorder="1" applyAlignment="1">
      <alignment horizontal="center" vertical="center"/>
    </xf>
    <xf numFmtId="1" fontId="27" fillId="0" borderId="31" xfId="4" applyNumberFormat="1" applyFont="1" applyBorder="1" applyAlignment="1">
      <alignment horizontal="center" vertical="center"/>
    </xf>
    <xf numFmtId="4" fontId="27" fillId="0" borderId="31" xfId="6" applyNumberFormat="1" applyFont="1" applyFill="1" applyBorder="1" applyAlignment="1">
      <alignment horizontal="center" vertical="center"/>
    </xf>
    <xf numFmtId="49" fontId="27" fillId="0" borderId="31" xfId="6" applyNumberFormat="1" applyFont="1" applyFill="1" applyBorder="1" applyAlignment="1">
      <alignment horizontal="center" vertical="center"/>
    </xf>
    <xf numFmtId="1" fontId="27" fillId="0" borderId="31" xfId="6" applyNumberFormat="1" applyFont="1" applyFill="1" applyBorder="1" applyAlignment="1">
      <alignment horizontal="center" vertical="center"/>
    </xf>
    <xf numFmtId="4" fontId="27" fillId="0" borderId="32" xfId="6" applyNumberFormat="1" applyFont="1" applyFill="1" applyBorder="1" applyAlignment="1">
      <alignment horizontal="center" vertical="center"/>
    </xf>
    <xf numFmtId="1" fontId="28" fillId="0" borderId="31" xfId="4" applyNumberFormat="1" applyFont="1" applyBorder="1" applyAlignment="1">
      <alignment horizontal="justify" vertical="center" wrapText="1"/>
    </xf>
    <xf numFmtId="4" fontId="27" fillId="0" borderId="31" xfId="4" applyNumberFormat="1" applyFont="1" applyBorder="1" applyAlignment="1">
      <alignment horizontal="right" vertical="center"/>
    </xf>
    <xf numFmtId="1" fontId="28" fillId="0" borderId="31" xfId="3" applyNumberFormat="1" applyFont="1" applyBorder="1" applyAlignment="1">
      <alignment horizontal="justify" vertical="center"/>
    </xf>
    <xf numFmtId="1" fontId="4" fillId="0" borderId="37" xfId="3" applyNumberFormat="1" applyFont="1" applyBorder="1" applyAlignment="1">
      <alignment horizontal="justify" vertical="top" wrapText="1"/>
    </xf>
    <xf numFmtId="164" fontId="10" fillId="0" borderId="39" xfId="2" applyNumberFormat="1" applyFont="1" applyFill="1" applyBorder="1" applyAlignment="1">
      <alignment horizontal="center" vertical="top"/>
    </xf>
    <xf numFmtId="0" fontId="21" fillId="0" borderId="0" xfId="3" applyFont="1" applyAlignment="1">
      <alignment vertical="top"/>
    </xf>
    <xf numFmtId="0" fontId="5" fillId="0" borderId="0" xfId="3" applyFont="1" applyAlignment="1">
      <alignment vertical="center"/>
    </xf>
    <xf numFmtId="0" fontId="29" fillId="0" borderId="0" xfId="3" applyFont="1" applyAlignment="1">
      <alignment vertical="center"/>
    </xf>
    <xf numFmtId="1" fontId="27" fillId="0" borderId="40" xfId="3" applyNumberFormat="1" applyFont="1" applyBorder="1" applyAlignment="1">
      <alignment horizontal="center" vertical="center"/>
    </xf>
    <xf numFmtId="1" fontId="27" fillId="0" borderId="41" xfId="3" applyNumberFormat="1" applyFont="1" applyBorder="1" applyAlignment="1">
      <alignment horizontal="center" vertical="center"/>
    </xf>
    <xf numFmtId="4" fontId="27" fillId="0" borderId="41" xfId="5" applyNumberFormat="1" applyFont="1" applyFill="1" applyBorder="1" applyAlignment="1">
      <alignment horizontal="center" vertical="center"/>
    </xf>
    <xf numFmtId="1" fontId="27" fillId="0" borderId="41" xfId="5" applyNumberFormat="1" applyFont="1" applyFill="1" applyBorder="1" applyAlignment="1">
      <alignment horizontal="center" vertical="center"/>
    </xf>
    <xf numFmtId="49" fontId="27" fillId="0" borderId="41" xfId="5" applyNumberFormat="1" applyFont="1" applyFill="1" applyBorder="1" applyAlignment="1">
      <alignment horizontal="center" vertical="center"/>
    </xf>
    <xf numFmtId="4" fontId="27" fillId="0" borderId="42" xfId="5" applyNumberFormat="1" applyFont="1" applyFill="1" applyBorder="1" applyAlignment="1">
      <alignment horizontal="center" vertical="center"/>
    </xf>
    <xf numFmtId="1" fontId="28" fillId="0" borderId="41" xfId="3" applyNumberFormat="1" applyFont="1" applyBorder="1" applyAlignment="1">
      <alignment horizontal="justify" vertical="justify" wrapText="1"/>
    </xf>
    <xf numFmtId="4" fontId="27" fillId="0" borderId="41" xfId="3" applyNumberFormat="1" applyFont="1" applyBorder="1" applyAlignment="1">
      <alignment horizontal="right" vertical="center"/>
    </xf>
    <xf numFmtId="164" fontId="27" fillId="0" borderId="42" xfId="2" applyNumberFormat="1" applyFont="1" applyFill="1" applyBorder="1" applyAlignment="1">
      <alignment horizontal="center" vertical="center"/>
    </xf>
    <xf numFmtId="4" fontId="9" fillId="2" borderId="0" xfId="3" applyNumberFormat="1" applyFont="1" applyFill="1" applyAlignment="1">
      <alignment horizontal="justify" wrapText="1"/>
    </xf>
    <xf numFmtId="4" fontId="8" fillId="2" borderId="0" xfId="3" applyNumberFormat="1" applyFont="1" applyFill="1"/>
    <xf numFmtId="166" fontId="8" fillId="2" borderId="0" xfId="3" applyNumberFormat="1" applyFont="1" applyFill="1"/>
    <xf numFmtId="164" fontId="8" fillId="2" borderId="0" xfId="2" applyNumberFormat="1" applyFont="1" applyFill="1" applyAlignment="1"/>
    <xf numFmtId="0" fontId="31" fillId="2" borderId="0" xfId="3" applyFont="1" applyFill="1" applyAlignment="1">
      <alignment horizontal="center"/>
    </xf>
    <xf numFmtId="1" fontId="31" fillId="2" borderId="0" xfId="3" applyNumberFormat="1" applyFont="1" applyFill="1" applyAlignment="1">
      <alignment horizontal="center"/>
    </xf>
    <xf numFmtId="0" fontId="32" fillId="2" borderId="0" xfId="3" applyFont="1" applyFill="1" applyAlignment="1">
      <alignment horizontal="justify" wrapText="1"/>
    </xf>
    <xf numFmtId="0" fontId="31" fillId="2" borderId="0" xfId="3" applyFont="1" applyFill="1"/>
    <xf numFmtId="164" fontId="31" fillId="2" borderId="0" xfId="3" applyNumberFormat="1" applyFont="1" applyFill="1"/>
    <xf numFmtId="164" fontId="8" fillId="0" borderId="32" xfId="2" applyNumberFormat="1" applyFont="1" applyFill="1" applyBorder="1" applyAlignment="1">
      <alignment horizontal="center" vertical="center"/>
    </xf>
    <xf numFmtId="1" fontId="28" fillId="0" borderId="31" xfId="3" applyNumberFormat="1" applyFont="1" applyBorder="1" applyAlignment="1">
      <alignment horizontal="justify" vertical="justify"/>
    </xf>
    <xf numFmtId="7" fontId="13" fillId="0" borderId="0" xfId="3" applyNumberFormat="1" applyFont="1"/>
    <xf numFmtId="49" fontId="10" fillId="0" borderId="28" xfId="3" applyNumberFormat="1" applyFont="1" applyBorder="1" applyAlignment="1">
      <alignment horizontal="center" vertical="center"/>
    </xf>
    <xf numFmtId="0" fontId="8" fillId="2" borderId="0" xfId="3" applyFont="1" applyFill="1" applyAlignment="1">
      <alignment horizontal="center" vertical="center"/>
    </xf>
    <xf numFmtId="0" fontId="1" fillId="2" borderId="0" xfId="3" applyFill="1" applyAlignment="1">
      <alignment horizontal="center"/>
    </xf>
    <xf numFmtId="1" fontId="8" fillId="2" borderId="0" xfId="3" applyNumberFormat="1" applyFont="1" applyFill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" fontId="8" fillId="2" borderId="0" xfId="3" applyNumberFormat="1" applyFont="1" applyFill="1" applyAlignment="1">
      <alignment vertical="center"/>
    </xf>
    <xf numFmtId="4" fontId="10" fillId="2" borderId="0" xfId="3" applyNumberFormat="1" applyFont="1" applyFill="1" applyAlignment="1" applyProtection="1">
      <alignment vertical="center"/>
      <protection locked="0"/>
    </xf>
    <xf numFmtId="0" fontId="1" fillId="2" borderId="0" xfId="3" applyFill="1" applyAlignment="1">
      <alignment horizontal="center" vertical="center"/>
    </xf>
    <xf numFmtId="4" fontId="6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>
      <alignment vertical="center"/>
    </xf>
    <xf numFmtId="4" fontId="30" fillId="5" borderId="24" xfId="3" applyNumberFormat="1" applyFont="1" applyFill="1" applyBorder="1" applyAlignment="1">
      <alignment horizontal="right" vertical="center"/>
    </xf>
    <xf numFmtId="164" fontId="19" fillId="3" borderId="11" xfId="2" applyNumberFormat="1" applyFont="1" applyFill="1" applyBorder="1" applyAlignment="1">
      <alignment horizontal="center" vertical="center" wrapText="1"/>
    </xf>
    <xf numFmtId="164" fontId="19" fillId="3" borderId="18" xfId="2" applyNumberFormat="1" applyFont="1" applyFill="1" applyBorder="1" applyAlignment="1">
      <alignment horizontal="center" vertical="center" wrapText="1"/>
    </xf>
    <xf numFmtId="0" fontId="11" fillId="2" borderId="3" xfId="3" applyFont="1" applyFill="1" applyBorder="1" applyAlignment="1">
      <alignment horizontal="center" vertical="center"/>
    </xf>
    <xf numFmtId="0" fontId="11" fillId="2" borderId="0" xfId="3" applyFont="1" applyFill="1" applyAlignment="1">
      <alignment horizontal="center" vertical="center"/>
    </xf>
    <xf numFmtId="0" fontId="11" fillId="2" borderId="0" xfId="3" applyFont="1" applyFill="1" applyAlignment="1">
      <alignment horizontal="justify" vertical="center"/>
    </xf>
    <xf numFmtId="0" fontId="17" fillId="2" borderId="4" xfId="3" applyFont="1" applyFill="1" applyBorder="1" applyAlignment="1">
      <alignment horizontal="right" wrapText="1"/>
    </xf>
    <xf numFmtId="0" fontId="18" fillId="2" borderId="5" xfId="3" applyFont="1" applyFill="1" applyBorder="1" applyAlignment="1">
      <alignment horizontal="right" wrapText="1"/>
    </xf>
    <xf numFmtId="0" fontId="19" fillId="3" borderId="6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9" xfId="3" applyFont="1" applyFill="1" applyBorder="1" applyAlignment="1">
      <alignment horizontal="center" vertical="center" wrapText="1"/>
    </xf>
    <xf numFmtId="0" fontId="19" fillId="3" borderId="15" xfId="3" applyFont="1" applyFill="1" applyBorder="1" applyAlignment="1">
      <alignment horizontal="center" vertical="center" wrapText="1"/>
    </xf>
    <xf numFmtId="4" fontId="19" fillId="3" borderId="10" xfId="3" applyNumberFormat="1" applyFont="1" applyFill="1" applyBorder="1" applyAlignment="1">
      <alignment horizontal="center" vertical="center" wrapText="1"/>
    </xf>
    <xf numFmtId="4" fontId="19" fillId="3" borderId="16" xfId="3" applyNumberFormat="1" applyFont="1" applyFill="1" applyBorder="1" applyAlignment="1">
      <alignment horizontal="center" vertical="center" wrapText="1"/>
    </xf>
    <xf numFmtId="4" fontId="19" fillId="3" borderId="11" xfId="3" applyNumberFormat="1" applyFont="1" applyFill="1" applyBorder="1" applyAlignment="1">
      <alignment horizontal="center" vertical="center" wrapText="1"/>
    </xf>
    <xf numFmtId="4" fontId="19" fillId="3" borderId="12" xfId="3" applyNumberFormat="1" applyFont="1" applyFill="1" applyBorder="1" applyAlignment="1">
      <alignment horizontal="center" vertical="center" wrapText="1"/>
    </xf>
  </cellXfs>
  <cellStyles count="7">
    <cellStyle name="Millares_CONS-ENE-MODIF" xfId="5" xr:uid="{488DD328-5A4C-4531-97D2-573670A015BB}"/>
    <cellStyle name="Millares_CONS-ENE-MODIF 2" xfId="6" xr:uid="{99F1740A-C515-42C8-8E20-9B7DD5C4E647}"/>
    <cellStyle name="Moneda" xfId="1" builtinId="4"/>
    <cellStyle name="Normal" xfId="0" builtinId="0"/>
    <cellStyle name="Normal 2" xfId="3" xr:uid="{D2F8E963-5F05-4F73-AED8-729680316903}"/>
    <cellStyle name="Normal 2 2" xfId="4" xr:uid="{9663C34E-F05B-4969-A1B7-10A1BFDCD002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</xdr:rowOff>
    </xdr:from>
    <xdr:to>
      <xdr:col>4</xdr:col>
      <xdr:colOff>256760</xdr:colOff>
      <xdr:row>5</xdr:row>
      <xdr:rowOff>91109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9F3BC9F-C169-4B27-9E2E-6C89BE401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9588"/>
          <a:ext cx="2741543" cy="612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4D456-8F59-4EF4-B5FE-73D3F2B3F68E}">
  <dimension ref="A1:CQ157"/>
  <sheetViews>
    <sheetView tabSelected="1" topLeftCell="A3" zoomScale="96" zoomScaleNormal="96" workbookViewId="0">
      <pane ySplit="11" topLeftCell="A14" activePane="bottomLeft" state="frozen"/>
      <selection activeCell="A3" sqref="A3"/>
      <selection pane="bottomLeft" activeCell="M14" sqref="M14"/>
    </sheetView>
  </sheetViews>
  <sheetFormatPr baseColWidth="10" defaultColWidth="8" defaultRowHeight="12.75" x14ac:dyDescent="0.2"/>
  <cols>
    <col min="1" max="1" width="8.625" style="27" customWidth="1"/>
    <col min="2" max="2" width="8.25" style="27" customWidth="1"/>
    <col min="3" max="3" width="8.625" style="27" customWidth="1"/>
    <col min="4" max="4" width="7.125" style="27" customWidth="1"/>
    <col min="5" max="5" width="6.125" style="27" customWidth="1"/>
    <col min="6" max="6" width="8.375" style="27" customWidth="1"/>
    <col min="7" max="7" width="5" style="27" customWidth="1"/>
    <col min="8" max="8" width="4.625" style="28" customWidth="1"/>
    <col min="9" max="9" width="6.125" style="29" customWidth="1"/>
    <col min="10" max="10" width="6.25" style="27" customWidth="1"/>
    <col min="11" max="11" width="22.375" style="25" customWidth="1"/>
    <col min="12" max="12" width="16.25" style="251" customWidth="1"/>
    <col min="13" max="13" width="13.75" style="251" customWidth="1"/>
    <col min="14" max="14" width="14.875" style="251" customWidth="1"/>
    <col min="15" max="15" width="12.125" style="251" customWidth="1"/>
    <col min="16" max="16" width="13.375" style="251" customWidth="1"/>
    <col min="17" max="17" width="15.875" style="251" customWidth="1"/>
    <col min="18" max="18" width="15.25" style="251" customWidth="1"/>
    <col min="19" max="19" width="16.375" style="251" bestFit="1" customWidth="1"/>
    <col min="20" max="20" width="16.75" style="251" customWidth="1"/>
    <col min="21" max="21" width="16.875" style="251" customWidth="1"/>
    <col min="22" max="22" width="16.75" style="251" customWidth="1"/>
    <col min="23" max="23" width="16.25" style="251" customWidth="1"/>
    <col min="24" max="24" width="12.875" style="253" customWidth="1"/>
    <col min="25" max="25" width="13.375" style="133" bestFit="1" customWidth="1"/>
    <col min="26" max="26" width="11.625" style="24" bestFit="1" customWidth="1"/>
    <col min="27" max="27" width="8" style="24"/>
    <col min="28" max="28" width="11.625" style="24" bestFit="1" customWidth="1"/>
    <col min="29" max="16384" width="8" style="24"/>
  </cols>
  <sheetData>
    <row r="1" spans="1:95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10"/>
    </row>
    <row r="2" spans="1:95" s="9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8"/>
      <c r="T2" s="19"/>
      <c r="U2" s="18"/>
      <c r="V2" s="18"/>
      <c r="W2" s="18"/>
      <c r="X2" s="20"/>
      <c r="Y2" s="10"/>
    </row>
    <row r="3" spans="1:95" s="9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  <c r="Y3" s="10"/>
    </row>
    <row r="4" spans="1:95" s="9" customFormat="1" x14ac:dyDescent="0.2">
      <c r="A4" s="23"/>
      <c r="B4" s="263"/>
      <c r="C4" s="24"/>
      <c r="D4" s="264"/>
      <c r="E4" s="263"/>
      <c r="F4" s="13"/>
      <c r="G4" s="13"/>
      <c r="H4" s="265"/>
      <c r="I4" s="266"/>
      <c r="J4" s="263"/>
      <c r="K4" s="25"/>
      <c r="Q4" s="19"/>
      <c r="S4" s="267"/>
      <c r="T4" s="267"/>
      <c r="W4" s="268"/>
      <c r="X4" s="26"/>
      <c r="Y4" s="10"/>
    </row>
    <row r="5" spans="1:95" s="9" customFormat="1" ht="15" x14ac:dyDescent="0.25">
      <c r="A5" s="275" t="s">
        <v>0</v>
      </c>
      <c r="B5" s="276"/>
      <c r="C5" s="276"/>
      <c r="D5" s="276"/>
      <c r="E5" s="276"/>
      <c r="F5" s="276"/>
      <c r="G5" s="276"/>
      <c r="H5" s="276"/>
      <c r="I5" s="276"/>
      <c r="J5" s="276"/>
      <c r="K5" s="277"/>
      <c r="L5" s="276"/>
      <c r="M5" s="276"/>
      <c r="N5" s="276"/>
      <c r="O5" s="276"/>
      <c r="P5" s="276"/>
      <c r="Q5" s="276"/>
      <c r="R5" s="276"/>
      <c r="S5" s="276"/>
      <c r="T5" s="276"/>
      <c r="U5" s="276"/>
      <c r="V5" s="276"/>
      <c r="W5" s="276"/>
      <c r="X5" s="276"/>
      <c r="Y5" s="10"/>
    </row>
    <row r="6" spans="1:95" s="9" customFormat="1" x14ac:dyDescent="0.2">
      <c r="A6" s="27"/>
      <c r="B6" s="27"/>
      <c r="C6" s="269"/>
      <c r="D6" s="264"/>
      <c r="E6" s="27"/>
      <c r="F6" s="27"/>
      <c r="G6" s="27"/>
      <c r="H6" s="28"/>
      <c r="I6" s="29"/>
      <c r="J6" s="269"/>
      <c r="K6" s="30"/>
      <c r="M6" s="31"/>
      <c r="N6" s="270"/>
      <c r="O6" s="271"/>
      <c r="Q6" s="32"/>
      <c r="U6" s="33"/>
      <c r="W6" s="33"/>
      <c r="X6" s="34"/>
      <c r="Y6" s="10"/>
    </row>
    <row r="7" spans="1:95" s="9" customFormat="1" x14ac:dyDescent="0.2">
      <c r="A7" s="35"/>
      <c r="B7" s="36" t="s">
        <v>1</v>
      </c>
      <c r="C7" s="37"/>
      <c r="D7" s="38">
        <v>4301</v>
      </c>
      <c r="E7" s="39"/>
      <c r="F7" s="39"/>
      <c r="G7" s="39"/>
      <c r="H7" s="40"/>
      <c r="I7" s="41"/>
      <c r="J7" s="42"/>
      <c r="K7" s="43"/>
      <c r="M7" s="31"/>
      <c r="Q7" s="44"/>
      <c r="W7" s="33"/>
      <c r="X7" s="34"/>
      <c r="Y7" s="10"/>
    </row>
    <row r="8" spans="1:95" s="9" customFormat="1" x14ac:dyDescent="0.2">
      <c r="A8" s="35"/>
      <c r="B8" s="45" t="s">
        <v>2</v>
      </c>
      <c r="C8" s="37"/>
      <c r="D8" s="38">
        <v>430101</v>
      </c>
      <c r="E8" s="39"/>
      <c r="F8" s="39"/>
      <c r="G8" s="39"/>
      <c r="H8" s="40"/>
      <c r="I8" s="41"/>
      <c r="J8" s="42"/>
      <c r="K8" s="30"/>
      <c r="L8" s="31"/>
      <c r="P8" s="31"/>
      <c r="Q8" s="46"/>
      <c r="S8" s="31"/>
      <c r="T8" s="31"/>
      <c r="W8" s="33"/>
      <c r="X8" s="34"/>
      <c r="Y8" s="10"/>
    </row>
    <row r="9" spans="1:95" s="53" customFormat="1" ht="11.25" x14ac:dyDescent="0.2">
      <c r="A9" s="47"/>
      <c r="B9" s="45" t="s">
        <v>3</v>
      </c>
      <c r="C9" s="48"/>
      <c r="D9" s="49">
        <v>2022</v>
      </c>
      <c r="E9" s="50"/>
      <c r="F9" s="50"/>
      <c r="G9" s="50"/>
      <c r="H9" s="51"/>
      <c r="I9" s="52"/>
      <c r="K9" s="54"/>
      <c r="L9" s="55"/>
      <c r="M9" s="55"/>
      <c r="P9" s="55"/>
      <c r="Q9" s="55"/>
      <c r="S9" s="56"/>
      <c r="T9" s="55"/>
      <c r="U9" s="55"/>
      <c r="V9" s="55"/>
      <c r="W9" s="55"/>
      <c r="X9" s="57"/>
      <c r="Y9" s="58"/>
    </row>
    <row r="10" spans="1:95" s="9" customFormat="1" x14ac:dyDescent="0.15">
      <c r="A10" s="35"/>
      <c r="B10" s="45" t="s">
        <v>4</v>
      </c>
      <c r="C10" s="37"/>
      <c r="D10" s="45" t="s">
        <v>5</v>
      </c>
      <c r="E10" s="39"/>
      <c r="F10" s="39"/>
      <c r="G10" s="39"/>
      <c r="H10" s="40"/>
      <c r="I10" s="41"/>
      <c r="J10" s="42"/>
      <c r="K10" s="43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60"/>
      <c r="Y10" s="10"/>
    </row>
    <row r="11" spans="1:95" s="67" customFormat="1" ht="13.5" thickBot="1" x14ac:dyDescent="0.25">
      <c r="A11" s="278"/>
      <c r="B11" s="279"/>
      <c r="C11" s="279"/>
      <c r="D11" s="279"/>
      <c r="E11" s="279"/>
      <c r="F11" s="279"/>
      <c r="G11" s="279"/>
      <c r="H11" s="279"/>
      <c r="I11" s="279"/>
      <c r="J11" s="279"/>
      <c r="K11" s="61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3"/>
      <c r="W11" s="62"/>
      <c r="X11" s="64"/>
      <c r="Y11" s="66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5"/>
      <c r="CJ11" s="65"/>
      <c r="CK11" s="65"/>
      <c r="CL11" s="65"/>
      <c r="CM11" s="65"/>
      <c r="CN11" s="65"/>
      <c r="CO11" s="65"/>
      <c r="CP11" s="65"/>
      <c r="CQ11" s="65"/>
    </row>
    <row r="12" spans="1:95" s="68" customFormat="1" ht="24" customHeight="1" thickTop="1" thickBot="1" x14ac:dyDescent="0.3">
      <c r="A12" s="280" t="s">
        <v>6</v>
      </c>
      <c r="B12" s="281"/>
      <c r="C12" s="281"/>
      <c r="D12" s="281"/>
      <c r="E12" s="281"/>
      <c r="F12" s="281"/>
      <c r="G12" s="281"/>
      <c r="H12" s="281"/>
      <c r="I12" s="281"/>
      <c r="J12" s="282"/>
      <c r="K12" s="283" t="s">
        <v>7</v>
      </c>
      <c r="L12" s="285" t="s">
        <v>8</v>
      </c>
      <c r="M12" s="287" t="s">
        <v>9</v>
      </c>
      <c r="N12" s="288"/>
      <c r="O12" s="285" t="s">
        <v>10</v>
      </c>
      <c r="P12" s="285" t="s">
        <v>11</v>
      </c>
      <c r="Q12" s="285" t="s">
        <v>12</v>
      </c>
      <c r="R12" s="285" t="s">
        <v>13</v>
      </c>
      <c r="S12" s="285" t="s">
        <v>14</v>
      </c>
      <c r="T12" s="285" t="s">
        <v>15</v>
      </c>
      <c r="U12" s="285" t="s">
        <v>16</v>
      </c>
      <c r="V12" s="285" t="s">
        <v>17</v>
      </c>
      <c r="W12" s="285" t="s">
        <v>18</v>
      </c>
      <c r="X12" s="273" t="s">
        <v>19</v>
      </c>
      <c r="Y12" s="69"/>
    </row>
    <row r="13" spans="1:95" s="68" customFormat="1" ht="35.25" customHeight="1" thickTop="1" thickBot="1" x14ac:dyDescent="0.3">
      <c r="A13" s="70" t="s">
        <v>20</v>
      </c>
      <c r="B13" s="70" t="s">
        <v>21</v>
      </c>
      <c r="C13" s="70" t="s">
        <v>22</v>
      </c>
      <c r="D13" s="70" t="s">
        <v>23</v>
      </c>
      <c r="E13" s="70" t="s">
        <v>24</v>
      </c>
      <c r="F13" s="70" t="s">
        <v>25</v>
      </c>
      <c r="G13" s="70" t="s">
        <v>26</v>
      </c>
      <c r="H13" s="71" t="s">
        <v>27</v>
      </c>
      <c r="I13" s="72" t="s">
        <v>28</v>
      </c>
      <c r="J13" s="73" t="s">
        <v>29</v>
      </c>
      <c r="K13" s="284"/>
      <c r="L13" s="286"/>
      <c r="M13" s="74" t="s">
        <v>30</v>
      </c>
      <c r="N13" s="74" t="s">
        <v>31</v>
      </c>
      <c r="O13" s="286"/>
      <c r="P13" s="286"/>
      <c r="Q13" s="286"/>
      <c r="R13" s="286"/>
      <c r="S13" s="286"/>
      <c r="T13" s="286"/>
      <c r="U13" s="286"/>
      <c r="V13" s="286"/>
      <c r="W13" s="286"/>
      <c r="X13" s="274"/>
      <c r="Y13" s="69"/>
    </row>
    <row r="14" spans="1:95" s="83" customFormat="1" ht="14.45" customHeight="1" thickTop="1" thickBot="1" x14ac:dyDescent="0.2">
      <c r="A14" s="75" t="s">
        <v>32</v>
      </c>
      <c r="B14" s="76"/>
      <c r="C14" s="76"/>
      <c r="D14" s="76"/>
      <c r="E14" s="76"/>
      <c r="F14" s="76"/>
      <c r="G14" s="76"/>
      <c r="H14" s="76"/>
      <c r="I14" s="77"/>
      <c r="J14" s="78"/>
      <c r="K14" s="79" t="s">
        <v>33</v>
      </c>
      <c r="L14" s="80">
        <f>L15+L76+L79</f>
        <v>881977086762</v>
      </c>
      <c r="M14" s="80">
        <f t="shared" ref="M14:W14" si="0">M15+M76+M79</f>
        <v>100692767972</v>
      </c>
      <c r="N14" s="80">
        <f t="shared" si="0"/>
        <v>100692767972</v>
      </c>
      <c r="O14" s="80">
        <f t="shared" si="0"/>
        <v>0</v>
      </c>
      <c r="P14" s="80">
        <f t="shared" si="0"/>
        <v>16251000000</v>
      </c>
      <c r="Q14" s="80">
        <f t="shared" si="0"/>
        <v>898228086762</v>
      </c>
      <c r="R14" s="80">
        <f t="shared" si="0"/>
        <v>0</v>
      </c>
      <c r="S14" s="80">
        <f>S15+S76+S79</f>
        <v>879011386855.87988</v>
      </c>
      <c r="T14" s="80">
        <f t="shared" si="0"/>
        <v>879011386855.87988</v>
      </c>
      <c r="U14" s="80">
        <f t="shared" si="0"/>
        <v>556255164961.40002</v>
      </c>
      <c r="V14" s="80">
        <f t="shared" si="0"/>
        <v>556147185240.80005</v>
      </c>
      <c r="W14" s="80">
        <f t="shared" si="0"/>
        <v>556147185240.80005</v>
      </c>
      <c r="X14" s="81">
        <f>T14/Q14</f>
        <v>0.97860599085094979</v>
      </c>
      <c r="Y14" s="82"/>
    </row>
    <row r="15" spans="1:95" s="92" customFormat="1" ht="14.25" thickTop="1" thickBot="1" x14ac:dyDescent="0.25">
      <c r="A15" s="84" t="s">
        <v>34</v>
      </c>
      <c r="B15" s="85"/>
      <c r="C15" s="85"/>
      <c r="D15" s="85"/>
      <c r="E15" s="85"/>
      <c r="F15" s="85"/>
      <c r="G15" s="85"/>
      <c r="H15" s="85"/>
      <c r="I15" s="86"/>
      <c r="J15" s="87"/>
      <c r="K15" s="88" t="s">
        <v>35</v>
      </c>
      <c r="L15" s="89">
        <f>L16+L37+L54+L64</f>
        <v>51585845707</v>
      </c>
      <c r="M15" s="89">
        <f t="shared" ref="M15:W15" si="1">M16+M37+M54+M64</f>
        <v>1349834555</v>
      </c>
      <c r="N15" s="89">
        <f>N16+N37+N54+N64</f>
        <v>1349834555</v>
      </c>
      <c r="O15" s="89">
        <f t="shared" si="1"/>
        <v>0</v>
      </c>
      <c r="P15" s="89">
        <f t="shared" si="1"/>
        <v>1251000000</v>
      </c>
      <c r="Q15" s="89">
        <f>Q16+Q37+Q54+Q64</f>
        <v>52836845707</v>
      </c>
      <c r="R15" s="89">
        <f t="shared" si="1"/>
        <v>0</v>
      </c>
      <c r="S15" s="89">
        <f t="shared" si="1"/>
        <v>49746245426.839996</v>
      </c>
      <c r="T15" s="89">
        <f t="shared" si="1"/>
        <v>49746245426.839996</v>
      </c>
      <c r="U15" s="89">
        <f t="shared" si="1"/>
        <v>48700196504.410004</v>
      </c>
      <c r="V15" s="89">
        <f t="shared" si="1"/>
        <v>48671825694.809998</v>
      </c>
      <c r="W15" s="89">
        <f t="shared" si="1"/>
        <v>48671825694.809998</v>
      </c>
      <c r="X15" s="90">
        <f t="shared" ref="X15:X81" si="2">T15/Q15</f>
        <v>0.94150672246222766</v>
      </c>
      <c r="Y15" s="91"/>
    </row>
    <row r="16" spans="1:95" s="102" customFormat="1" ht="13.5" thickTop="1" x14ac:dyDescent="0.2">
      <c r="A16" s="93" t="s">
        <v>34</v>
      </c>
      <c r="B16" s="94" t="s">
        <v>36</v>
      </c>
      <c r="C16" s="94"/>
      <c r="D16" s="94"/>
      <c r="E16" s="94"/>
      <c r="F16" s="94"/>
      <c r="G16" s="94"/>
      <c r="H16" s="94"/>
      <c r="I16" s="95"/>
      <c r="J16" s="96"/>
      <c r="K16" s="97" t="s">
        <v>37</v>
      </c>
      <c r="L16" s="98">
        <f>SUM(L17)</f>
        <v>19410113996</v>
      </c>
      <c r="M16" s="98">
        <f t="shared" ref="M16:W16" si="3">SUM(M17)</f>
        <v>362934555</v>
      </c>
      <c r="N16" s="98">
        <f t="shared" si="3"/>
        <v>362934555</v>
      </c>
      <c r="O16" s="98">
        <f t="shared" si="3"/>
        <v>0</v>
      </c>
      <c r="P16" s="98">
        <f t="shared" si="3"/>
        <v>1251000000</v>
      </c>
      <c r="Q16" s="98">
        <f t="shared" si="3"/>
        <v>20661113996</v>
      </c>
      <c r="R16" s="98">
        <f>SUM(R17)</f>
        <v>0</v>
      </c>
      <c r="S16" s="98">
        <f t="shared" si="3"/>
        <v>19806371022</v>
      </c>
      <c r="T16" s="98">
        <f t="shared" si="3"/>
        <v>19806371022</v>
      </c>
      <c r="U16" s="98">
        <f t="shared" si="3"/>
        <v>19806371022</v>
      </c>
      <c r="V16" s="98">
        <f t="shared" si="3"/>
        <v>19806371022</v>
      </c>
      <c r="W16" s="98">
        <f t="shared" si="3"/>
        <v>19806371022</v>
      </c>
      <c r="X16" s="99">
        <f t="shared" si="2"/>
        <v>0.95863035390223983</v>
      </c>
      <c r="Y16" s="100"/>
      <c r="Z16" s="101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92"/>
      <c r="AS16" s="92"/>
      <c r="AT16" s="92"/>
      <c r="AU16" s="92"/>
      <c r="AV16" s="92"/>
      <c r="AW16" s="92"/>
      <c r="AX16" s="92"/>
      <c r="AY16" s="92"/>
      <c r="AZ16" s="92"/>
      <c r="BA16" s="92"/>
      <c r="BB16" s="92"/>
      <c r="BC16" s="92"/>
      <c r="BD16" s="92"/>
      <c r="BE16" s="92"/>
      <c r="BF16" s="92"/>
      <c r="BG16" s="92"/>
      <c r="BH16" s="92"/>
      <c r="BI16" s="92"/>
      <c r="BJ16" s="92"/>
      <c r="BK16" s="92"/>
      <c r="BL16" s="92"/>
      <c r="BM16" s="92"/>
      <c r="BN16" s="92"/>
      <c r="BO16" s="92"/>
      <c r="BP16" s="92"/>
      <c r="BQ16" s="92"/>
      <c r="BR16" s="92"/>
      <c r="BS16" s="92"/>
      <c r="BT16" s="92"/>
      <c r="BU16" s="92"/>
      <c r="BV16" s="92"/>
      <c r="BW16" s="92"/>
      <c r="BX16" s="92"/>
      <c r="BY16" s="92"/>
      <c r="BZ16" s="92"/>
      <c r="CA16" s="92"/>
      <c r="CB16" s="92"/>
      <c r="CC16" s="92"/>
      <c r="CD16" s="92"/>
      <c r="CE16" s="92"/>
      <c r="CF16" s="92"/>
      <c r="CG16" s="92"/>
      <c r="CH16" s="92"/>
      <c r="CI16" s="92"/>
      <c r="CJ16" s="92"/>
      <c r="CK16" s="92"/>
      <c r="CL16" s="92"/>
      <c r="CM16" s="92"/>
      <c r="CN16" s="92"/>
      <c r="CO16" s="92"/>
      <c r="CP16" s="92"/>
      <c r="CQ16" s="92"/>
    </row>
    <row r="17" spans="1:95" s="102" customFormat="1" ht="15" customHeight="1" x14ac:dyDescent="0.2">
      <c r="A17" s="103" t="s">
        <v>34</v>
      </c>
      <c r="B17" s="104" t="s">
        <v>36</v>
      </c>
      <c r="C17" s="104" t="s">
        <v>36</v>
      </c>
      <c r="D17" s="104"/>
      <c r="E17" s="105"/>
      <c r="F17" s="105"/>
      <c r="G17" s="105"/>
      <c r="H17" s="106"/>
      <c r="I17" s="107"/>
      <c r="J17" s="108"/>
      <c r="K17" s="109" t="s">
        <v>38</v>
      </c>
      <c r="L17" s="110">
        <f>L18+L20+L30</f>
        <v>19410113996</v>
      </c>
      <c r="M17" s="110">
        <f t="shared" ref="M17:W17" si="4">M18+M20+M30</f>
        <v>362934555</v>
      </c>
      <c r="N17" s="110">
        <f t="shared" si="4"/>
        <v>362934555</v>
      </c>
      <c r="O17" s="110">
        <f t="shared" si="4"/>
        <v>0</v>
      </c>
      <c r="P17" s="110">
        <f t="shared" si="4"/>
        <v>1251000000</v>
      </c>
      <c r="Q17" s="110">
        <f t="shared" si="4"/>
        <v>20661113996</v>
      </c>
      <c r="R17" s="110">
        <f>R18+R20+R30</f>
        <v>0</v>
      </c>
      <c r="S17" s="110">
        <f t="shared" si="4"/>
        <v>19806371022</v>
      </c>
      <c r="T17" s="110">
        <f>T18+T20+T30</f>
        <v>19806371022</v>
      </c>
      <c r="U17" s="110">
        <f t="shared" si="4"/>
        <v>19806371022</v>
      </c>
      <c r="V17" s="110">
        <f t="shared" si="4"/>
        <v>19806371022</v>
      </c>
      <c r="W17" s="110">
        <f t="shared" si="4"/>
        <v>19806371022</v>
      </c>
      <c r="X17" s="111">
        <f t="shared" si="2"/>
        <v>0.95863035390223983</v>
      </c>
      <c r="Y17" s="91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92"/>
      <c r="AS17" s="92"/>
      <c r="AT17" s="92"/>
      <c r="AU17" s="92"/>
      <c r="AV17" s="92"/>
      <c r="AW17" s="92"/>
      <c r="AX17" s="92"/>
      <c r="AY17" s="92"/>
      <c r="AZ17" s="92"/>
      <c r="BA17" s="92"/>
      <c r="BB17" s="92"/>
      <c r="BC17" s="92"/>
      <c r="BD17" s="92"/>
      <c r="BE17" s="92"/>
      <c r="BF17" s="92"/>
      <c r="BG17" s="92"/>
      <c r="BH17" s="92"/>
      <c r="BI17" s="92"/>
      <c r="BJ17" s="92"/>
      <c r="BK17" s="92"/>
      <c r="BL17" s="92"/>
      <c r="BM17" s="92"/>
      <c r="BN17" s="92"/>
      <c r="BO17" s="92"/>
      <c r="BP17" s="92"/>
      <c r="BQ17" s="92"/>
      <c r="BR17" s="92"/>
      <c r="BS17" s="92"/>
      <c r="BT17" s="92"/>
      <c r="BU17" s="92"/>
      <c r="BV17" s="92"/>
      <c r="BW17" s="92"/>
      <c r="BX17" s="92"/>
      <c r="BY17" s="92"/>
      <c r="BZ17" s="92"/>
      <c r="CA17" s="92"/>
      <c r="CB17" s="92"/>
      <c r="CC17" s="92"/>
      <c r="CD17" s="92"/>
      <c r="CE17" s="92"/>
      <c r="CF17" s="92"/>
      <c r="CG17" s="92"/>
      <c r="CH17" s="92"/>
      <c r="CI17" s="92"/>
      <c r="CJ17" s="92"/>
      <c r="CK17" s="92"/>
      <c r="CL17" s="92"/>
      <c r="CM17" s="92"/>
      <c r="CN17" s="92"/>
      <c r="CO17" s="92"/>
      <c r="CP17" s="92"/>
      <c r="CQ17" s="92"/>
    </row>
    <row r="18" spans="1:95" s="102" customFormat="1" x14ac:dyDescent="0.2">
      <c r="A18" s="103" t="s">
        <v>34</v>
      </c>
      <c r="B18" s="104" t="s">
        <v>36</v>
      </c>
      <c r="C18" s="104" t="s">
        <v>36</v>
      </c>
      <c r="D18" s="104" t="s">
        <v>36</v>
      </c>
      <c r="E18" s="105"/>
      <c r="F18" s="105"/>
      <c r="G18" s="105"/>
      <c r="H18" s="106"/>
      <c r="I18" s="107"/>
      <c r="J18" s="108"/>
      <c r="K18" s="123" t="s">
        <v>39</v>
      </c>
      <c r="L18" s="110">
        <f>L19</f>
        <v>13157991777</v>
      </c>
      <c r="M18" s="110">
        <v>182200000</v>
      </c>
      <c r="N18" s="110">
        <f t="shared" ref="N18:W18" si="5">N19</f>
        <v>0</v>
      </c>
      <c r="O18" s="110">
        <f t="shared" si="5"/>
        <v>0</v>
      </c>
      <c r="P18" s="110">
        <v>658000000</v>
      </c>
      <c r="Q18" s="110">
        <f t="shared" si="5"/>
        <v>13633791777</v>
      </c>
      <c r="R18" s="110">
        <f>R19</f>
        <v>0</v>
      </c>
      <c r="S18" s="110">
        <f t="shared" si="5"/>
        <v>13062625149</v>
      </c>
      <c r="T18" s="110">
        <f t="shared" si="5"/>
        <v>13062625149</v>
      </c>
      <c r="U18" s="110">
        <f t="shared" si="5"/>
        <v>13062625149</v>
      </c>
      <c r="V18" s="110">
        <f t="shared" si="5"/>
        <v>13062625149</v>
      </c>
      <c r="W18" s="110">
        <f t="shared" si="5"/>
        <v>13062625149</v>
      </c>
      <c r="X18" s="124">
        <f t="shared" si="2"/>
        <v>0.95810654604806644</v>
      </c>
      <c r="Y18" s="217"/>
    </row>
    <row r="19" spans="1:95" s="122" customFormat="1" x14ac:dyDescent="0.2">
      <c r="A19" s="112" t="s">
        <v>34</v>
      </c>
      <c r="B19" s="113" t="s">
        <v>36</v>
      </c>
      <c r="C19" s="113" t="s">
        <v>36</v>
      </c>
      <c r="D19" s="113" t="s">
        <v>36</v>
      </c>
      <c r="E19" s="114" t="s">
        <v>40</v>
      </c>
      <c r="F19" s="114"/>
      <c r="G19" s="114"/>
      <c r="H19" s="115">
        <v>10</v>
      </c>
      <c r="I19" s="116" t="s">
        <v>41</v>
      </c>
      <c r="J19" s="117" t="s">
        <v>42</v>
      </c>
      <c r="K19" s="118" t="s">
        <v>43</v>
      </c>
      <c r="L19" s="119">
        <v>13157991777</v>
      </c>
      <c r="M19" s="119"/>
      <c r="N19" s="119"/>
      <c r="O19" s="119"/>
      <c r="P19" s="119"/>
      <c r="Q19" s="119">
        <v>13633791777</v>
      </c>
      <c r="R19" s="119"/>
      <c r="S19" s="119">
        <v>13062625149</v>
      </c>
      <c r="T19" s="119">
        <v>13062625149</v>
      </c>
      <c r="U19" s="119">
        <v>13062625149</v>
      </c>
      <c r="V19" s="119">
        <v>13062625149</v>
      </c>
      <c r="W19" s="119">
        <v>13062625149</v>
      </c>
      <c r="X19" s="120">
        <f>T19/Q19</f>
        <v>0.95810654604806644</v>
      </c>
      <c r="Y19" s="121"/>
    </row>
    <row r="20" spans="1:95" s="102" customFormat="1" ht="16.5" x14ac:dyDescent="0.2">
      <c r="A20" s="103" t="s">
        <v>34</v>
      </c>
      <c r="B20" s="104" t="s">
        <v>36</v>
      </c>
      <c r="C20" s="104" t="s">
        <v>36</v>
      </c>
      <c r="D20" s="104" t="s">
        <v>44</v>
      </c>
      <c r="E20" s="105"/>
      <c r="F20" s="105"/>
      <c r="G20" s="105"/>
      <c r="H20" s="106"/>
      <c r="I20" s="107"/>
      <c r="J20" s="108"/>
      <c r="K20" s="123" t="s">
        <v>45</v>
      </c>
      <c r="L20" s="110">
        <f>SUM(L21:L29)</f>
        <v>4598389258</v>
      </c>
      <c r="M20" s="110">
        <f t="shared" ref="M20:O20" si="6">SUM(M21:M29)</f>
        <v>65000000</v>
      </c>
      <c r="N20" s="110">
        <f t="shared" si="6"/>
        <v>65000000</v>
      </c>
      <c r="O20" s="110">
        <f t="shared" si="6"/>
        <v>0</v>
      </c>
      <c r="P20" s="110">
        <f>SUM(P21:P29)</f>
        <v>253000000</v>
      </c>
      <c r="Q20" s="110">
        <f t="shared" ref="Q20:W20" si="7">SUM(Q21:Q29)</f>
        <v>4851389258</v>
      </c>
      <c r="R20" s="110">
        <f>SUM(R21:R29)</f>
        <v>0</v>
      </c>
      <c r="S20" s="110">
        <f t="shared" si="7"/>
        <v>4639060048</v>
      </c>
      <c r="T20" s="110">
        <f t="shared" si="7"/>
        <v>4639060048</v>
      </c>
      <c r="U20" s="110">
        <f t="shared" si="7"/>
        <v>4639060048</v>
      </c>
      <c r="V20" s="110">
        <f t="shared" si="7"/>
        <v>4639060048</v>
      </c>
      <c r="W20" s="110">
        <f t="shared" si="7"/>
        <v>4639060048</v>
      </c>
      <c r="X20" s="124">
        <f t="shared" si="2"/>
        <v>0.95623331818821455</v>
      </c>
      <c r="Y20" s="91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/>
      <c r="AT20" s="92"/>
      <c r="AU20" s="92"/>
      <c r="AV20" s="92"/>
      <c r="AW20" s="92"/>
      <c r="AX20" s="92"/>
      <c r="AY20" s="92"/>
      <c r="AZ20" s="92"/>
      <c r="BA20" s="92"/>
      <c r="BB20" s="92"/>
      <c r="BC20" s="92"/>
      <c r="BD20" s="92"/>
      <c r="BE20" s="92"/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2"/>
      <c r="BU20" s="92"/>
      <c r="BV20" s="92"/>
      <c r="BW20" s="92"/>
      <c r="BX20" s="92"/>
      <c r="BY20" s="92"/>
      <c r="BZ20" s="92"/>
      <c r="CA20" s="92"/>
      <c r="CB20" s="92"/>
      <c r="CC20" s="92"/>
      <c r="CD20" s="92"/>
      <c r="CE20" s="92"/>
      <c r="CF20" s="92"/>
      <c r="CG20" s="92"/>
      <c r="CH20" s="92"/>
      <c r="CI20" s="92"/>
      <c r="CJ20" s="92"/>
      <c r="CK20" s="92"/>
      <c r="CL20" s="92"/>
      <c r="CM20" s="92"/>
      <c r="CN20" s="92"/>
      <c r="CO20" s="92"/>
      <c r="CP20" s="92"/>
      <c r="CQ20" s="92"/>
    </row>
    <row r="21" spans="1:95" s="135" customFormat="1" x14ac:dyDescent="0.2">
      <c r="A21" s="125" t="s">
        <v>34</v>
      </c>
      <c r="B21" s="126" t="s">
        <v>36</v>
      </c>
      <c r="C21" s="126" t="s">
        <v>36</v>
      </c>
      <c r="D21" s="126" t="s">
        <v>44</v>
      </c>
      <c r="E21" s="127" t="s">
        <v>40</v>
      </c>
      <c r="F21" s="127"/>
      <c r="G21" s="127"/>
      <c r="H21" s="128">
        <v>10</v>
      </c>
      <c r="I21" s="129" t="s">
        <v>41</v>
      </c>
      <c r="J21" s="130" t="s">
        <v>42</v>
      </c>
      <c r="K21" s="131" t="s">
        <v>46</v>
      </c>
      <c r="L21" s="132">
        <v>1298841233</v>
      </c>
      <c r="M21" s="132"/>
      <c r="N21" s="132">
        <v>48000000</v>
      </c>
      <c r="O21" s="132"/>
      <c r="P21" s="132">
        <v>13600000</v>
      </c>
      <c r="Q21" s="132">
        <f>L21-M21+N21-O21+P21</f>
        <v>1360441233</v>
      </c>
      <c r="R21" s="132"/>
      <c r="S21" s="132">
        <v>1336997149</v>
      </c>
      <c r="T21" s="132">
        <v>1336997149</v>
      </c>
      <c r="U21" s="132">
        <v>1336997149</v>
      </c>
      <c r="V21" s="132">
        <v>1336997149</v>
      </c>
      <c r="W21" s="132">
        <v>1336997149</v>
      </c>
      <c r="X21" s="120">
        <f t="shared" si="2"/>
        <v>0.98276729385193518</v>
      </c>
      <c r="Y21" s="133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  <c r="BD21" s="134"/>
      <c r="BE21" s="134"/>
      <c r="BF21" s="134"/>
      <c r="BG21" s="134"/>
      <c r="BH21" s="134"/>
      <c r="BI21" s="134"/>
      <c r="BJ21" s="134"/>
      <c r="BK21" s="134"/>
      <c r="BL21" s="134"/>
      <c r="BM21" s="134"/>
      <c r="BN21" s="134"/>
      <c r="BO21" s="134"/>
      <c r="BP21" s="134"/>
      <c r="BQ21" s="134"/>
      <c r="BR21" s="134"/>
      <c r="BS21" s="134"/>
      <c r="BT21" s="134"/>
      <c r="BU21" s="134"/>
      <c r="BV21" s="134"/>
      <c r="BW21" s="134"/>
      <c r="BX21" s="134"/>
      <c r="BY21" s="134"/>
      <c r="BZ21" s="134"/>
      <c r="CA21" s="134"/>
      <c r="CB21" s="134"/>
      <c r="CC21" s="134"/>
      <c r="CD21" s="134"/>
      <c r="CE21" s="134"/>
      <c r="CF21" s="134"/>
      <c r="CG21" s="134"/>
      <c r="CH21" s="134"/>
      <c r="CI21" s="134"/>
      <c r="CJ21" s="134"/>
      <c r="CK21" s="134"/>
      <c r="CL21" s="134"/>
      <c r="CM21" s="134"/>
      <c r="CN21" s="134"/>
      <c r="CO21" s="134"/>
      <c r="CP21" s="134"/>
      <c r="CQ21" s="134"/>
    </row>
    <row r="22" spans="1:95" s="135" customFormat="1" x14ac:dyDescent="0.2">
      <c r="A22" s="125" t="s">
        <v>34</v>
      </c>
      <c r="B22" s="126" t="s">
        <v>36</v>
      </c>
      <c r="C22" s="126" t="s">
        <v>36</v>
      </c>
      <c r="D22" s="126" t="s">
        <v>44</v>
      </c>
      <c r="E22" s="127" t="s">
        <v>47</v>
      </c>
      <c r="F22" s="127"/>
      <c r="G22" s="127"/>
      <c r="H22" s="128">
        <v>10</v>
      </c>
      <c r="I22" s="129" t="s">
        <v>41</v>
      </c>
      <c r="J22" s="130" t="s">
        <v>42</v>
      </c>
      <c r="K22" s="131" t="s">
        <v>48</v>
      </c>
      <c r="L22" s="132">
        <v>1064167151</v>
      </c>
      <c r="M22" s="132">
        <v>48000000</v>
      </c>
      <c r="N22" s="132"/>
      <c r="O22" s="132"/>
      <c r="P22" s="132"/>
      <c r="Q22" s="132">
        <f t="shared" ref="Q22:Q29" si="8">L22-M22+N22-O22+P22</f>
        <v>1016167151</v>
      </c>
      <c r="R22" s="132"/>
      <c r="S22" s="132">
        <v>949614906</v>
      </c>
      <c r="T22" s="132">
        <v>949614906</v>
      </c>
      <c r="U22" s="132">
        <v>949614906</v>
      </c>
      <c r="V22" s="132">
        <v>949614906</v>
      </c>
      <c r="W22" s="132">
        <v>949614906</v>
      </c>
      <c r="X22" s="120">
        <f t="shared" si="2"/>
        <v>0.93450659674000813</v>
      </c>
      <c r="Y22" s="133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  <c r="BD22" s="134"/>
      <c r="BE22" s="134"/>
      <c r="BF22" s="134"/>
      <c r="BG22" s="134"/>
      <c r="BH22" s="134"/>
      <c r="BI22" s="134"/>
      <c r="BJ22" s="134"/>
      <c r="BK22" s="134"/>
      <c r="BL22" s="134"/>
      <c r="BM22" s="134"/>
      <c r="BN22" s="134"/>
      <c r="BO22" s="134"/>
      <c r="BP22" s="134"/>
      <c r="BQ22" s="134"/>
      <c r="BR22" s="134"/>
      <c r="BS22" s="134"/>
      <c r="BT22" s="134"/>
      <c r="BU22" s="134"/>
      <c r="BV22" s="134"/>
      <c r="BW22" s="134"/>
      <c r="BX22" s="134"/>
      <c r="BY22" s="134"/>
      <c r="BZ22" s="134"/>
      <c r="CA22" s="134"/>
      <c r="CB22" s="134"/>
      <c r="CC22" s="134"/>
      <c r="CD22" s="134"/>
      <c r="CE22" s="134"/>
      <c r="CF22" s="134"/>
      <c r="CG22" s="134"/>
      <c r="CH22" s="134"/>
      <c r="CI22" s="134"/>
      <c r="CJ22" s="134"/>
      <c r="CK22" s="134"/>
      <c r="CL22" s="134"/>
      <c r="CM22" s="134"/>
      <c r="CN22" s="134"/>
      <c r="CO22" s="134"/>
      <c r="CP22" s="134"/>
      <c r="CQ22" s="134"/>
    </row>
    <row r="23" spans="1:95" s="135" customFormat="1" x14ac:dyDescent="0.2">
      <c r="A23" s="125" t="s">
        <v>34</v>
      </c>
      <c r="B23" s="126" t="s">
        <v>36</v>
      </c>
      <c r="C23" s="126" t="s">
        <v>36</v>
      </c>
      <c r="D23" s="126" t="s">
        <v>44</v>
      </c>
      <c r="E23" s="127" t="s">
        <v>49</v>
      </c>
      <c r="F23" s="127"/>
      <c r="G23" s="127"/>
      <c r="H23" s="128">
        <v>10</v>
      </c>
      <c r="I23" s="129" t="s">
        <v>41</v>
      </c>
      <c r="J23" s="130" t="s">
        <v>42</v>
      </c>
      <c r="K23" s="131" t="s">
        <v>50</v>
      </c>
      <c r="L23" s="132">
        <v>1033367652</v>
      </c>
      <c r="M23" s="132"/>
      <c r="N23" s="132">
        <v>17000000</v>
      </c>
      <c r="O23" s="132"/>
      <c r="P23" s="132">
        <v>70000000</v>
      </c>
      <c r="Q23" s="132">
        <f t="shared" si="8"/>
        <v>1120367652</v>
      </c>
      <c r="R23" s="132"/>
      <c r="S23" s="132">
        <v>1120101093</v>
      </c>
      <c r="T23" s="132">
        <v>1120101093</v>
      </c>
      <c r="U23" s="132">
        <v>1120101093</v>
      </c>
      <c r="V23" s="132">
        <v>1120101093</v>
      </c>
      <c r="W23" s="132">
        <v>1120101093</v>
      </c>
      <c r="X23" s="120">
        <f t="shared" si="2"/>
        <v>0.99976207899297687</v>
      </c>
      <c r="Y23" s="133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  <c r="BD23" s="134"/>
      <c r="BE23" s="134"/>
      <c r="BF23" s="134"/>
      <c r="BG23" s="134"/>
      <c r="BH23" s="134"/>
      <c r="BI23" s="134"/>
      <c r="BJ23" s="134"/>
      <c r="BK23" s="134"/>
      <c r="BL23" s="134"/>
      <c r="BM23" s="134"/>
      <c r="BN23" s="134"/>
      <c r="BO23" s="134"/>
      <c r="BP23" s="134"/>
      <c r="BQ23" s="134"/>
      <c r="BR23" s="134"/>
      <c r="BS23" s="134"/>
      <c r="BT23" s="134"/>
      <c r="BU23" s="134"/>
      <c r="BV23" s="134"/>
      <c r="BW23" s="134"/>
      <c r="BX23" s="134"/>
      <c r="BY23" s="134"/>
      <c r="BZ23" s="134"/>
      <c r="CA23" s="134"/>
      <c r="CB23" s="134"/>
      <c r="CC23" s="134"/>
      <c r="CD23" s="134"/>
      <c r="CE23" s="134"/>
      <c r="CF23" s="134"/>
      <c r="CG23" s="134"/>
      <c r="CH23" s="134"/>
      <c r="CI23" s="134"/>
      <c r="CJ23" s="134"/>
      <c r="CK23" s="134"/>
      <c r="CL23" s="134"/>
      <c r="CM23" s="134"/>
      <c r="CN23" s="134"/>
      <c r="CO23" s="134"/>
      <c r="CP23" s="134"/>
      <c r="CQ23" s="134"/>
    </row>
    <row r="24" spans="1:95" s="135" customFormat="1" x14ac:dyDescent="0.2">
      <c r="A24" s="125" t="s">
        <v>34</v>
      </c>
      <c r="B24" s="126" t="s">
        <v>36</v>
      </c>
      <c r="C24" s="126" t="s">
        <v>36</v>
      </c>
      <c r="D24" s="126" t="s">
        <v>44</v>
      </c>
      <c r="E24" s="127" t="s">
        <v>51</v>
      </c>
      <c r="F24" s="127"/>
      <c r="G24" s="127"/>
      <c r="H24" s="128">
        <v>10</v>
      </c>
      <c r="I24" s="129" t="s">
        <v>41</v>
      </c>
      <c r="J24" s="130" t="s">
        <v>42</v>
      </c>
      <c r="K24" s="131" t="s">
        <v>52</v>
      </c>
      <c r="L24" s="132">
        <v>511456205</v>
      </c>
      <c r="M24" s="132">
        <v>17000000</v>
      </c>
      <c r="N24" s="132"/>
      <c r="O24" s="132"/>
      <c r="P24" s="132">
        <v>64200000</v>
      </c>
      <c r="Q24" s="132">
        <f t="shared" si="8"/>
        <v>558656205</v>
      </c>
      <c r="R24" s="132"/>
      <c r="S24" s="132">
        <v>514327800</v>
      </c>
      <c r="T24" s="132">
        <v>514327800</v>
      </c>
      <c r="U24" s="132">
        <v>514327800</v>
      </c>
      <c r="V24" s="132">
        <v>514327800</v>
      </c>
      <c r="W24" s="132">
        <v>514327800</v>
      </c>
      <c r="X24" s="120">
        <f t="shared" si="2"/>
        <v>0.9206517271207969</v>
      </c>
      <c r="Y24" s="133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  <c r="BD24" s="134"/>
      <c r="BE24" s="134"/>
      <c r="BF24" s="134"/>
      <c r="BG24" s="134"/>
      <c r="BH24" s="134"/>
      <c r="BI24" s="134"/>
      <c r="BJ24" s="134"/>
      <c r="BK24" s="134"/>
      <c r="BL24" s="134"/>
      <c r="BM24" s="134"/>
      <c r="BN24" s="134"/>
      <c r="BO24" s="134"/>
      <c r="BP24" s="134"/>
      <c r="BQ24" s="134"/>
      <c r="BR24" s="134"/>
      <c r="BS24" s="134"/>
      <c r="BT24" s="134"/>
      <c r="BU24" s="134"/>
      <c r="BV24" s="134"/>
      <c r="BW24" s="134"/>
      <c r="BX24" s="134"/>
      <c r="BY24" s="134"/>
      <c r="BZ24" s="134"/>
      <c r="CA24" s="134"/>
      <c r="CB24" s="134"/>
      <c r="CC24" s="134"/>
      <c r="CD24" s="134"/>
      <c r="CE24" s="134"/>
      <c r="CF24" s="134"/>
      <c r="CG24" s="134"/>
      <c r="CH24" s="134"/>
      <c r="CI24" s="134"/>
      <c r="CJ24" s="134"/>
      <c r="CK24" s="134"/>
      <c r="CL24" s="134"/>
      <c r="CM24" s="134"/>
      <c r="CN24" s="134"/>
      <c r="CO24" s="134"/>
      <c r="CP24" s="134"/>
      <c r="CQ24" s="134"/>
    </row>
    <row r="25" spans="1:95" s="135" customFormat="1" ht="16.5" x14ac:dyDescent="0.2">
      <c r="A25" s="125" t="s">
        <v>34</v>
      </c>
      <c r="B25" s="126" t="s">
        <v>36</v>
      </c>
      <c r="C25" s="126" t="s">
        <v>36</v>
      </c>
      <c r="D25" s="126" t="s">
        <v>44</v>
      </c>
      <c r="E25" s="127" t="s">
        <v>53</v>
      </c>
      <c r="F25" s="127"/>
      <c r="G25" s="127"/>
      <c r="H25" s="128">
        <v>10</v>
      </c>
      <c r="I25" s="129" t="s">
        <v>41</v>
      </c>
      <c r="J25" s="130" t="s">
        <v>42</v>
      </c>
      <c r="K25" s="131" t="s">
        <v>54</v>
      </c>
      <c r="L25" s="132">
        <v>71653507</v>
      </c>
      <c r="M25" s="132"/>
      <c r="N25" s="132"/>
      <c r="O25" s="132"/>
      <c r="P25" s="132">
        <v>4000000</v>
      </c>
      <c r="Q25" s="132">
        <f t="shared" si="8"/>
        <v>75653507</v>
      </c>
      <c r="R25" s="132"/>
      <c r="S25" s="132">
        <v>74818600</v>
      </c>
      <c r="T25" s="132">
        <v>74818600</v>
      </c>
      <c r="U25" s="132">
        <v>74818600</v>
      </c>
      <c r="V25" s="132">
        <v>74818600</v>
      </c>
      <c r="W25" s="132">
        <v>74818600</v>
      </c>
      <c r="X25" s="120">
        <f t="shared" si="2"/>
        <v>0.98896406745559062</v>
      </c>
      <c r="Y25" s="133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  <c r="CC25" s="134"/>
      <c r="CD25" s="134"/>
      <c r="CE25" s="134"/>
      <c r="CF25" s="134"/>
      <c r="CG25" s="134"/>
      <c r="CH25" s="134"/>
      <c r="CI25" s="134"/>
      <c r="CJ25" s="134"/>
      <c r="CK25" s="134"/>
      <c r="CL25" s="134"/>
      <c r="CM25" s="134"/>
      <c r="CN25" s="134"/>
      <c r="CO25" s="134"/>
      <c r="CP25" s="134"/>
      <c r="CQ25" s="134"/>
    </row>
    <row r="26" spans="1:95" s="135" customFormat="1" x14ac:dyDescent="0.2">
      <c r="A26" s="125" t="s">
        <v>34</v>
      </c>
      <c r="B26" s="126" t="s">
        <v>36</v>
      </c>
      <c r="C26" s="126" t="s">
        <v>36</v>
      </c>
      <c r="D26" s="126" t="s">
        <v>44</v>
      </c>
      <c r="E26" s="127" t="s">
        <v>55</v>
      </c>
      <c r="F26" s="127"/>
      <c r="G26" s="127"/>
      <c r="H26" s="128">
        <v>10</v>
      </c>
      <c r="I26" s="129" t="s">
        <v>41</v>
      </c>
      <c r="J26" s="130" t="s">
        <v>42</v>
      </c>
      <c r="K26" s="131" t="s">
        <v>56</v>
      </c>
      <c r="L26" s="132">
        <v>381642155</v>
      </c>
      <c r="M26" s="132"/>
      <c r="N26" s="132"/>
      <c r="O26" s="132"/>
      <c r="P26" s="132">
        <v>50100000</v>
      </c>
      <c r="Q26" s="132">
        <f t="shared" si="8"/>
        <v>431742155</v>
      </c>
      <c r="R26" s="132"/>
      <c r="S26" s="132">
        <v>385773600</v>
      </c>
      <c r="T26" s="132">
        <v>385773600</v>
      </c>
      <c r="U26" s="132">
        <v>385773600</v>
      </c>
      <c r="V26" s="132">
        <v>385773600</v>
      </c>
      <c r="W26" s="132">
        <v>385773600</v>
      </c>
      <c r="X26" s="120">
        <f t="shared" si="2"/>
        <v>0.89352775848353283</v>
      </c>
      <c r="Y26" s="133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  <c r="BD26" s="134"/>
      <c r="BE26" s="134"/>
      <c r="BF26" s="134"/>
      <c r="BG26" s="134"/>
      <c r="BH26" s="134"/>
      <c r="BI26" s="134"/>
      <c r="BJ26" s="134"/>
      <c r="BK26" s="134"/>
      <c r="BL26" s="134"/>
      <c r="BM26" s="134"/>
      <c r="BN26" s="134"/>
      <c r="BO26" s="134"/>
      <c r="BP26" s="134"/>
      <c r="BQ26" s="134"/>
      <c r="BR26" s="134"/>
      <c r="BS26" s="134"/>
      <c r="BT26" s="134"/>
      <c r="BU26" s="134"/>
      <c r="BV26" s="134"/>
      <c r="BW26" s="134"/>
      <c r="BX26" s="134"/>
      <c r="BY26" s="134"/>
      <c r="BZ26" s="134"/>
      <c r="CA26" s="134"/>
      <c r="CB26" s="134"/>
      <c r="CC26" s="134"/>
      <c r="CD26" s="134"/>
      <c r="CE26" s="134"/>
      <c r="CF26" s="134"/>
      <c r="CG26" s="134"/>
      <c r="CH26" s="134"/>
      <c r="CI26" s="134"/>
      <c r="CJ26" s="134"/>
      <c r="CK26" s="134"/>
      <c r="CL26" s="134"/>
      <c r="CM26" s="134"/>
      <c r="CN26" s="134"/>
      <c r="CO26" s="134"/>
      <c r="CP26" s="134"/>
      <c r="CQ26" s="134"/>
    </row>
    <row r="27" spans="1:95" s="135" customFormat="1" x14ac:dyDescent="0.2">
      <c r="A27" s="125" t="s">
        <v>34</v>
      </c>
      <c r="B27" s="126" t="s">
        <v>36</v>
      </c>
      <c r="C27" s="126" t="s">
        <v>36</v>
      </c>
      <c r="D27" s="126" t="s">
        <v>44</v>
      </c>
      <c r="E27" s="127" t="s">
        <v>57</v>
      </c>
      <c r="F27" s="127"/>
      <c r="G27" s="127"/>
      <c r="H27" s="128">
        <v>10</v>
      </c>
      <c r="I27" s="129" t="s">
        <v>41</v>
      </c>
      <c r="J27" s="130" t="s">
        <v>42</v>
      </c>
      <c r="K27" s="131" t="s">
        <v>58</v>
      </c>
      <c r="L27" s="132">
        <v>58179702</v>
      </c>
      <c r="M27" s="132"/>
      <c r="N27" s="132"/>
      <c r="O27" s="132"/>
      <c r="P27" s="132">
        <v>14000000</v>
      </c>
      <c r="Q27" s="132">
        <f t="shared" si="8"/>
        <v>72179702</v>
      </c>
      <c r="R27" s="132"/>
      <c r="S27" s="132">
        <v>64375900</v>
      </c>
      <c r="T27" s="132">
        <v>64375900</v>
      </c>
      <c r="U27" s="132">
        <v>64375900</v>
      </c>
      <c r="V27" s="132">
        <v>64375900</v>
      </c>
      <c r="W27" s="132">
        <v>64375900</v>
      </c>
      <c r="X27" s="120">
        <f t="shared" si="2"/>
        <v>0.89188370436885434</v>
      </c>
      <c r="Y27" s="133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  <c r="BD27" s="134"/>
      <c r="BE27" s="134"/>
      <c r="BF27" s="134"/>
      <c r="BG27" s="134"/>
      <c r="BH27" s="134"/>
      <c r="BI27" s="134"/>
      <c r="BJ27" s="134"/>
      <c r="BK27" s="134"/>
      <c r="BL27" s="134"/>
      <c r="BM27" s="134"/>
      <c r="BN27" s="134"/>
      <c r="BO27" s="134"/>
      <c r="BP27" s="134"/>
      <c r="BQ27" s="134"/>
      <c r="BR27" s="134"/>
      <c r="BS27" s="134"/>
      <c r="BT27" s="134"/>
      <c r="BU27" s="134"/>
      <c r="BV27" s="134"/>
      <c r="BW27" s="134"/>
      <c r="BX27" s="134"/>
      <c r="BY27" s="134"/>
      <c r="BZ27" s="134"/>
      <c r="CA27" s="134"/>
      <c r="CB27" s="134"/>
      <c r="CC27" s="134"/>
      <c r="CD27" s="134"/>
      <c r="CE27" s="134"/>
      <c r="CF27" s="134"/>
      <c r="CG27" s="134"/>
      <c r="CH27" s="134"/>
      <c r="CI27" s="134"/>
      <c r="CJ27" s="134"/>
      <c r="CK27" s="134"/>
      <c r="CL27" s="134"/>
      <c r="CM27" s="134"/>
      <c r="CN27" s="134"/>
      <c r="CO27" s="134"/>
      <c r="CP27" s="134"/>
      <c r="CQ27" s="134"/>
    </row>
    <row r="28" spans="1:95" s="135" customFormat="1" x14ac:dyDescent="0.2">
      <c r="A28" s="125" t="s">
        <v>34</v>
      </c>
      <c r="B28" s="126" t="s">
        <v>36</v>
      </c>
      <c r="C28" s="126" t="s">
        <v>36</v>
      </c>
      <c r="D28" s="126" t="s">
        <v>44</v>
      </c>
      <c r="E28" s="127" t="s">
        <v>59</v>
      </c>
      <c r="F28" s="127"/>
      <c r="G28" s="127"/>
      <c r="H28" s="128">
        <v>10</v>
      </c>
      <c r="I28" s="129" t="s">
        <v>41</v>
      </c>
      <c r="J28" s="130" t="s">
        <v>42</v>
      </c>
      <c r="K28" s="131" t="s">
        <v>60</v>
      </c>
      <c r="L28" s="132">
        <v>58179702</v>
      </c>
      <c r="M28" s="132"/>
      <c r="N28" s="132"/>
      <c r="O28" s="132"/>
      <c r="P28" s="132">
        <v>14000000</v>
      </c>
      <c r="Q28" s="132">
        <f t="shared" si="8"/>
        <v>72179702</v>
      </c>
      <c r="R28" s="132"/>
      <c r="S28" s="132">
        <v>64375900</v>
      </c>
      <c r="T28" s="132">
        <v>64375900</v>
      </c>
      <c r="U28" s="132">
        <v>64375900</v>
      </c>
      <c r="V28" s="132">
        <v>64375900</v>
      </c>
      <c r="W28" s="132">
        <v>64375900</v>
      </c>
      <c r="X28" s="120">
        <f t="shared" si="2"/>
        <v>0.89188370436885434</v>
      </c>
      <c r="Y28" s="133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  <c r="BD28" s="134"/>
      <c r="BE28" s="134"/>
      <c r="BF28" s="134"/>
      <c r="BG28" s="134"/>
      <c r="BH28" s="134"/>
      <c r="BI28" s="134"/>
      <c r="BJ28" s="134"/>
      <c r="BK28" s="134"/>
      <c r="BL28" s="134"/>
      <c r="BM28" s="134"/>
      <c r="BN28" s="134"/>
      <c r="BO28" s="134"/>
      <c r="BP28" s="134"/>
      <c r="BQ28" s="134"/>
      <c r="BR28" s="134"/>
      <c r="BS28" s="134"/>
      <c r="BT28" s="134"/>
      <c r="BU28" s="134"/>
      <c r="BV28" s="134"/>
      <c r="BW28" s="134"/>
      <c r="BX28" s="134"/>
      <c r="BY28" s="134"/>
      <c r="BZ28" s="134"/>
      <c r="CA28" s="134"/>
      <c r="CB28" s="134"/>
      <c r="CC28" s="134"/>
      <c r="CD28" s="134"/>
      <c r="CE28" s="134"/>
      <c r="CF28" s="134"/>
      <c r="CG28" s="134"/>
      <c r="CH28" s="134"/>
      <c r="CI28" s="134"/>
      <c r="CJ28" s="134"/>
      <c r="CK28" s="134"/>
      <c r="CL28" s="134"/>
      <c r="CM28" s="134"/>
      <c r="CN28" s="134"/>
      <c r="CO28" s="134"/>
      <c r="CP28" s="134"/>
      <c r="CQ28" s="134"/>
    </row>
    <row r="29" spans="1:95" s="135" customFormat="1" ht="16.5" x14ac:dyDescent="0.2">
      <c r="A29" s="125" t="s">
        <v>34</v>
      </c>
      <c r="B29" s="126" t="s">
        <v>36</v>
      </c>
      <c r="C29" s="126" t="s">
        <v>36</v>
      </c>
      <c r="D29" s="126" t="s">
        <v>44</v>
      </c>
      <c r="E29" s="127" t="s">
        <v>61</v>
      </c>
      <c r="F29" s="127"/>
      <c r="G29" s="127"/>
      <c r="H29" s="128">
        <v>10</v>
      </c>
      <c r="I29" s="129" t="s">
        <v>41</v>
      </c>
      <c r="J29" s="130" t="s">
        <v>42</v>
      </c>
      <c r="K29" s="131" t="s">
        <v>62</v>
      </c>
      <c r="L29" s="132">
        <v>120901951</v>
      </c>
      <c r="M29" s="132"/>
      <c r="N29" s="132"/>
      <c r="O29" s="132"/>
      <c r="P29" s="132">
        <v>23100000</v>
      </c>
      <c r="Q29" s="132">
        <f t="shared" si="8"/>
        <v>144001951</v>
      </c>
      <c r="R29" s="132"/>
      <c r="S29" s="132">
        <v>128675100</v>
      </c>
      <c r="T29" s="132">
        <v>128675100</v>
      </c>
      <c r="U29" s="132">
        <v>128675100</v>
      </c>
      <c r="V29" s="132">
        <v>128675100</v>
      </c>
      <c r="W29" s="132">
        <v>128675100</v>
      </c>
      <c r="X29" s="120">
        <f t="shared" si="2"/>
        <v>0.89356497676896063</v>
      </c>
      <c r="Y29" s="133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</row>
    <row r="30" spans="1:95" s="102" customFormat="1" ht="25.15" customHeight="1" x14ac:dyDescent="0.2">
      <c r="A30" s="103" t="s">
        <v>34</v>
      </c>
      <c r="B30" s="104" t="s">
        <v>36</v>
      </c>
      <c r="C30" s="104" t="s">
        <v>36</v>
      </c>
      <c r="D30" s="104" t="s">
        <v>63</v>
      </c>
      <c r="E30" s="105"/>
      <c r="F30" s="105"/>
      <c r="G30" s="105"/>
      <c r="H30" s="106"/>
      <c r="I30" s="107"/>
      <c r="J30" s="108"/>
      <c r="K30" s="123" t="s">
        <v>64</v>
      </c>
      <c r="L30" s="110">
        <f>SUM(L31:L36)</f>
        <v>1653732961</v>
      </c>
      <c r="M30" s="110">
        <f t="shared" ref="M30:W30" si="9">SUM(M31:M36)</f>
        <v>115734555</v>
      </c>
      <c r="N30" s="110">
        <f t="shared" si="9"/>
        <v>297934555</v>
      </c>
      <c r="O30" s="110">
        <f t="shared" si="9"/>
        <v>0</v>
      </c>
      <c r="P30" s="110">
        <f t="shared" si="9"/>
        <v>340000000</v>
      </c>
      <c r="Q30" s="110">
        <f t="shared" si="9"/>
        <v>2175932961</v>
      </c>
      <c r="R30" s="110">
        <f>SUM(R31:R36)</f>
        <v>0</v>
      </c>
      <c r="S30" s="110">
        <f>SUM(S31:S36)</f>
        <v>2104685825</v>
      </c>
      <c r="T30" s="110">
        <f t="shared" si="9"/>
        <v>2104685825</v>
      </c>
      <c r="U30" s="110">
        <f t="shared" si="9"/>
        <v>2104685825</v>
      </c>
      <c r="V30" s="110">
        <f t="shared" si="9"/>
        <v>2104685825</v>
      </c>
      <c r="W30" s="110">
        <f t="shared" si="9"/>
        <v>2104685825</v>
      </c>
      <c r="X30" s="124">
        <f t="shared" si="2"/>
        <v>0.96725674123376637</v>
      </c>
      <c r="Y30" s="91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92"/>
      <c r="AS30" s="92"/>
      <c r="AT30" s="92"/>
      <c r="AU30" s="92"/>
      <c r="AV30" s="92"/>
      <c r="AW30" s="92"/>
      <c r="AX30" s="92"/>
      <c r="AY30" s="92"/>
      <c r="AZ30" s="92"/>
      <c r="BA30" s="92"/>
      <c r="BB30" s="92"/>
      <c r="BC30" s="92"/>
      <c r="BD30" s="92"/>
      <c r="BE30" s="92"/>
      <c r="BF30" s="92"/>
      <c r="BG30" s="92"/>
      <c r="BH30" s="92"/>
      <c r="BI30" s="92"/>
      <c r="BJ30" s="92"/>
      <c r="BK30" s="92"/>
      <c r="BL30" s="92"/>
      <c r="BM30" s="92"/>
      <c r="BN30" s="92"/>
      <c r="BO30" s="92"/>
      <c r="BP30" s="92"/>
      <c r="BQ30" s="92"/>
      <c r="BR30" s="92"/>
      <c r="BS30" s="92"/>
      <c r="BT30" s="92"/>
      <c r="BU30" s="92"/>
      <c r="BV30" s="92"/>
      <c r="BW30" s="92"/>
      <c r="BX30" s="92"/>
      <c r="BY30" s="92"/>
      <c r="BZ30" s="92"/>
      <c r="CA30" s="92"/>
      <c r="CB30" s="92"/>
      <c r="CC30" s="92"/>
      <c r="CD30" s="92"/>
      <c r="CE30" s="92"/>
      <c r="CF30" s="92"/>
      <c r="CG30" s="92"/>
      <c r="CH30" s="92"/>
      <c r="CI30" s="92"/>
      <c r="CJ30" s="92"/>
      <c r="CK30" s="92"/>
      <c r="CL30" s="92"/>
      <c r="CM30" s="92"/>
      <c r="CN30" s="92"/>
      <c r="CO30" s="92"/>
      <c r="CP30" s="92"/>
      <c r="CQ30" s="92"/>
    </row>
    <row r="31" spans="1:95" s="135" customFormat="1" ht="16.5" x14ac:dyDescent="0.2">
      <c r="A31" s="125" t="s">
        <v>34</v>
      </c>
      <c r="B31" s="126" t="s">
        <v>36</v>
      </c>
      <c r="C31" s="126" t="s">
        <v>36</v>
      </c>
      <c r="D31" s="126" t="s">
        <v>63</v>
      </c>
      <c r="E31" s="127" t="s">
        <v>40</v>
      </c>
      <c r="F31" s="127"/>
      <c r="G31" s="127"/>
      <c r="H31" s="128">
        <v>10</v>
      </c>
      <c r="I31" s="129" t="s">
        <v>41</v>
      </c>
      <c r="J31" s="130" t="s">
        <v>42</v>
      </c>
      <c r="K31" s="131" t="s">
        <v>65</v>
      </c>
      <c r="L31" s="132">
        <v>779026131</v>
      </c>
      <c r="M31" s="132">
        <f>40734555+42000000+8000000</f>
        <v>90734555</v>
      </c>
      <c r="N31" s="132">
        <v>4813000</v>
      </c>
      <c r="O31" s="132"/>
      <c r="P31" s="132">
        <v>230350000</v>
      </c>
      <c r="Q31" s="132">
        <f>L31-M31+N31-O31+P31</f>
        <v>923454576</v>
      </c>
      <c r="R31" s="132"/>
      <c r="S31" s="132">
        <v>870183926</v>
      </c>
      <c r="T31" s="132">
        <v>870183926</v>
      </c>
      <c r="U31" s="132">
        <v>870183926</v>
      </c>
      <c r="V31" s="132">
        <v>870183926</v>
      </c>
      <c r="W31" s="132">
        <v>870183926</v>
      </c>
      <c r="X31" s="136">
        <f t="shared" si="2"/>
        <v>0.94231373000419238</v>
      </c>
      <c r="Y31" s="133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134"/>
      <c r="AT31" s="134"/>
      <c r="AU31" s="134"/>
      <c r="AV31" s="134"/>
      <c r="AW31" s="134"/>
      <c r="AX31" s="134"/>
      <c r="AY31" s="134"/>
      <c r="AZ31" s="134"/>
      <c r="BA31" s="134"/>
      <c r="BB31" s="134"/>
      <c r="BC31" s="134"/>
      <c r="BD31" s="134"/>
      <c r="BE31" s="134"/>
      <c r="BF31" s="134"/>
      <c r="BG31" s="134"/>
      <c r="BH31" s="134"/>
      <c r="BI31" s="134"/>
      <c r="BJ31" s="134"/>
      <c r="BK31" s="134"/>
      <c r="BL31" s="134"/>
      <c r="BM31" s="134"/>
      <c r="BN31" s="134"/>
      <c r="BO31" s="134"/>
      <c r="BP31" s="134"/>
      <c r="BQ31" s="134"/>
      <c r="BR31" s="134"/>
      <c r="BS31" s="134"/>
      <c r="BT31" s="134"/>
      <c r="BU31" s="134"/>
      <c r="BV31" s="134"/>
      <c r="BW31" s="134"/>
      <c r="BX31" s="134"/>
      <c r="BY31" s="134"/>
      <c r="BZ31" s="134"/>
      <c r="CA31" s="134"/>
      <c r="CB31" s="134"/>
      <c r="CC31" s="134"/>
      <c r="CD31" s="134"/>
      <c r="CE31" s="134"/>
      <c r="CF31" s="134"/>
      <c r="CG31" s="134"/>
      <c r="CH31" s="134"/>
      <c r="CI31" s="134"/>
      <c r="CJ31" s="134"/>
      <c r="CK31" s="134"/>
      <c r="CL31" s="134"/>
      <c r="CM31" s="134"/>
      <c r="CN31" s="134"/>
      <c r="CO31" s="134"/>
      <c r="CP31" s="134"/>
      <c r="CQ31" s="134"/>
    </row>
    <row r="32" spans="1:95" s="135" customFormat="1" x14ac:dyDescent="0.2">
      <c r="A32" s="125" t="s">
        <v>34</v>
      </c>
      <c r="B32" s="126" t="s">
        <v>36</v>
      </c>
      <c r="C32" s="126" t="s">
        <v>36</v>
      </c>
      <c r="D32" s="126" t="s">
        <v>63</v>
      </c>
      <c r="E32" s="127" t="s">
        <v>47</v>
      </c>
      <c r="F32" s="127"/>
      <c r="G32" s="127"/>
      <c r="H32" s="128">
        <v>10</v>
      </c>
      <c r="I32" s="129" t="s">
        <v>41</v>
      </c>
      <c r="J32" s="130" t="s">
        <v>42</v>
      </c>
      <c r="K32" s="131" t="s">
        <v>66</v>
      </c>
      <c r="L32" s="132">
        <v>247200000</v>
      </c>
      <c r="M32" s="132"/>
      <c r="N32" s="132">
        <f>25000000+35385007+13500000+8000000+86628000</f>
        <v>168513007</v>
      </c>
      <c r="O32" s="132"/>
      <c r="P32" s="132">
        <v>6100000</v>
      </c>
      <c r="Q32" s="132">
        <f t="shared" ref="Q32:Q36" si="10">L32-M32+N32-O32+P32</f>
        <v>421813007</v>
      </c>
      <c r="R32" s="132"/>
      <c r="S32" s="132">
        <v>420188263</v>
      </c>
      <c r="T32" s="132">
        <v>420188263</v>
      </c>
      <c r="U32" s="132">
        <v>420188263</v>
      </c>
      <c r="V32" s="132">
        <v>420188263</v>
      </c>
      <c r="W32" s="132">
        <v>420188263</v>
      </c>
      <c r="X32" s="136">
        <f t="shared" si="2"/>
        <v>0.99614818895331025</v>
      </c>
      <c r="Y32" s="133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134"/>
      <c r="AT32" s="134"/>
      <c r="AU32" s="134"/>
      <c r="AV32" s="134"/>
      <c r="AW32" s="134"/>
      <c r="AX32" s="134"/>
      <c r="AY32" s="134"/>
      <c r="AZ32" s="134"/>
      <c r="BA32" s="134"/>
      <c r="BB32" s="134"/>
      <c r="BC32" s="134"/>
      <c r="BD32" s="134"/>
      <c r="BE32" s="134"/>
      <c r="BF32" s="134"/>
      <c r="BG32" s="134"/>
      <c r="BH32" s="134"/>
      <c r="BI32" s="134"/>
      <c r="BJ32" s="134"/>
      <c r="BK32" s="134"/>
      <c r="BL32" s="134"/>
      <c r="BM32" s="134"/>
      <c r="BN32" s="134"/>
      <c r="BO32" s="134"/>
      <c r="BP32" s="134"/>
      <c r="BQ32" s="134"/>
      <c r="BR32" s="134"/>
      <c r="BS32" s="134"/>
      <c r="BT32" s="134"/>
      <c r="BU32" s="134"/>
      <c r="BV32" s="134"/>
      <c r="BW32" s="134"/>
      <c r="BX32" s="134"/>
      <c r="BY32" s="134"/>
      <c r="BZ32" s="134"/>
      <c r="CA32" s="134"/>
      <c r="CB32" s="134"/>
      <c r="CC32" s="134"/>
      <c r="CD32" s="134"/>
      <c r="CE32" s="134"/>
      <c r="CF32" s="134"/>
      <c r="CG32" s="134"/>
      <c r="CH32" s="134"/>
      <c r="CI32" s="134"/>
      <c r="CJ32" s="134"/>
      <c r="CK32" s="134"/>
      <c r="CL32" s="134"/>
      <c r="CM32" s="134"/>
      <c r="CN32" s="134"/>
      <c r="CO32" s="134"/>
      <c r="CP32" s="134"/>
      <c r="CQ32" s="134"/>
    </row>
    <row r="33" spans="1:95" s="135" customFormat="1" x14ac:dyDescent="0.2">
      <c r="A33" s="125" t="s">
        <v>34</v>
      </c>
      <c r="B33" s="126" t="s">
        <v>36</v>
      </c>
      <c r="C33" s="126" t="s">
        <v>36</v>
      </c>
      <c r="D33" s="126" t="s">
        <v>63</v>
      </c>
      <c r="E33" s="127" t="s">
        <v>53</v>
      </c>
      <c r="F33" s="127"/>
      <c r="G33" s="127"/>
      <c r="H33" s="128">
        <v>10</v>
      </c>
      <c r="I33" s="129" t="s">
        <v>41</v>
      </c>
      <c r="J33" s="130" t="s">
        <v>42</v>
      </c>
      <c r="K33" s="131" t="s">
        <v>67</v>
      </c>
      <c r="L33" s="132">
        <v>10000000</v>
      </c>
      <c r="M33" s="132"/>
      <c r="N33" s="132"/>
      <c r="O33" s="132"/>
      <c r="P33" s="132"/>
      <c r="Q33" s="132">
        <f t="shared" si="10"/>
        <v>10000000</v>
      </c>
      <c r="R33" s="132"/>
      <c r="S33" s="132">
        <v>6849039</v>
      </c>
      <c r="T33" s="132">
        <v>6849039</v>
      </c>
      <c r="U33" s="132">
        <v>6849039</v>
      </c>
      <c r="V33" s="132">
        <v>6849039</v>
      </c>
      <c r="W33" s="132">
        <v>6849039</v>
      </c>
      <c r="X33" s="136">
        <f t="shared" si="2"/>
        <v>0.68490390000000001</v>
      </c>
      <c r="Y33" s="133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4"/>
      <c r="AO33" s="134"/>
      <c r="AP33" s="134"/>
      <c r="AQ33" s="134"/>
      <c r="AR33" s="134"/>
      <c r="AS33" s="134"/>
      <c r="AT33" s="134"/>
      <c r="AU33" s="134"/>
      <c r="AV33" s="134"/>
      <c r="AW33" s="134"/>
      <c r="AX33" s="134"/>
      <c r="AY33" s="134"/>
      <c r="AZ33" s="134"/>
      <c r="BA33" s="134"/>
      <c r="BB33" s="134"/>
      <c r="BC33" s="134"/>
      <c r="BD33" s="134"/>
      <c r="BE33" s="134"/>
      <c r="BF33" s="134"/>
      <c r="BG33" s="134"/>
      <c r="BH33" s="134"/>
      <c r="BI33" s="134"/>
      <c r="BJ33" s="134"/>
      <c r="BK33" s="134"/>
      <c r="BL33" s="134"/>
      <c r="BM33" s="134"/>
      <c r="BN33" s="134"/>
      <c r="BO33" s="134"/>
      <c r="BP33" s="134"/>
      <c r="BQ33" s="134"/>
      <c r="BR33" s="134"/>
      <c r="BS33" s="134"/>
      <c r="BT33" s="134"/>
      <c r="BU33" s="134"/>
      <c r="BV33" s="134"/>
      <c r="BW33" s="134"/>
      <c r="BX33" s="134"/>
      <c r="BY33" s="134"/>
      <c r="BZ33" s="134"/>
      <c r="CA33" s="134"/>
      <c r="CB33" s="134"/>
      <c r="CC33" s="134"/>
      <c r="CD33" s="134"/>
      <c r="CE33" s="134"/>
      <c r="CF33" s="134"/>
      <c r="CG33" s="134"/>
      <c r="CH33" s="134"/>
      <c r="CI33" s="134"/>
      <c r="CJ33" s="134"/>
      <c r="CK33" s="134"/>
      <c r="CL33" s="134"/>
      <c r="CM33" s="134"/>
      <c r="CN33" s="134"/>
      <c r="CO33" s="134"/>
      <c r="CP33" s="134"/>
      <c r="CQ33" s="134"/>
    </row>
    <row r="34" spans="1:95" s="135" customFormat="1" x14ac:dyDescent="0.2">
      <c r="A34" s="125" t="s">
        <v>34</v>
      </c>
      <c r="B34" s="126" t="s">
        <v>36</v>
      </c>
      <c r="C34" s="126" t="s">
        <v>36</v>
      </c>
      <c r="D34" s="126" t="s">
        <v>63</v>
      </c>
      <c r="E34" s="127" t="s">
        <v>57</v>
      </c>
      <c r="F34" s="127"/>
      <c r="G34" s="127"/>
      <c r="H34" s="128">
        <v>10</v>
      </c>
      <c r="I34" s="129" t="s">
        <v>41</v>
      </c>
      <c r="J34" s="130" t="s">
        <v>42</v>
      </c>
      <c r="K34" s="131" t="s">
        <v>68</v>
      </c>
      <c r="L34" s="132">
        <v>60000000</v>
      </c>
      <c r="M34" s="132"/>
      <c r="N34" s="132"/>
      <c r="O34" s="132"/>
      <c r="P34" s="132">
        <v>400000</v>
      </c>
      <c r="Q34" s="132">
        <f t="shared" si="10"/>
        <v>60400000</v>
      </c>
      <c r="R34" s="132"/>
      <c r="S34" s="132">
        <v>60395963</v>
      </c>
      <c r="T34" s="132">
        <v>60395963</v>
      </c>
      <c r="U34" s="132">
        <v>60395963</v>
      </c>
      <c r="V34" s="132">
        <v>60395963</v>
      </c>
      <c r="W34" s="132">
        <v>60395963</v>
      </c>
      <c r="X34" s="136">
        <f t="shared" si="2"/>
        <v>0.99993316225165563</v>
      </c>
      <c r="Y34" s="133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  <c r="AN34" s="134"/>
      <c r="AO34" s="134"/>
      <c r="AP34" s="134"/>
      <c r="AQ34" s="134"/>
      <c r="AR34" s="134"/>
      <c r="AS34" s="134"/>
      <c r="AT34" s="134"/>
      <c r="AU34" s="134"/>
      <c r="AV34" s="134"/>
      <c r="AW34" s="134"/>
      <c r="AX34" s="134"/>
      <c r="AY34" s="134"/>
      <c r="AZ34" s="134"/>
      <c r="BA34" s="134"/>
      <c r="BB34" s="134"/>
      <c r="BC34" s="134"/>
      <c r="BD34" s="134"/>
      <c r="BE34" s="134"/>
      <c r="BF34" s="134"/>
      <c r="BG34" s="134"/>
      <c r="BH34" s="134"/>
      <c r="BI34" s="134"/>
      <c r="BJ34" s="134"/>
      <c r="BK34" s="134"/>
      <c r="BL34" s="134"/>
      <c r="BM34" s="134"/>
      <c r="BN34" s="134"/>
      <c r="BO34" s="134"/>
      <c r="BP34" s="134"/>
      <c r="BQ34" s="134"/>
      <c r="BR34" s="134"/>
      <c r="BS34" s="134"/>
      <c r="BT34" s="134"/>
      <c r="BU34" s="134"/>
      <c r="BV34" s="134"/>
      <c r="BW34" s="134"/>
      <c r="BX34" s="134"/>
      <c r="BY34" s="134"/>
      <c r="BZ34" s="134"/>
      <c r="CA34" s="134"/>
      <c r="CB34" s="134"/>
      <c r="CC34" s="134"/>
      <c r="CD34" s="134"/>
      <c r="CE34" s="134"/>
      <c r="CF34" s="134"/>
      <c r="CG34" s="134"/>
      <c r="CH34" s="134"/>
      <c r="CI34" s="134"/>
      <c r="CJ34" s="134"/>
      <c r="CK34" s="134"/>
      <c r="CL34" s="134"/>
      <c r="CM34" s="134"/>
      <c r="CN34" s="134"/>
      <c r="CO34" s="134"/>
      <c r="CP34" s="134"/>
      <c r="CQ34" s="134"/>
    </row>
    <row r="35" spans="1:95" s="135" customFormat="1" x14ac:dyDescent="0.2">
      <c r="A35" s="125" t="s">
        <v>34</v>
      </c>
      <c r="B35" s="126" t="s">
        <v>36</v>
      </c>
      <c r="C35" s="126" t="s">
        <v>36</v>
      </c>
      <c r="D35" s="126" t="s">
        <v>63</v>
      </c>
      <c r="E35" s="127" t="s">
        <v>69</v>
      </c>
      <c r="F35" s="127"/>
      <c r="G35" s="127"/>
      <c r="H35" s="128">
        <v>10</v>
      </c>
      <c r="I35" s="129" t="s">
        <v>41</v>
      </c>
      <c r="J35" s="130" t="s">
        <v>42</v>
      </c>
      <c r="K35" s="131" t="s">
        <v>70</v>
      </c>
      <c r="L35" s="132">
        <v>234171220</v>
      </c>
      <c r="M35" s="132"/>
      <c r="N35" s="132">
        <f>5349548+28500000+90759000</f>
        <v>124608548</v>
      </c>
      <c r="O35" s="132"/>
      <c r="P35" s="132">
        <v>1000000</v>
      </c>
      <c r="Q35" s="132">
        <f t="shared" si="10"/>
        <v>359779768</v>
      </c>
      <c r="R35" s="132"/>
      <c r="S35" s="132">
        <v>351965838</v>
      </c>
      <c r="T35" s="132">
        <v>351965838</v>
      </c>
      <c r="U35" s="132">
        <v>351965838</v>
      </c>
      <c r="V35" s="132">
        <v>351965838</v>
      </c>
      <c r="W35" s="132">
        <v>351965838</v>
      </c>
      <c r="X35" s="136">
        <f t="shared" si="2"/>
        <v>0.97828135238555158</v>
      </c>
      <c r="Y35" s="133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  <c r="BB35" s="134"/>
      <c r="BC35" s="134"/>
      <c r="BD35" s="134"/>
      <c r="BE35" s="134"/>
      <c r="BF35" s="134"/>
      <c r="BG35" s="134"/>
      <c r="BH35" s="134"/>
      <c r="BI35" s="134"/>
      <c r="BJ35" s="134"/>
      <c r="BK35" s="134"/>
      <c r="BL35" s="134"/>
      <c r="BM35" s="134"/>
      <c r="BN35" s="134"/>
      <c r="BO35" s="134"/>
      <c r="BP35" s="134"/>
      <c r="BQ35" s="134"/>
      <c r="BR35" s="134"/>
      <c r="BS35" s="134"/>
      <c r="BT35" s="134"/>
      <c r="BU35" s="134"/>
      <c r="BV35" s="134"/>
      <c r="BW35" s="134"/>
      <c r="BX35" s="134"/>
      <c r="BY35" s="134"/>
      <c r="BZ35" s="134"/>
      <c r="CA35" s="134"/>
      <c r="CB35" s="134"/>
      <c r="CC35" s="134"/>
      <c r="CD35" s="134"/>
      <c r="CE35" s="134"/>
      <c r="CF35" s="134"/>
      <c r="CG35" s="134"/>
      <c r="CH35" s="134"/>
      <c r="CI35" s="134"/>
      <c r="CJ35" s="134"/>
      <c r="CK35" s="134"/>
      <c r="CL35" s="134"/>
      <c r="CM35" s="134"/>
      <c r="CN35" s="134"/>
      <c r="CO35" s="134"/>
      <c r="CP35" s="134"/>
      <c r="CQ35" s="134"/>
    </row>
    <row r="36" spans="1:95" s="135" customFormat="1" x14ac:dyDescent="0.2">
      <c r="A36" s="137" t="s">
        <v>34</v>
      </c>
      <c r="B36" s="138" t="s">
        <v>36</v>
      </c>
      <c r="C36" s="138" t="s">
        <v>36</v>
      </c>
      <c r="D36" s="138" t="s">
        <v>63</v>
      </c>
      <c r="E36" s="139" t="s">
        <v>71</v>
      </c>
      <c r="F36" s="139"/>
      <c r="G36" s="139"/>
      <c r="H36" s="140">
        <v>10</v>
      </c>
      <c r="I36" s="141" t="s">
        <v>41</v>
      </c>
      <c r="J36" s="142" t="s">
        <v>42</v>
      </c>
      <c r="K36" s="143" t="s">
        <v>72</v>
      </c>
      <c r="L36" s="144">
        <v>323335610</v>
      </c>
      <c r="M36" s="144">
        <v>25000000</v>
      </c>
      <c r="N36" s="144"/>
      <c r="O36" s="144"/>
      <c r="P36" s="144">
        <v>102150000</v>
      </c>
      <c r="Q36" s="132">
        <f t="shared" si="10"/>
        <v>400485610</v>
      </c>
      <c r="R36" s="144"/>
      <c r="S36" s="144">
        <v>395102796</v>
      </c>
      <c r="T36" s="144">
        <v>395102796</v>
      </c>
      <c r="U36" s="144">
        <v>395102796</v>
      </c>
      <c r="V36" s="144">
        <v>395102796</v>
      </c>
      <c r="W36" s="144">
        <v>395102796</v>
      </c>
      <c r="X36" s="145">
        <f>T36/Q36</f>
        <v>0.98655928236722412</v>
      </c>
      <c r="Y36" s="133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  <c r="BD36" s="134"/>
      <c r="BE36" s="134"/>
      <c r="BF36" s="134"/>
      <c r="BG36" s="134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4"/>
      <c r="BU36" s="134"/>
      <c r="BV36" s="134"/>
      <c r="BW36" s="134"/>
      <c r="BX36" s="134"/>
      <c r="BY36" s="134"/>
      <c r="BZ36" s="134"/>
      <c r="CA36" s="134"/>
      <c r="CB36" s="134"/>
      <c r="CC36" s="134"/>
      <c r="CD36" s="134"/>
      <c r="CE36" s="134"/>
      <c r="CF36" s="134"/>
      <c r="CG36" s="134"/>
      <c r="CH36" s="134"/>
      <c r="CI36" s="134"/>
      <c r="CJ36" s="134"/>
      <c r="CK36" s="134"/>
      <c r="CL36" s="134"/>
      <c r="CM36" s="134"/>
      <c r="CN36" s="134"/>
      <c r="CO36" s="134"/>
      <c r="CP36" s="134"/>
      <c r="CQ36" s="134"/>
    </row>
    <row r="37" spans="1:95" s="102" customFormat="1" ht="19.149999999999999" customHeight="1" x14ac:dyDescent="0.2">
      <c r="A37" s="146" t="s">
        <v>34</v>
      </c>
      <c r="B37" s="147" t="s">
        <v>44</v>
      </c>
      <c r="C37" s="147"/>
      <c r="D37" s="147"/>
      <c r="E37" s="147"/>
      <c r="F37" s="147"/>
      <c r="G37" s="147"/>
      <c r="H37" s="147"/>
      <c r="I37" s="148"/>
      <c r="J37" s="149"/>
      <c r="K37" s="150" t="s">
        <v>73</v>
      </c>
      <c r="L37" s="151">
        <f>L41</f>
        <v>6908353863</v>
      </c>
      <c r="M37" s="151">
        <f t="shared" ref="M37" si="11">M41</f>
        <v>986900000</v>
      </c>
      <c r="N37" s="151">
        <f>N38+N41</f>
        <v>986900000</v>
      </c>
      <c r="O37" s="151">
        <f t="shared" ref="O37:W37" si="12">O38+O41</f>
        <v>0</v>
      </c>
      <c r="P37" s="151">
        <f t="shared" si="12"/>
        <v>0</v>
      </c>
      <c r="Q37" s="151">
        <f t="shared" si="12"/>
        <v>6908353863</v>
      </c>
      <c r="R37" s="151">
        <f t="shared" si="12"/>
        <v>0</v>
      </c>
      <c r="S37" s="151">
        <f t="shared" si="12"/>
        <v>5517909506.8400002</v>
      </c>
      <c r="T37" s="151">
        <f t="shared" si="12"/>
        <v>5517909506.8400002</v>
      </c>
      <c r="U37" s="151">
        <f t="shared" si="12"/>
        <v>4686214903.4099998</v>
      </c>
      <c r="V37" s="151">
        <f t="shared" si="12"/>
        <v>4681743738.8100004</v>
      </c>
      <c r="W37" s="151">
        <f t="shared" si="12"/>
        <v>4681743738.8100004</v>
      </c>
      <c r="X37" s="152">
        <f>T37/Q37</f>
        <v>0.79873000374126901</v>
      </c>
      <c r="Y37" s="100"/>
      <c r="Z37" s="101"/>
      <c r="AA37" s="19"/>
      <c r="AB37" s="101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92"/>
      <c r="AS37" s="92"/>
      <c r="AT37" s="92"/>
      <c r="AU37" s="92"/>
      <c r="AV37" s="92"/>
      <c r="AW37" s="92"/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BI37" s="92"/>
      <c r="BJ37" s="92"/>
      <c r="BK37" s="92"/>
      <c r="BL37" s="92"/>
      <c r="BM37" s="92"/>
      <c r="BN37" s="92"/>
      <c r="BO37" s="92"/>
      <c r="BP37" s="92"/>
      <c r="BQ37" s="92"/>
      <c r="BR37" s="92"/>
      <c r="BS37" s="92"/>
      <c r="BT37" s="92"/>
      <c r="BU37" s="92"/>
      <c r="BV37" s="92"/>
      <c r="BW37" s="92"/>
      <c r="BX37" s="92"/>
      <c r="BY37" s="92"/>
      <c r="BZ37" s="92"/>
      <c r="CA37" s="92"/>
      <c r="CB37" s="92"/>
      <c r="CC37" s="92"/>
      <c r="CD37" s="92"/>
      <c r="CE37" s="92"/>
      <c r="CF37" s="92"/>
      <c r="CG37" s="92"/>
      <c r="CH37" s="92"/>
      <c r="CI37" s="92"/>
      <c r="CJ37" s="92"/>
      <c r="CK37" s="92"/>
      <c r="CL37" s="92"/>
      <c r="CM37" s="92"/>
      <c r="CN37" s="92"/>
      <c r="CO37" s="92"/>
      <c r="CP37" s="92"/>
      <c r="CQ37" s="92"/>
    </row>
    <row r="38" spans="1:95" s="102" customFormat="1" ht="19.149999999999999" customHeight="1" x14ac:dyDescent="0.2">
      <c r="A38" s="93" t="s">
        <v>34</v>
      </c>
      <c r="B38" s="95" t="s">
        <v>44</v>
      </c>
      <c r="C38" s="95" t="s">
        <v>36</v>
      </c>
      <c r="D38" s="94"/>
      <c r="E38" s="94"/>
      <c r="F38" s="94"/>
      <c r="G38" s="94"/>
      <c r="H38" s="94"/>
      <c r="I38" s="95"/>
      <c r="J38" s="96"/>
      <c r="K38" s="97" t="s">
        <v>74</v>
      </c>
      <c r="L38" s="98"/>
      <c r="M38" s="98"/>
      <c r="N38" s="98">
        <f>N39</f>
        <v>400000000</v>
      </c>
      <c r="O38" s="98">
        <f t="shared" ref="O38:X39" si="13">O39</f>
        <v>0</v>
      </c>
      <c r="P38" s="98">
        <f t="shared" si="13"/>
        <v>0</v>
      </c>
      <c r="Q38" s="98">
        <f t="shared" si="13"/>
        <v>400000000</v>
      </c>
      <c r="R38" s="98">
        <f t="shared" si="13"/>
        <v>0</v>
      </c>
      <c r="S38" s="98">
        <f t="shared" si="13"/>
        <v>0</v>
      </c>
      <c r="T38" s="98">
        <f t="shared" si="13"/>
        <v>0</v>
      </c>
      <c r="U38" s="98">
        <f t="shared" si="13"/>
        <v>0</v>
      </c>
      <c r="V38" s="98">
        <f t="shared" si="13"/>
        <v>0</v>
      </c>
      <c r="W38" s="98">
        <f t="shared" si="13"/>
        <v>0</v>
      </c>
      <c r="X38" s="145">
        <f t="shared" si="13"/>
        <v>0</v>
      </c>
      <c r="Y38" s="100"/>
      <c r="Z38" s="261"/>
      <c r="AA38" s="19"/>
      <c r="AB38" s="261"/>
    </row>
    <row r="39" spans="1:95" s="102" customFormat="1" ht="19.149999999999999" customHeight="1" x14ac:dyDescent="0.2">
      <c r="A39" s="93" t="s">
        <v>34</v>
      </c>
      <c r="B39" s="95" t="s">
        <v>44</v>
      </c>
      <c r="C39" s="95" t="s">
        <v>36</v>
      </c>
      <c r="D39" s="95" t="s">
        <v>36</v>
      </c>
      <c r="E39" s="95"/>
      <c r="F39" s="95"/>
      <c r="G39" s="95"/>
      <c r="H39" s="95"/>
      <c r="I39" s="95"/>
      <c r="J39" s="262"/>
      <c r="K39" s="97" t="s">
        <v>75</v>
      </c>
      <c r="L39" s="98"/>
      <c r="M39" s="98"/>
      <c r="N39" s="98">
        <f>N40</f>
        <v>400000000</v>
      </c>
      <c r="O39" s="98">
        <f t="shared" si="13"/>
        <v>0</v>
      </c>
      <c r="P39" s="98">
        <f t="shared" si="13"/>
        <v>0</v>
      </c>
      <c r="Q39" s="98">
        <f t="shared" si="13"/>
        <v>400000000</v>
      </c>
      <c r="R39" s="98">
        <f t="shared" si="13"/>
        <v>0</v>
      </c>
      <c r="S39" s="98">
        <f t="shared" si="13"/>
        <v>0</v>
      </c>
      <c r="T39" s="98">
        <f t="shared" si="13"/>
        <v>0</v>
      </c>
      <c r="U39" s="98">
        <f t="shared" si="13"/>
        <v>0</v>
      </c>
      <c r="V39" s="98">
        <f t="shared" si="13"/>
        <v>0</v>
      </c>
      <c r="W39" s="98">
        <f t="shared" si="13"/>
        <v>0</v>
      </c>
      <c r="X39" s="145">
        <f t="shared" si="13"/>
        <v>0</v>
      </c>
      <c r="Y39" s="100"/>
      <c r="Z39" s="261"/>
      <c r="AA39" s="19"/>
      <c r="AB39" s="261"/>
    </row>
    <row r="40" spans="1:95" s="135" customFormat="1" x14ac:dyDescent="0.2">
      <c r="A40" s="125" t="s">
        <v>34</v>
      </c>
      <c r="B40" s="126" t="s">
        <v>44</v>
      </c>
      <c r="C40" s="126" t="s">
        <v>36</v>
      </c>
      <c r="D40" s="126" t="s">
        <v>36</v>
      </c>
      <c r="E40" s="127" t="s">
        <v>51</v>
      </c>
      <c r="F40" s="127"/>
      <c r="G40" s="127"/>
      <c r="H40" s="128"/>
      <c r="I40" s="129"/>
      <c r="J40" s="130"/>
      <c r="K40" s="131" t="s">
        <v>76</v>
      </c>
      <c r="L40" s="132"/>
      <c r="M40" s="132"/>
      <c r="N40" s="132">
        <v>400000000</v>
      </c>
      <c r="O40" s="132"/>
      <c r="P40" s="132"/>
      <c r="Q40" s="132">
        <f>L40-M40+N40-O40+P40</f>
        <v>400000000</v>
      </c>
      <c r="R40" s="132"/>
      <c r="S40" s="132"/>
      <c r="T40" s="132">
        <v>0</v>
      </c>
      <c r="U40" s="132">
        <v>0</v>
      </c>
      <c r="V40" s="132">
        <v>0</v>
      </c>
      <c r="W40" s="132">
        <v>0</v>
      </c>
      <c r="X40" s="136"/>
      <c r="Y40" s="133"/>
      <c r="Z40" s="134"/>
      <c r="AA40" s="134"/>
      <c r="AB40" s="134"/>
      <c r="AC40" s="134"/>
      <c r="AD40" s="134"/>
      <c r="AE40" s="134"/>
      <c r="AF40" s="134"/>
      <c r="AG40" s="134"/>
      <c r="AH40" s="134"/>
      <c r="AI40" s="134"/>
      <c r="AJ40" s="134"/>
      <c r="AK40" s="134"/>
      <c r="AL40" s="134"/>
      <c r="AM40" s="134"/>
      <c r="AN40" s="134"/>
      <c r="AO40" s="134"/>
      <c r="AP40" s="134"/>
      <c r="AQ40" s="134"/>
      <c r="AR40" s="134"/>
      <c r="AS40" s="134"/>
      <c r="AT40" s="134"/>
      <c r="AU40" s="134"/>
      <c r="AV40" s="134"/>
      <c r="AW40" s="134"/>
      <c r="AX40" s="134"/>
      <c r="AY40" s="134"/>
      <c r="AZ40" s="134"/>
      <c r="BA40" s="134"/>
      <c r="BB40" s="134"/>
      <c r="BC40" s="134"/>
      <c r="BD40" s="134"/>
      <c r="BE40" s="134"/>
      <c r="BF40" s="134"/>
      <c r="BG40" s="134"/>
      <c r="BH40" s="134"/>
      <c r="BI40" s="134"/>
      <c r="BJ40" s="134"/>
      <c r="BK40" s="134"/>
      <c r="BL40" s="134"/>
      <c r="BM40" s="134"/>
      <c r="BN40" s="134"/>
      <c r="BO40" s="134"/>
      <c r="BP40" s="134"/>
      <c r="BQ40" s="134"/>
      <c r="BR40" s="134"/>
      <c r="BS40" s="134"/>
      <c r="BT40" s="134"/>
      <c r="BU40" s="134"/>
      <c r="BV40" s="134"/>
      <c r="BW40" s="134"/>
      <c r="BX40" s="134"/>
      <c r="BY40" s="134"/>
      <c r="BZ40" s="134"/>
      <c r="CA40" s="134"/>
      <c r="CB40" s="134"/>
      <c r="CC40" s="134"/>
      <c r="CD40" s="134"/>
      <c r="CE40" s="134"/>
      <c r="CF40" s="134"/>
      <c r="CG40" s="134"/>
      <c r="CH40" s="134"/>
      <c r="CI40" s="134"/>
      <c r="CJ40" s="134"/>
      <c r="CK40" s="134"/>
      <c r="CL40" s="134"/>
      <c r="CM40" s="134"/>
      <c r="CN40" s="134"/>
      <c r="CO40" s="134"/>
      <c r="CP40" s="134"/>
      <c r="CQ40" s="134"/>
    </row>
    <row r="41" spans="1:95" s="102" customFormat="1" ht="16.5" x14ac:dyDescent="0.2">
      <c r="A41" s="103" t="s">
        <v>34</v>
      </c>
      <c r="B41" s="104" t="s">
        <v>44</v>
      </c>
      <c r="C41" s="104" t="s">
        <v>44</v>
      </c>
      <c r="D41" s="153"/>
      <c r="E41" s="107"/>
      <c r="F41" s="107"/>
      <c r="G41" s="107"/>
      <c r="H41" s="107"/>
      <c r="I41" s="107"/>
      <c r="J41" s="154"/>
      <c r="K41" s="123" t="s">
        <v>77</v>
      </c>
      <c r="L41" s="155">
        <f>L42+L47</f>
        <v>6908353863</v>
      </c>
      <c r="M41" s="155">
        <f t="shared" ref="M41:W41" si="14">M42+M47</f>
        <v>986900000</v>
      </c>
      <c r="N41" s="155">
        <f t="shared" si="14"/>
        <v>586900000</v>
      </c>
      <c r="O41" s="155">
        <f t="shared" si="14"/>
        <v>0</v>
      </c>
      <c r="P41" s="155">
        <f t="shared" si="14"/>
        <v>0</v>
      </c>
      <c r="Q41" s="155">
        <f t="shared" si="14"/>
        <v>6508353863</v>
      </c>
      <c r="R41" s="155">
        <f>R42+R47</f>
        <v>0</v>
      </c>
      <c r="S41" s="155">
        <f t="shared" si="14"/>
        <v>5517909506.8400002</v>
      </c>
      <c r="T41" s="155">
        <f t="shared" si="14"/>
        <v>5517909506.8400002</v>
      </c>
      <c r="U41" s="155">
        <f t="shared" si="14"/>
        <v>4686214903.4099998</v>
      </c>
      <c r="V41" s="155">
        <f t="shared" si="14"/>
        <v>4681743738.8100004</v>
      </c>
      <c r="W41" s="155">
        <f t="shared" si="14"/>
        <v>4681743738.8100004</v>
      </c>
      <c r="X41" s="152">
        <f>T41/Q41</f>
        <v>0.84781952902243418</v>
      </c>
      <c r="Y41" s="156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92"/>
      <c r="AS41" s="92"/>
      <c r="AT41" s="92"/>
      <c r="AU41" s="92"/>
      <c r="AV41" s="92"/>
      <c r="AW41" s="92"/>
      <c r="AX41" s="92"/>
      <c r="AY41" s="92"/>
      <c r="AZ41" s="92"/>
      <c r="BA41" s="92"/>
      <c r="BB41" s="92"/>
      <c r="BC41" s="92"/>
      <c r="BD41" s="92"/>
      <c r="BE41" s="92"/>
      <c r="BF41" s="92"/>
      <c r="BG41" s="92"/>
      <c r="BH41" s="92"/>
      <c r="BI41" s="92"/>
      <c r="BJ41" s="92"/>
      <c r="BK41" s="92"/>
      <c r="BL41" s="92"/>
      <c r="BM41" s="92"/>
      <c r="BN41" s="92"/>
      <c r="BO41" s="92"/>
      <c r="BP41" s="92"/>
      <c r="BQ41" s="92"/>
      <c r="BR41" s="92"/>
      <c r="BS41" s="92"/>
      <c r="BT41" s="92"/>
      <c r="BU41" s="92"/>
      <c r="BV41" s="92"/>
      <c r="BW41" s="92"/>
      <c r="BX41" s="92"/>
      <c r="BY41" s="92"/>
      <c r="BZ41" s="92"/>
      <c r="CA41" s="92"/>
      <c r="CB41" s="92"/>
      <c r="CC41" s="92"/>
      <c r="CD41" s="92"/>
      <c r="CE41" s="92"/>
      <c r="CF41" s="92"/>
      <c r="CG41" s="92"/>
      <c r="CH41" s="92"/>
      <c r="CI41" s="92"/>
      <c r="CJ41" s="92"/>
      <c r="CK41" s="92"/>
      <c r="CL41" s="92"/>
      <c r="CM41" s="92"/>
      <c r="CN41" s="92"/>
      <c r="CO41" s="92"/>
      <c r="CP41" s="92"/>
      <c r="CQ41" s="92"/>
    </row>
    <row r="42" spans="1:95" s="102" customFormat="1" x14ac:dyDescent="0.2">
      <c r="A42" s="103" t="s">
        <v>34</v>
      </c>
      <c r="B42" s="104" t="s">
        <v>44</v>
      </c>
      <c r="C42" s="104" t="s">
        <v>44</v>
      </c>
      <c r="D42" s="104" t="s">
        <v>36</v>
      </c>
      <c r="E42" s="105"/>
      <c r="F42" s="105"/>
      <c r="G42" s="105"/>
      <c r="H42" s="106"/>
      <c r="I42" s="107"/>
      <c r="J42" s="108"/>
      <c r="K42" s="123" t="s">
        <v>78</v>
      </c>
      <c r="L42" s="110">
        <f>SUM(L43:L46)</f>
        <v>187800000</v>
      </c>
      <c r="M42" s="110">
        <f t="shared" ref="M42:W42" si="15">SUM(M43:M46)</f>
        <v>0</v>
      </c>
      <c r="N42" s="110">
        <f t="shared" si="15"/>
        <v>12700000</v>
      </c>
      <c r="O42" s="110">
        <f t="shared" si="15"/>
        <v>0</v>
      </c>
      <c r="P42" s="110">
        <f t="shared" si="15"/>
        <v>0</v>
      </c>
      <c r="Q42" s="110">
        <f t="shared" si="15"/>
        <v>200500000</v>
      </c>
      <c r="R42" s="110">
        <f>SUM(R43:R46)</f>
        <v>0</v>
      </c>
      <c r="S42" s="110">
        <f t="shared" si="15"/>
        <v>125358304.17</v>
      </c>
      <c r="T42" s="110">
        <f t="shared" si="15"/>
        <v>125358304.17</v>
      </c>
      <c r="U42" s="110">
        <f t="shared" si="15"/>
        <v>94147450.920000002</v>
      </c>
      <c r="V42" s="110">
        <f t="shared" si="15"/>
        <v>94147450.920000002</v>
      </c>
      <c r="W42" s="110">
        <f t="shared" si="15"/>
        <v>94147450.920000002</v>
      </c>
      <c r="X42" s="124">
        <f t="shared" si="2"/>
        <v>0.62522844972568581</v>
      </c>
      <c r="Y42" s="91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92"/>
      <c r="AS42" s="92"/>
      <c r="AT42" s="92"/>
      <c r="AU42" s="92"/>
      <c r="AV42" s="92"/>
      <c r="AW42" s="92"/>
      <c r="AX42" s="92"/>
      <c r="AY42" s="92"/>
      <c r="AZ42" s="92"/>
      <c r="BA42" s="92"/>
      <c r="BB42" s="92"/>
      <c r="BC42" s="92"/>
      <c r="BD42" s="92"/>
      <c r="BE42" s="92"/>
      <c r="BF42" s="92"/>
      <c r="BG42" s="92"/>
      <c r="BH42" s="92"/>
      <c r="BI42" s="92"/>
      <c r="BJ42" s="92"/>
      <c r="BK42" s="92"/>
      <c r="BL42" s="92"/>
      <c r="BM42" s="92"/>
      <c r="BN42" s="92"/>
      <c r="BO42" s="92"/>
      <c r="BP42" s="92"/>
      <c r="BQ42" s="92"/>
      <c r="BR42" s="92"/>
      <c r="BS42" s="92"/>
      <c r="BT42" s="92"/>
      <c r="BU42" s="92"/>
      <c r="BV42" s="92"/>
      <c r="BW42" s="92"/>
      <c r="BX42" s="92"/>
      <c r="BY42" s="92"/>
      <c r="BZ42" s="92"/>
      <c r="CA42" s="92"/>
      <c r="CB42" s="92"/>
      <c r="CC42" s="92"/>
      <c r="CD42" s="92"/>
      <c r="CE42" s="92"/>
      <c r="CF42" s="92"/>
      <c r="CG42" s="92"/>
      <c r="CH42" s="92"/>
      <c r="CI42" s="92"/>
      <c r="CJ42" s="92"/>
      <c r="CK42" s="92"/>
      <c r="CL42" s="92"/>
      <c r="CM42" s="92"/>
      <c r="CN42" s="92"/>
      <c r="CO42" s="92"/>
      <c r="CP42" s="92"/>
      <c r="CQ42" s="92"/>
    </row>
    <row r="43" spans="1:95" s="135" customFormat="1" x14ac:dyDescent="0.2">
      <c r="A43" s="125" t="s">
        <v>34</v>
      </c>
      <c r="B43" s="126" t="s">
        <v>44</v>
      </c>
      <c r="C43" s="126" t="s">
        <v>44</v>
      </c>
      <c r="D43" s="126" t="s">
        <v>36</v>
      </c>
      <c r="E43" s="127" t="s">
        <v>40</v>
      </c>
      <c r="F43" s="127"/>
      <c r="G43" s="127"/>
      <c r="H43" s="128">
        <v>10</v>
      </c>
      <c r="I43" s="129" t="s">
        <v>41</v>
      </c>
      <c r="J43" s="130" t="s">
        <v>42</v>
      </c>
      <c r="K43" s="131" t="s">
        <v>79</v>
      </c>
      <c r="L43" s="132">
        <v>2500000</v>
      </c>
      <c r="M43" s="132"/>
      <c r="N43" s="132"/>
      <c r="O43" s="132"/>
      <c r="P43" s="132"/>
      <c r="Q43" s="132">
        <f>L43-M43+N43-O43+P43</f>
        <v>2500000</v>
      </c>
      <c r="R43" s="132"/>
      <c r="S43" s="132">
        <v>0</v>
      </c>
      <c r="T43" s="132">
        <v>0</v>
      </c>
      <c r="U43" s="132">
        <v>0</v>
      </c>
      <c r="V43" s="132">
        <v>0</v>
      </c>
      <c r="W43" s="132">
        <v>0</v>
      </c>
      <c r="X43" s="136">
        <f t="shared" si="2"/>
        <v>0</v>
      </c>
      <c r="Y43" s="133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  <c r="BD43" s="134"/>
      <c r="BE43" s="134"/>
      <c r="BF43" s="134"/>
      <c r="BG43" s="134"/>
      <c r="BH43" s="134"/>
      <c r="BI43" s="134"/>
      <c r="BJ43" s="134"/>
      <c r="BK43" s="134"/>
      <c r="BL43" s="134"/>
      <c r="BM43" s="134"/>
      <c r="BN43" s="134"/>
      <c r="BO43" s="134"/>
      <c r="BP43" s="134"/>
      <c r="BQ43" s="134"/>
      <c r="BR43" s="134"/>
      <c r="BS43" s="134"/>
      <c r="BT43" s="134"/>
      <c r="BU43" s="134"/>
      <c r="BV43" s="134"/>
      <c r="BW43" s="134"/>
      <c r="BX43" s="134"/>
      <c r="BY43" s="134"/>
      <c r="BZ43" s="134"/>
      <c r="CA43" s="134"/>
      <c r="CB43" s="134"/>
      <c r="CC43" s="134"/>
      <c r="CD43" s="134"/>
      <c r="CE43" s="134"/>
      <c r="CF43" s="134"/>
      <c r="CG43" s="134"/>
      <c r="CH43" s="134"/>
      <c r="CI43" s="134"/>
      <c r="CJ43" s="134"/>
      <c r="CK43" s="134"/>
      <c r="CL43" s="134"/>
      <c r="CM43" s="134"/>
      <c r="CN43" s="134"/>
      <c r="CO43" s="134"/>
      <c r="CP43" s="134"/>
      <c r="CQ43" s="134"/>
    </row>
    <row r="44" spans="1:95" s="135" customFormat="1" ht="24.75" x14ac:dyDescent="0.2">
      <c r="A44" s="125" t="s">
        <v>34</v>
      </c>
      <c r="B44" s="126" t="s">
        <v>44</v>
      </c>
      <c r="C44" s="126" t="s">
        <v>44</v>
      </c>
      <c r="D44" s="126" t="s">
        <v>36</v>
      </c>
      <c r="E44" s="127" t="s">
        <v>47</v>
      </c>
      <c r="F44" s="127"/>
      <c r="G44" s="127"/>
      <c r="H44" s="128">
        <v>10</v>
      </c>
      <c r="I44" s="129" t="s">
        <v>41</v>
      </c>
      <c r="J44" s="130" t="s">
        <v>42</v>
      </c>
      <c r="K44" s="131" t="s">
        <v>80</v>
      </c>
      <c r="L44" s="132">
        <v>3300000</v>
      </c>
      <c r="M44" s="132"/>
      <c r="N44" s="132">
        <f>6700000+6000000</f>
        <v>12700000</v>
      </c>
      <c r="O44" s="132"/>
      <c r="P44" s="132"/>
      <c r="Q44" s="132">
        <f>L44-M44+N44-O44+P44</f>
        <v>16000000</v>
      </c>
      <c r="R44" s="132"/>
      <c r="S44" s="132">
        <v>0</v>
      </c>
      <c r="T44" s="132">
        <v>0</v>
      </c>
      <c r="U44" s="132">
        <v>0</v>
      </c>
      <c r="V44" s="132">
        <v>0</v>
      </c>
      <c r="W44" s="132">
        <v>0</v>
      </c>
      <c r="X44" s="136">
        <f>T44/Q44</f>
        <v>0</v>
      </c>
      <c r="Y44" s="133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  <c r="BB44" s="134"/>
      <c r="BC44" s="134"/>
      <c r="BD44" s="134"/>
      <c r="BE44" s="134"/>
      <c r="BF44" s="134"/>
      <c r="BG44" s="134"/>
      <c r="BH44" s="134"/>
      <c r="BI44" s="134"/>
      <c r="BJ44" s="134"/>
      <c r="BK44" s="134"/>
      <c r="BL44" s="134"/>
      <c r="BM44" s="134"/>
      <c r="BN44" s="134"/>
      <c r="BO44" s="134"/>
      <c r="BP44" s="134"/>
      <c r="BQ44" s="134"/>
      <c r="BR44" s="134"/>
      <c r="BS44" s="134"/>
      <c r="BT44" s="134"/>
      <c r="BU44" s="134"/>
      <c r="BV44" s="134"/>
      <c r="BW44" s="134"/>
      <c r="BX44" s="134"/>
      <c r="BY44" s="134"/>
      <c r="BZ44" s="134"/>
      <c r="CA44" s="134"/>
      <c r="CB44" s="134"/>
      <c r="CC44" s="134"/>
      <c r="CD44" s="134"/>
      <c r="CE44" s="134"/>
      <c r="CF44" s="134"/>
      <c r="CG44" s="134"/>
      <c r="CH44" s="134"/>
      <c r="CI44" s="134"/>
      <c r="CJ44" s="134"/>
      <c r="CK44" s="134"/>
      <c r="CL44" s="134"/>
      <c r="CM44" s="134"/>
      <c r="CN44" s="134"/>
      <c r="CO44" s="134"/>
      <c r="CP44" s="134"/>
      <c r="CQ44" s="134"/>
    </row>
    <row r="45" spans="1:95" s="135" customFormat="1" ht="24.75" x14ac:dyDescent="0.2">
      <c r="A45" s="125" t="s">
        <v>34</v>
      </c>
      <c r="B45" s="126" t="s">
        <v>44</v>
      </c>
      <c r="C45" s="126" t="s">
        <v>44</v>
      </c>
      <c r="D45" s="126" t="s">
        <v>36</v>
      </c>
      <c r="E45" s="127" t="s">
        <v>49</v>
      </c>
      <c r="F45" s="127"/>
      <c r="G45" s="127"/>
      <c r="H45" s="128">
        <v>10</v>
      </c>
      <c r="I45" s="129" t="s">
        <v>41</v>
      </c>
      <c r="J45" s="130" t="s">
        <v>42</v>
      </c>
      <c r="K45" s="131" t="s">
        <v>81</v>
      </c>
      <c r="L45" s="132">
        <v>167000000</v>
      </c>
      <c r="M45" s="132"/>
      <c r="N45" s="132"/>
      <c r="O45" s="132"/>
      <c r="P45" s="132"/>
      <c r="Q45" s="132">
        <f>L45-M45+N45-O45+P45</f>
        <v>167000000</v>
      </c>
      <c r="R45" s="132"/>
      <c r="S45" s="132">
        <v>118935672.02</v>
      </c>
      <c r="T45" s="132">
        <v>118935672.02</v>
      </c>
      <c r="U45" s="132">
        <v>87724818.769999996</v>
      </c>
      <c r="V45" s="132">
        <v>87724818.769999996</v>
      </c>
      <c r="W45" s="132">
        <v>87724818.769999996</v>
      </c>
      <c r="X45" s="136">
        <f t="shared" si="2"/>
        <v>0.71218965281437119</v>
      </c>
      <c r="Y45" s="133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</row>
    <row r="46" spans="1:95" s="135" customFormat="1" ht="16.5" x14ac:dyDescent="0.2">
      <c r="A46" s="125" t="s">
        <v>34</v>
      </c>
      <c r="B46" s="126" t="s">
        <v>44</v>
      </c>
      <c r="C46" s="126" t="s">
        <v>44</v>
      </c>
      <c r="D46" s="126" t="s">
        <v>36</v>
      </c>
      <c r="E46" s="127" t="s">
        <v>51</v>
      </c>
      <c r="F46" s="127"/>
      <c r="G46" s="127"/>
      <c r="H46" s="128">
        <v>10</v>
      </c>
      <c r="I46" s="129" t="s">
        <v>41</v>
      </c>
      <c r="J46" s="130" t="s">
        <v>42</v>
      </c>
      <c r="K46" s="131" t="s">
        <v>82</v>
      </c>
      <c r="L46" s="132">
        <v>15000000</v>
      </c>
      <c r="M46" s="132"/>
      <c r="N46" s="132"/>
      <c r="O46" s="132"/>
      <c r="P46" s="132"/>
      <c r="Q46" s="132">
        <f>L46-M46+N46-O46+P46</f>
        <v>15000000</v>
      </c>
      <c r="R46" s="132"/>
      <c r="S46" s="132">
        <v>6422632.1500000004</v>
      </c>
      <c r="T46" s="132">
        <v>6422632.1500000004</v>
      </c>
      <c r="U46" s="132">
        <v>6422632.1500000004</v>
      </c>
      <c r="V46" s="132">
        <v>6422632.1500000004</v>
      </c>
      <c r="W46" s="132">
        <v>6422632.1500000004</v>
      </c>
      <c r="X46" s="136">
        <v>0</v>
      </c>
      <c r="Y46" s="133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  <c r="AK46" s="134"/>
      <c r="AL46" s="134"/>
      <c r="AM46" s="134"/>
      <c r="AN46" s="134"/>
      <c r="AO46" s="134"/>
      <c r="AP46" s="134"/>
      <c r="AQ46" s="134"/>
      <c r="AR46" s="134"/>
      <c r="AS46" s="134"/>
      <c r="AT46" s="134"/>
      <c r="AU46" s="134"/>
      <c r="AV46" s="134"/>
      <c r="AW46" s="134"/>
      <c r="AX46" s="134"/>
      <c r="AY46" s="134"/>
      <c r="AZ46" s="134"/>
      <c r="BA46" s="134"/>
      <c r="BB46" s="134"/>
      <c r="BC46" s="134"/>
      <c r="BD46" s="134"/>
      <c r="BE46" s="134"/>
      <c r="BF46" s="134"/>
      <c r="BG46" s="134"/>
      <c r="BH46" s="134"/>
      <c r="BI46" s="134"/>
      <c r="BJ46" s="134"/>
      <c r="BK46" s="134"/>
      <c r="BL46" s="134"/>
      <c r="BM46" s="134"/>
      <c r="BN46" s="134"/>
      <c r="BO46" s="134"/>
      <c r="BP46" s="134"/>
      <c r="BQ46" s="134"/>
      <c r="BR46" s="134"/>
      <c r="BS46" s="134"/>
      <c r="BT46" s="134"/>
      <c r="BU46" s="134"/>
      <c r="BV46" s="134"/>
      <c r="BW46" s="134"/>
      <c r="BX46" s="134"/>
      <c r="BY46" s="134"/>
      <c r="BZ46" s="134"/>
      <c r="CA46" s="134"/>
      <c r="CB46" s="134"/>
      <c r="CC46" s="134"/>
      <c r="CD46" s="134"/>
      <c r="CE46" s="134"/>
      <c r="CF46" s="134"/>
      <c r="CG46" s="134"/>
      <c r="CH46" s="134"/>
      <c r="CI46" s="134"/>
      <c r="CJ46" s="134"/>
      <c r="CK46" s="134"/>
      <c r="CL46" s="134"/>
      <c r="CM46" s="134"/>
      <c r="CN46" s="134"/>
      <c r="CO46" s="134"/>
      <c r="CP46" s="134"/>
      <c r="CQ46" s="134"/>
    </row>
    <row r="47" spans="1:95" s="102" customFormat="1" x14ac:dyDescent="0.2">
      <c r="A47" s="103" t="s">
        <v>34</v>
      </c>
      <c r="B47" s="104" t="s">
        <v>44</v>
      </c>
      <c r="C47" s="104" t="s">
        <v>44</v>
      </c>
      <c r="D47" s="104" t="s">
        <v>44</v>
      </c>
      <c r="E47" s="105"/>
      <c r="F47" s="105"/>
      <c r="G47" s="105"/>
      <c r="H47" s="106"/>
      <c r="I47" s="107"/>
      <c r="J47" s="108"/>
      <c r="K47" s="123" t="s">
        <v>83</v>
      </c>
      <c r="L47" s="110">
        <f>SUM(L48:L53)</f>
        <v>6720553863</v>
      </c>
      <c r="M47" s="110">
        <f t="shared" ref="M47:W47" si="16">SUM(M48:M53)</f>
        <v>986900000</v>
      </c>
      <c r="N47" s="110">
        <f t="shared" si="16"/>
        <v>574200000</v>
      </c>
      <c r="O47" s="110">
        <f t="shared" si="16"/>
        <v>0</v>
      </c>
      <c r="P47" s="110">
        <f t="shared" si="16"/>
        <v>0</v>
      </c>
      <c r="Q47" s="110">
        <f t="shared" si="16"/>
        <v>6307853863</v>
      </c>
      <c r="R47" s="110">
        <f>SUM(R48:R53)</f>
        <v>0</v>
      </c>
      <c r="S47" s="110">
        <f t="shared" si="16"/>
        <v>5392551202.6700001</v>
      </c>
      <c r="T47" s="110">
        <f t="shared" si="16"/>
        <v>5392551202.6700001</v>
      </c>
      <c r="U47" s="110">
        <f t="shared" si="16"/>
        <v>4592067452.4899998</v>
      </c>
      <c r="V47" s="110">
        <f t="shared" si="16"/>
        <v>4587596287.8900003</v>
      </c>
      <c r="W47" s="110">
        <f t="shared" si="16"/>
        <v>4587596287.8900003</v>
      </c>
      <c r="X47" s="124">
        <f t="shared" si="2"/>
        <v>0.85489475815238936</v>
      </c>
      <c r="Y47" s="91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/>
      <c r="AS47" s="92"/>
      <c r="AT47" s="92"/>
      <c r="AU47" s="92"/>
      <c r="AV47" s="92"/>
      <c r="AW47" s="92"/>
      <c r="AX47" s="92"/>
      <c r="AY47" s="92"/>
      <c r="AZ47" s="92"/>
      <c r="BA47" s="92"/>
      <c r="BB47" s="92"/>
      <c r="BC47" s="92"/>
      <c r="BD47" s="92"/>
      <c r="BE47" s="92"/>
      <c r="BF47" s="92"/>
      <c r="BG47" s="92"/>
      <c r="BH47" s="92"/>
      <c r="BI47" s="92"/>
      <c r="BJ47" s="92"/>
      <c r="BK47" s="92"/>
      <c r="BL47" s="92"/>
      <c r="BM47" s="92"/>
      <c r="BN47" s="92"/>
      <c r="BO47" s="92"/>
      <c r="BP47" s="92"/>
      <c r="BQ47" s="92"/>
      <c r="BR47" s="92"/>
      <c r="BS47" s="92"/>
      <c r="BT47" s="92"/>
      <c r="BU47" s="92"/>
      <c r="BV47" s="92"/>
      <c r="BW47" s="92"/>
      <c r="BX47" s="92"/>
      <c r="BY47" s="92"/>
      <c r="BZ47" s="92"/>
      <c r="CA47" s="92"/>
      <c r="CB47" s="92"/>
      <c r="CC47" s="92"/>
      <c r="CD47" s="92"/>
      <c r="CE47" s="92"/>
      <c r="CF47" s="92"/>
      <c r="CG47" s="92"/>
      <c r="CH47" s="92"/>
      <c r="CI47" s="92"/>
      <c r="CJ47" s="92"/>
      <c r="CK47" s="92"/>
      <c r="CL47" s="92"/>
      <c r="CM47" s="92"/>
      <c r="CN47" s="92"/>
      <c r="CO47" s="92"/>
      <c r="CP47" s="92"/>
      <c r="CQ47" s="92"/>
    </row>
    <row r="48" spans="1:95" s="135" customFormat="1" x14ac:dyDescent="0.2">
      <c r="A48" s="125" t="s">
        <v>34</v>
      </c>
      <c r="B48" s="126" t="s">
        <v>44</v>
      </c>
      <c r="C48" s="126" t="s">
        <v>44</v>
      </c>
      <c r="D48" s="126" t="s">
        <v>44</v>
      </c>
      <c r="E48" s="127" t="s">
        <v>53</v>
      </c>
      <c r="F48" s="127"/>
      <c r="G48" s="127"/>
      <c r="H48" s="128">
        <v>10</v>
      </c>
      <c r="I48" s="129" t="s">
        <v>41</v>
      </c>
      <c r="J48" s="130" t="s">
        <v>42</v>
      </c>
      <c r="K48" s="131" t="s">
        <v>84</v>
      </c>
      <c r="L48" s="132">
        <v>5000000</v>
      </c>
      <c r="M48" s="132"/>
      <c r="N48" s="132"/>
      <c r="O48" s="132"/>
      <c r="P48" s="132"/>
      <c r="Q48" s="132">
        <f t="shared" ref="Q48" si="17">L48-M48+N48-O48+P48</f>
        <v>5000000</v>
      </c>
      <c r="R48" s="132"/>
      <c r="S48" s="132">
        <v>1071000</v>
      </c>
      <c r="T48" s="132">
        <v>1071000</v>
      </c>
      <c r="U48" s="132">
        <v>1071000</v>
      </c>
      <c r="V48" s="132">
        <v>1071000</v>
      </c>
      <c r="W48" s="132">
        <v>1071000</v>
      </c>
      <c r="X48" s="136">
        <f t="shared" si="2"/>
        <v>0.2142</v>
      </c>
      <c r="Y48" s="133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  <c r="AK48" s="134"/>
      <c r="AL48" s="134"/>
      <c r="AM48" s="134"/>
      <c r="AN48" s="134"/>
      <c r="AO48" s="134"/>
      <c r="AP48" s="134"/>
      <c r="AQ48" s="134"/>
      <c r="AR48" s="134"/>
      <c r="AS48" s="134"/>
      <c r="AT48" s="134"/>
      <c r="AU48" s="134"/>
      <c r="AV48" s="134"/>
      <c r="AW48" s="134"/>
      <c r="AX48" s="134"/>
      <c r="AY48" s="134"/>
      <c r="AZ48" s="134"/>
      <c r="BA48" s="134"/>
      <c r="BB48" s="134"/>
      <c r="BC48" s="134"/>
      <c r="BD48" s="134"/>
      <c r="BE48" s="134"/>
      <c r="BF48" s="134"/>
      <c r="BG48" s="134"/>
      <c r="BH48" s="134"/>
      <c r="BI48" s="134"/>
      <c r="BJ48" s="134"/>
      <c r="BK48" s="134"/>
      <c r="BL48" s="134"/>
      <c r="BM48" s="134"/>
      <c r="BN48" s="134"/>
      <c r="BO48" s="134"/>
      <c r="BP48" s="134"/>
      <c r="BQ48" s="134"/>
      <c r="BR48" s="134"/>
      <c r="BS48" s="134"/>
      <c r="BT48" s="134"/>
      <c r="BU48" s="134"/>
      <c r="BV48" s="134"/>
      <c r="BW48" s="134"/>
      <c r="BX48" s="134"/>
      <c r="BY48" s="134"/>
      <c r="BZ48" s="134"/>
      <c r="CA48" s="134"/>
      <c r="CB48" s="134"/>
      <c r="CC48" s="134"/>
      <c r="CD48" s="134"/>
      <c r="CE48" s="134"/>
      <c r="CF48" s="134"/>
      <c r="CG48" s="134"/>
      <c r="CH48" s="134"/>
      <c r="CI48" s="134"/>
      <c r="CJ48" s="134"/>
      <c r="CK48" s="134"/>
      <c r="CL48" s="134"/>
      <c r="CM48" s="134"/>
      <c r="CN48" s="134"/>
      <c r="CO48" s="134"/>
      <c r="CP48" s="134"/>
      <c r="CQ48" s="134"/>
    </row>
    <row r="49" spans="1:95" s="135" customFormat="1" ht="41.25" x14ac:dyDescent="0.2">
      <c r="A49" s="125" t="s">
        <v>34</v>
      </c>
      <c r="B49" s="126" t="s">
        <v>44</v>
      </c>
      <c r="C49" s="126" t="s">
        <v>44</v>
      </c>
      <c r="D49" s="126" t="s">
        <v>44</v>
      </c>
      <c r="E49" s="127" t="s">
        <v>55</v>
      </c>
      <c r="F49" s="127"/>
      <c r="G49" s="127"/>
      <c r="H49" s="128">
        <v>10</v>
      </c>
      <c r="I49" s="129" t="s">
        <v>41</v>
      </c>
      <c r="J49" s="130" t="s">
        <v>42</v>
      </c>
      <c r="K49" s="131" t="s">
        <v>85</v>
      </c>
      <c r="L49" s="132">
        <v>1374553863</v>
      </c>
      <c r="M49" s="132">
        <v>300000000</v>
      </c>
      <c r="N49" s="132"/>
      <c r="O49" s="132"/>
      <c r="P49" s="132"/>
      <c r="Q49" s="132">
        <f>L49-M49+N49-O49+P49</f>
        <v>1074553863</v>
      </c>
      <c r="R49" s="132"/>
      <c r="S49" s="132">
        <v>904411654</v>
      </c>
      <c r="T49" s="132">
        <v>904411654</v>
      </c>
      <c r="U49" s="132">
        <v>889595921</v>
      </c>
      <c r="V49" s="132">
        <v>889595921</v>
      </c>
      <c r="W49" s="132">
        <v>889595921</v>
      </c>
      <c r="X49" s="136">
        <f>T49/Q49</f>
        <v>0.8416624658302494</v>
      </c>
      <c r="Y49" s="133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  <c r="BB49" s="134"/>
      <c r="BC49" s="134"/>
      <c r="BD49" s="134"/>
      <c r="BE49" s="134"/>
      <c r="BF49" s="134"/>
      <c r="BG49" s="134"/>
      <c r="BH49" s="134"/>
      <c r="BI49" s="134"/>
      <c r="BJ49" s="134"/>
      <c r="BK49" s="134"/>
      <c r="BL49" s="134"/>
      <c r="BM49" s="134"/>
      <c r="BN49" s="134"/>
      <c r="BO49" s="134"/>
      <c r="BP49" s="134"/>
      <c r="BQ49" s="134"/>
      <c r="BR49" s="134"/>
      <c r="BS49" s="134"/>
      <c r="BT49" s="134"/>
      <c r="BU49" s="134"/>
      <c r="BV49" s="134"/>
      <c r="BW49" s="134"/>
      <c r="BX49" s="134"/>
      <c r="BY49" s="134"/>
      <c r="BZ49" s="134"/>
      <c r="CA49" s="134"/>
      <c r="CB49" s="134"/>
      <c r="CC49" s="134"/>
      <c r="CD49" s="134"/>
      <c r="CE49" s="134"/>
      <c r="CF49" s="134"/>
      <c r="CG49" s="134"/>
      <c r="CH49" s="134"/>
      <c r="CI49" s="134"/>
      <c r="CJ49" s="134"/>
      <c r="CK49" s="134"/>
      <c r="CL49" s="134"/>
      <c r="CM49" s="134"/>
      <c r="CN49" s="134"/>
      <c r="CO49" s="134"/>
      <c r="CP49" s="134"/>
      <c r="CQ49" s="134"/>
    </row>
    <row r="50" spans="1:95" s="135" customFormat="1" ht="24.75" x14ac:dyDescent="0.2">
      <c r="A50" s="125" t="s">
        <v>34</v>
      </c>
      <c r="B50" s="126" t="s">
        <v>44</v>
      </c>
      <c r="C50" s="126" t="s">
        <v>44</v>
      </c>
      <c r="D50" s="126" t="s">
        <v>44</v>
      </c>
      <c r="E50" s="127" t="s">
        <v>57</v>
      </c>
      <c r="F50" s="127"/>
      <c r="G50" s="127"/>
      <c r="H50" s="128">
        <v>10</v>
      </c>
      <c r="I50" s="129" t="s">
        <v>41</v>
      </c>
      <c r="J50" s="130" t="s">
        <v>42</v>
      </c>
      <c r="K50" s="131" t="s">
        <v>86</v>
      </c>
      <c r="L50" s="132">
        <v>33760000</v>
      </c>
      <c r="M50" s="132"/>
      <c r="N50" s="132">
        <v>30000000</v>
      </c>
      <c r="O50" s="132"/>
      <c r="P50" s="132"/>
      <c r="Q50" s="132">
        <f>L50-M50+N50-O50+P50</f>
        <v>63760000</v>
      </c>
      <c r="R50" s="132"/>
      <c r="S50" s="132">
        <v>43866079</v>
      </c>
      <c r="T50" s="132">
        <v>43866079</v>
      </c>
      <c r="U50" s="132">
        <v>32658586</v>
      </c>
      <c r="V50" s="132">
        <v>32658586</v>
      </c>
      <c r="W50" s="132">
        <v>32658586</v>
      </c>
      <c r="X50" s="136">
        <f t="shared" si="2"/>
        <v>0.68798743726474276</v>
      </c>
      <c r="Y50" s="133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  <c r="AK50" s="134"/>
      <c r="AL50" s="134"/>
      <c r="AM50" s="134"/>
      <c r="AN50" s="134"/>
      <c r="AO50" s="134"/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  <c r="BB50" s="134"/>
      <c r="BC50" s="134"/>
      <c r="BD50" s="134"/>
      <c r="BE50" s="134"/>
      <c r="BF50" s="134"/>
      <c r="BG50" s="134"/>
      <c r="BH50" s="134"/>
      <c r="BI50" s="134"/>
      <c r="BJ50" s="134"/>
      <c r="BK50" s="134"/>
      <c r="BL50" s="134"/>
      <c r="BM50" s="134"/>
      <c r="BN50" s="134"/>
      <c r="BO50" s="134"/>
      <c r="BP50" s="134"/>
      <c r="BQ50" s="134"/>
      <c r="BR50" s="134"/>
      <c r="BS50" s="134"/>
      <c r="BT50" s="134"/>
      <c r="BU50" s="134"/>
      <c r="BV50" s="134"/>
      <c r="BW50" s="134"/>
      <c r="BX50" s="134"/>
      <c r="BY50" s="134"/>
      <c r="BZ50" s="134"/>
      <c r="CA50" s="134"/>
      <c r="CB50" s="134"/>
      <c r="CC50" s="134"/>
      <c r="CD50" s="134"/>
      <c r="CE50" s="134"/>
      <c r="CF50" s="134"/>
      <c r="CG50" s="134"/>
      <c r="CH50" s="134"/>
      <c r="CI50" s="134"/>
      <c r="CJ50" s="134"/>
      <c r="CK50" s="134"/>
      <c r="CL50" s="134"/>
      <c r="CM50" s="134"/>
      <c r="CN50" s="134"/>
      <c r="CO50" s="134"/>
      <c r="CP50" s="134"/>
      <c r="CQ50" s="134"/>
    </row>
    <row r="51" spans="1:95" s="135" customFormat="1" ht="16.5" x14ac:dyDescent="0.2">
      <c r="A51" s="125" t="s">
        <v>34</v>
      </c>
      <c r="B51" s="126" t="s">
        <v>44</v>
      </c>
      <c r="C51" s="126" t="s">
        <v>44</v>
      </c>
      <c r="D51" s="126" t="s">
        <v>44</v>
      </c>
      <c r="E51" s="127" t="s">
        <v>59</v>
      </c>
      <c r="F51" s="127"/>
      <c r="G51" s="127"/>
      <c r="H51" s="128">
        <v>10</v>
      </c>
      <c r="I51" s="129" t="s">
        <v>41</v>
      </c>
      <c r="J51" s="130" t="s">
        <v>42</v>
      </c>
      <c r="K51" s="131" t="s">
        <v>87</v>
      </c>
      <c r="L51" s="132">
        <v>4552240000</v>
      </c>
      <c r="M51" s="132">
        <f>44200000+150000000+6000000+80000000+400000000</f>
        <v>680200000</v>
      </c>
      <c r="N51" s="132">
        <f>14200000+450000000</f>
        <v>464200000</v>
      </c>
      <c r="O51" s="132"/>
      <c r="P51" s="132"/>
      <c r="Q51" s="132">
        <f t="shared" ref="Q51:Q53" si="18">L51-M51+N51-O51+P51</f>
        <v>4336240000</v>
      </c>
      <c r="R51" s="132"/>
      <c r="S51" s="132">
        <v>3778032367.3400002</v>
      </c>
      <c r="T51" s="132">
        <v>3778032367.3400002</v>
      </c>
      <c r="U51" s="132">
        <v>3057931600.1599998</v>
      </c>
      <c r="V51" s="132">
        <v>3053460435.5599999</v>
      </c>
      <c r="W51" s="132">
        <v>3053460435.5599999</v>
      </c>
      <c r="X51" s="136">
        <f>T51/Q51</f>
        <v>0.87126920265944696</v>
      </c>
      <c r="Y51" s="121"/>
    </row>
    <row r="52" spans="1:95" s="135" customFormat="1" ht="16.5" x14ac:dyDescent="0.2">
      <c r="A52" s="125" t="s">
        <v>34</v>
      </c>
      <c r="B52" s="126" t="s">
        <v>44</v>
      </c>
      <c r="C52" s="126" t="s">
        <v>44</v>
      </c>
      <c r="D52" s="126" t="s">
        <v>44</v>
      </c>
      <c r="E52" s="127" t="s">
        <v>61</v>
      </c>
      <c r="F52" s="127"/>
      <c r="G52" s="127"/>
      <c r="H52" s="128">
        <v>10</v>
      </c>
      <c r="I52" s="129" t="s">
        <v>41</v>
      </c>
      <c r="J52" s="130" t="s">
        <v>42</v>
      </c>
      <c r="K52" s="131" t="s">
        <v>88</v>
      </c>
      <c r="L52" s="132">
        <v>555000000</v>
      </c>
      <c r="M52" s="132">
        <v>6700000</v>
      </c>
      <c r="N52" s="132">
        <v>80000000</v>
      </c>
      <c r="O52" s="132"/>
      <c r="P52" s="132"/>
      <c r="Q52" s="132">
        <f t="shared" si="18"/>
        <v>628300000</v>
      </c>
      <c r="R52" s="132"/>
      <c r="S52" s="132">
        <v>492695322.32999998</v>
      </c>
      <c r="T52" s="132">
        <v>492695322.32999998</v>
      </c>
      <c r="U52" s="132">
        <v>470365322.32999998</v>
      </c>
      <c r="V52" s="132">
        <v>470365322.32999998</v>
      </c>
      <c r="W52" s="132">
        <v>470365322.32999998</v>
      </c>
      <c r="X52" s="136">
        <f>T52/Q52</f>
        <v>0.7841720871080694</v>
      </c>
      <c r="Y52" s="133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  <c r="AK52" s="134"/>
      <c r="AL52" s="134"/>
      <c r="AM52" s="134"/>
      <c r="AN52" s="134"/>
      <c r="AO52" s="134"/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  <c r="BB52" s="134"/>
      <c r="BC52" s="134"/>
      <c r="BD52" s="134"/>
      <c r="BE52" s="134"/>
      <c r="BF52" s="134"/>
      <c r="BG52" s="134"/>
      <c r="BH52" s="134"/>
      <c r="BI52" s="134"/>
      <c r="BJ52" s="134"/>
      <c r="BK52" s="134"/>
      <c r="BL52" s="134"/>
      <c r="BM52" s="134"/>
      <c r="BN52" s="134"/>
      <c r="BO52" s="134"/>
      <c r="BP52" s="134"/>
      <c r="BQ52" s="134"/>
      <c r="BR52" s="134"/>
      <c r="BS52" s="134"/>
      <c r="BT52" s="134"/>
      <c r="BU52" s="134"/>
      <c r="BV52" s="134"/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4"/>
      <c r="CN52" s="134"/>
      <c r="CO52" s="134"/>
      <c r="CP52" s="134"/>
      <c r="CQ52" s="134"/>
    </row>
    <row r="53" spans="1:95" s="135" customFormat="1" ht="16.5" x14ac:dyDescent="0.2">
      <c r="A53" s="125" t="s">
        <v>34</v>
      </c>
      <c r="B53" s="126" t="s">
        <v>44</v>
      </c>
      <c r="C53" s="126" t="s">
        <v>44</v>
      </c>
      <c r="D53" s="126" t="s">
        <v>44</v>
      </c>
      <c r="E53" s="127" t="s">
        <v>89</v>
      </c>
      <c r="F53" s="127"/>
      <c r="G53" s="127"/>
      <c r="H53" s="128">
        <v>10</v>
      </c>
      <c r="I53" s="129" t="s">
        <v>41</v>
      </c>
      <c r="J53" s="130" t="s">
        <v>42</v>
      </c>
      <c r="K53" s="131" t="s">
        <v>90</v>
      </c>
      <c r="L53" s="132">
        <v>200000000</v>
      </c>
      <c r="M53" s="132"/>
      <c r="N53" s="132"/>
      <c r="O53" s="132"/>
      <c r="P53" s="132"/>
      <c r="Q53" s="132">
        <f t="shared" si="18"/>
        <v>200000000</v>
      </c>
      <c r="R53" s="132"/>
      <c r="S53" s="132">
        <v>172474780</v>
      </c>
      <c r="T53" s="132">
        <v>172474780</v>
      </c>
      <c r="U53" s="132">
        <v>140445023</v>
      </c>
      <c r="V53" s="132">
        <v>140445023</v>
      </c>
      <c r="W53" s="132">
        <v>140445023</v>
      </c>
      <c r="X53" s="136">
        <f t="shared" si="2"/>
        <v>0.86237390000000003</v>
      </c>
      <c r="Y53" s="133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  <c r="AK53" s="134"/>
      <c r="AL53" s="134"/>
      <c r="AM53" s="134"/>
      <c r="AN53" s="134"/>
      <c r="AO53" s="134"/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  <c r="BB53" s="134"/>
      <c r="BC53" s="134"/>
      <c r="BD53" s="134"/>
      <c r="BE53" s="134"/>
      <c r="BF53" s="134"/>
      <c r="BG53" s="134"/>
      <c r="BH53" s="134"/>
      <c r="BI53" s="134"/>
      <c r="BJ53" s="134"/>
      <c r="BK53" s="134"/>
      <c r="BL53" s="134"/>
      <c r="BM53" s="134"/>
      <c r="BN53" s="134"/>
      <c r="BO53" s="134"/>
      <c r="BP53" s="134"/>
      <c r="BQ53" s="134"/>
      <c r="BR53" s="134"/>
      <c r="BS53" s="134"/>
      <c r="BT53" s="134"/>
      <c r="BU53" s="134"/>
      <c r="BV53" s="134"/>
      <c r="BW53" s="134"/>
      <c r="BX53" s="134"/>
      <c r="BY53" s="134"/>
      <c r="BZ53" s="134"/>
      <c r="CA53" s="134"/>
      <c r="CB53" s="134"/>
      <c r="CC53" s="134"/>
      <c r="CD53" s="134"/>
      <c r="CE53" s="134"/>
      <c r="CF53" s="134"/>
      <c r="CG53" s="134"/>
      <c r="CH53" s="134"/>
      <c r="CI53" s="134"/>
      <c r="CJ53" s="134"/>
      <c r="CK53" s="134"/>
      <c r="CL53" s="134"/>
      <c r="CM53" s="134"/>
      <c r="CN53" s="134"/>
      <c r="CO53" s="134"/>
      <c r="CP53" s="134"/>
      <c r="CQ53" s="134"/>
    </row>
    <row r="54" spans="1:95" s="102" customFormat="1" x14ac:dyDescent="0.2">
      <c r="A54" s="146" t="s">
        <v>34</v>
      </c>
      <c r="B54" s="147" t="s">
        <v>63</v>
      </c>
      <c r="C54" s="147"/>
      <c r="D54" s="147"/>
      <c r="E54" s="147"/>
      <c r="F54" s="147"/>
      <c r="G54" s="147"/>
      <c r="H54" s="147"/>
      <c r="I54" s="148"/>
      <c r="J54" s="149"/>
      <c r="K54" s="150" t="s">
        <v>91</v>
      </c>
      <c r="L54" s="151">
        <f>L55+L58+L62</f>
        <v>22677703243</v>
      </c>
      <c r="M54" s="151">
        <f>M55+M58+M62</f>
        <v>0</v>
      </c>
      <c r="N54" s="151">
        <f>N55+N58+N62</f>
        <v>0</v>
      </c>
      <c r="O54" s="151">
        <f>O55+O58+O62</f>
        <v>0</v>
      </c>
      <c r="P54" s="151">
        <f>P55+P58+P62</f>
        <v>0</v>
      </c>
      <c r="Q54" s="151">
        <f>+Q55+Q58+Q62</f>
        <v>22677703243</v>
      </c>
      <c r="R54" s="151">
        <f t="shared" ref="R54:W54" si="19">R55+R58+R62</f>
        <v>0</v>
      </c>
      <c r="S54" s="151">
        <f t="shared" si="19"/>
        <v>22458897833</v>
      </c>
      <c r="T54" s="151">
        <f t="shared" si="19"/>
        <v>22458897833</v>
      </c>
      <c r="U54" s="151">
        <f t="shared" si="19"/>
        <v>22244543514</v>
      </c>
      <c r="V54" s="151">
        <f t="shared" si="19"/>
        <v>22220643869</v>
      </c>
      <c r="W54" s="151">
        <f t="shared" si="19"/>
        <v>22220643869</v>
      </c>
      <c r="X54" s="157">
        <f t="shared" si="2"/>
        <v>0.99035151806797106</v>
      </c>
      <c r="Y54" s="91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92"/>
      <c r="AS54" s="92"/>
      <c r="AT54" s="92"/>
      <c r="AU54" s="92"/>
      <c r="AV54" s="92"/>
      <c r="AW54" s="92"/>
      <c r="AX54" s="92"/>
      <c r="AY54" s="92"/>
      <c r="AZ54" s="92"/>
      <c r="BA54" s="92"/>
      <c r="BB54" s="92"/>
      <c r="BC54" s="92"/>
      <c r="BD54" s="92"/>
      <c r="BE54" s="92"/>
      <c r="BF54" s="92"/>
      <c r="BG54" s="92"/>
      <c r="BH54" s="92"/>
      <c r="BI54" s="92"/>
      <c r="BJ54" s="92"/>
      <c r="BK54" s="92"/>
      <c r="BL54" s="92"/>
      <c r="BM54" s="92"/>
      <c r="BN54" s="92"/>
      <c r="BO54" s="92"/>
      <c r="BP54" s="92"/>
      <c r="BQ54" s="92"/>
      <c r="BR54" s="92"/>
      <c r="BS54" s="92"/>
      <c r="BT54" s="92"/>
      <c r="BU54" s="92"/>
      <c r="BV54" s="92"/>
      <c r="BW54" s="92"/>
      <c r="BX54" s="92"/>
      <c r="BY54" s="92"/>
      <c r="BZ54" s="92"/>
      <c r="CA54" s="92"/>
      <c r="CB54" s="92"/>
      <c r="CC54" s="92"/>
      <c r="CD54" s="92"/>
      <c r="CE54" s="92"/>
      <c r="CF54" s="92"/>
      <c r="CG54" s="92"/>
      <c r="CH54" s="92"/>
      <c r="CI54" s="92"/>
      <c r="CJ54" s="92"/>
      <c r="CK54" s="92"/>
      <c r="CL54" s="92"/>
      <c r="CM54" s="92"/>
      <c r="CN54" s="92"/>
      <c r="CO54" s="92"/>
      <c r="CP54" s="92"/>
      <c r="CQ54" s="92"/>
    </row>
    <row r="55" spans="1:95" s="102" customFormat="1" x14ac:dyDescent="0.2">
      <c r="A55" s="93" t="s">
        <v>34</v>
      </c>
      <c r="B55" s="94" t="s">
        <v>63</v>
      </c>
      <c r="C55" s="158" t="s">
        <v>63</v>
      </c>
      <c r="D55" s="94"/>
      <c r="E55" s="94"/>
      <c r="F55" s="94"/>
      <c r="G55" s="94"/>
      <c r="H55" s="94"/>
      <c r="I55" s="95"/>
      <c r="J55" s="96"/>
      <c r="K55" s="97" t="s">
        <v>92</v>
      </c>
      <c r="L55" s="98">
        <f>L56</f>
        <v>21220985786</v>
      </c>
      <c r="M55" s="98">
        <f t="shared" ref="M55:W55" si="20">M56</f>
        <v>0</v>
      </c>
      <c r="N55" s="98">
        <f t="shared" si="20"/>
        <v>0</v>
      </c>
      <c r="O55" s="98">
        <f t="shared" si="20"/>
        <v>0</v>
      </c>
      <c r="P55" s="98">
        <f t="shared" si="20"/>
        <v>0</v>
      </c>
      <c r="Q55" s="98">
        <f>Q56</f>
        <v>21220985786</v>
      </c>
      <c r="R55" s="98">
        <f t="shared" si="20"/>
        <v>0</v>
      </c>
      <c r="S55" s="98">
        <f t="shared" si="20"/>
        <v>21220985786</v>
      </c>
      <c r="T55" s="98">
        <f t="shared" si="20"/>
        <v>21220985786</v>
      </c>
      <c r="U55" s="98">
        <f t="shared" si="20"/>
        <v>21220985786</v>
      </c>
      <c r="V55" s="98">
        <f t="shared" si="20"/>
        <v>21220985786</v>
      </c>
      <c r="W55" s="98">
        <f t="shared" si="20"/>
        <v>21220985786</v>
      </c>
      <c r="X55" s="99">
        <f>T55/Q55</f>
        <v>1</v>
      </c>
      <c r="Y55" s="91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92"/>
      <c r="AS55" s="92"/>
      <c r="AT55" s="92"/>
      <c r="AU55" s="92"/>
      <c r="AV55" s="92"/>
      <c r="AW55" s="92"/>
      <c r="AX55" s="92"/>
      <c r="AY55" s="92"/>
      <c r="AZ55" s="92"/>
      <c r="BA55" s="92"/>
      <c r="BB55" s="92"/>
      <c r="BC55" s="92"/>
      <c r="BD55" s="92"/>
      <c r="BE55" s="92"/>
      <c r="BF55" s="92"/>
      <c r="BG55" s="92"/>
      <c r="BH55" s="92"/>
      <c r="BI55" s="92"/>
      <c r="BJ55" s="92"/>
      <c r="BK55" s="92"/>
      <c r="BL55" s="92"/>
      <c r="BM55" s="92"/>
      <c r="BN55" s="92"/>
      <c r="BO55" s="92"/>
      <c r="BP55" s="92"/>
      <c r="BQ55" s="92"/>
      <c r="BR55" s="92"/>
      <c r="BS55" s="92"/>
      <c r="BT55" s="92"/>
      <c r="BU55" s="92"/>
      <c r="BV55" s="92"/>
      <c r="BW55" s="92"/>
      <c r="BX55" s="92"/>
      <c r="BY55" s="92"/>
      <c r="BZ55" s="92"/>
      <c r="CA55" s="92"/>
      <c r="CB55" s="92"/>
      <c r="CC55" s="92"/>
      <c r="CD55" s="92"/>
      <c r="CE55" s="92"/>
      <c r="CF55" s="92"/>
      <c r="CG55" s="92"/>
      <c r="CH55" s="92"/>
      <c r="CI55" s="92"/>
      <c r="CJ55" s="92"/>
      <c r="CK55" s="92"/>
      <c r="CL55" s="92"/>
      <c r="CM55" s="92"/>
      <c r="CN55" s="92"/>
      <c r="CO55" s="92"/>
      <c r="CP55" s="92"/>
      <c r="CQ55" s="92"/>
    </row>
    <row r="56" spans="1:95" s="170" customFormat="1" ht="16.5" x14ac:dyDescent="0.2">
      <c r="A56" s="159" t="s">
        <v>34</v>
      </c>
      <c r="B56" s="160" t="s">
        <v>63</v>
      </c>
      <c r="C56" s="160" t="s">
        <v>63</v>
      </c>
      <c r="D56" s="160" t="s">
        <v>93</v>
      </c>
      <c r="E56" s="161"/>
      <c r="F56" s="162"/>
      <c r="G56" s="162"/>
      <c r="H56" s="163"/>
      <c r="I56" s="164"/>
      <c r="J56" s="165"/>
      <c r="K56" s="123" t="s">
        <v>94</v>
      </c>
      <c r="L56" s="166">
        <f>SUM(L57)</f>
        <v>21220985786</v>
      </c>
      <c r="M56" s="166">
        <f t="shared" ref="M56:W56" si="21">SUM(M57)</f>
        <v>0</v>
      </c>
      <c r="N56" s="166">
        <f t="shared" si="21"/>
        <v>0</v>
      </c>
      <c r="O56" s="166">
        <f t="shared" si="21"/>
        <v>0</v>
      </c>
      <c r="P56" s="166">
        <f t="shared" si="21"/>
        <v>0</v>
      </c>
      <c r="Q56" s="166">
        <f t="shared" si="21"/>
        <v>21220985786</v>
      </c>
      <c r="R56" s="166">
        <f>SUM(R57)</f>
        <v>0</v>
      </c>
      <c r="S56" s="166">
        <f t="shared" si="21"/>
        <v>21220985786</v>
      </c>
      <c r="T56" s="166">
        <f t="shared" si="21"/>
        <v>21220985786</v>
      </c>
      <c r="U56" s="166">
        <f t="shared" si="21"/>
        <v>21220985786</v>
      </c>
      <c r="V56" s="166">
        <f t="shared" si="21"/>
        <v>21220985786</v>
      </c>
      <c r="W56" s="166">
        <f t="shared" si="21"/>
        <v>21220985786</v>
      </c>
      <c r="X56" s="167">
        <f t="shared" si="2"/>
        <v>1</v>
      </c>
      <c r="Y56" s="168"/>
      <c r="Z56" s="169"/>
      <c r="AA56" s="169"/>
      <c r="AB56" s="169"/>
      <c r="AC56" s="169"/>
      <c r="AD56" s="169"/>
      <c r="AE56" s="169"/>
      <c r="AF56" s="169"/>
      <c r="AG56" s="169"/>
      <c r="AH56" s="169"/>
      <c r="AI56" s="169"/>
      <c r="AJ56" s="169"/>
      <c r="AK56" s="169"/>
      <c r="AL56" s="169"/>
      <c r="AM56" s="169"/>
      <c r="AN56" s="169"/>
      <c r="AO56" s="169"/>
      <c r="AP56" s="169"/>
      <c r="AQ56" s="169"/>
      <c r="AR56" s="169"/>
      <c r="AS56" s="169"/>
      <c r="AT56" s="169"/>
      <c r="AU56" s="169"/>
      <c r="AV56" s="169"/>
      <c r="AW56" s="169"/>
      <c r="AX56" s="169"/>
      <c r="AY56" s="169"/>
      <c r="AZ56" s="169"/>
      <c r="BA56" s="169"/>
      <c r="BB56" s="169"/>
      <c r="BC56" s="169"/>
      <c r="BD56" s="169"/>
      <c r="BE56" s="169"/>
      <c r="BF56" s="169"/>
      <c r="BG56" s="169"/>
      <c r="BH56" s="169"/>
      <c r="BI56" s="169"/>
      <c r="BJ56" s="169"/>
      <c r="BK56" s="169"/>
      <c r="BL56" s="169"/>
      <c r="BM56" s="169"/>
      <c r="BN56" s="169"/>
      <c r="BO56" s="169"/>
      <c r="BP56" s="169"/>
      <c r="BQ56" s="169"/>
      <c r="BR56" s="169"/>
      <c r="BS56" s="169"/>
      <c r="BT56" s="169"/>
      <c r="BU56" s="169"/>
      <c r="BV56" s="169"/>
      <c r="BW56" s="169"/>
      <c r="BX56" s="169"/>
      <c r="BY56" s="169"/>
      <c r="BZ56" s="169"/>
      <c r="CA56" s="169"/>
      <c r="CB56" s="169"/>
      <c r="CC56" s="169"/>
      <c r="CD56" s="169"/>
      <c r="CE56" s="169"/>
      <c r="CF56" s="169"/>
      <c r="CG56" s="169"/>
      <c r="CH56" s="169"/>
      <c r="CI56" s="169"/>
      <c r="CJ56" s="169"/>
      <c r="CK56" s="169"/>
      <c r="CL56" s="169"/>
      <c r="CM56" s="169"/>
      <c r="CN56" s="169"/>
      <c r="CO56" s="169"/>
      <c r="CP56" s="169"/>
      <c r="CQ56" s="169"/>
    </row>
    <row r="57" spans="1:95" s="135" customFormat="1" ht="16.5" x14ac:dyDescent="0.2">
      <c r="A57" s="125" t="s">
        <v>34</v>
      </c>
      <c r="B57" s="126" t="s">
        <v>63</v>
      </c>
      <c r="C57" s="126" t="s">
        <v>63</v>
      </c>
      <c r="D57" s="126" t="s">
        <v>93</v>
      </c>
      <c r="E57" s="127" t="s">
        <v>95</v>
      </c>
      <c r="F57" s="127"/>
      <c r="G57" s="127"/>
      <c r="H57" s="128">
        <v>10</v>
      </c>
      <c r="I57" s="129" t="s">
        <v>41</v>
      </c>
      <c r="J57" s="130" t="s">
        <v>42</v>
      </c>
      <c r="K57" s="131" t="s">
        <v>96</v>
      </c>
      <c r="L57" s="132">
        <v>21220985786</v>
      </c>
      <c r="M57" s="132"/>
      <c r="N57" s="132"/>
      <c r="O57" s="132"/>
      <c r="P57" s="132"/>
      <c r="Q57" s="132">
        <f>L57-M57+N57-O57+P57</f>
        <v>21220985786</v>
      </c>
      <c r="R57" s="132"/>
      <c r="S57" s="132">
        <v>21220985786</v>
      </c>
      <c r="T57" s="132">
        <v>21220985786</v>
      </c>
      <c r="U57" s="132">
        <v>21220985786</v>
      </c>
      <c r="V57" s="132">
        <v>21220985786</v>
      </c>
      <c r="W57" s="132">
        <v>21220985786</v>
      </c>
      <c r="X57" s="136">
        <f t="shared" si="2"/>
        <v>1</v>
      </c>
      <c r="Y57" s="133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  <c r="CJ57" s="134"/>
      <c r="CK57" s="134"/>
      <c r="CL57" s="134"/>
      <c r="CM57" s="134"/>
      <c r="CN57" s="134"/>
      <c r="CO57" s="134"/>
      <c r="CP57" s="134"/>
      <c r="CQ57" s="134"/>
    </row>
    <row r="58" spans="1:95" s="170" customFormat="1" x14ac:dyDescent="0.2">
      <c r="A58" s="159" t="s">
        <v>34</v>
      </c>
      <c r="B58" s="160" t="s">
        <v>63</v>
      </c>
      <c r="C58" s="160" t="s">
        <v>93</v>
      </c>
      <c r="D58" s="160"/>
      <c r="E58" s="162"/>
      <c r="F58" s="162"/>
      <c r="G58" s="162"/>
      <c r="H58" s="163"/>
      <c r="I58" s="164"/>
      <c r="J58" s="165"/>
      <c r="K58" s="123" t="s">
        <v>97</v>
      </c>
      <c r="L58" s="171">
        <f>L59</f>
        <v>1414717457</v>
      </c>
      <c r="M58" s="171">
        <f t="shared" ref="M58:W58" si="22">M59</f>
        <v>0</v>
      </c>
      <c r="N58" s="171">
        <f t="shared" si="22"/>
        <v>0</v>
      </c>
      <c r="O58" s="171">
        <f t="shared" si="22"/>
        <v>0</v>
      </c>
      <c r="P58" s="171">
        <f t="shared" si="22"/>
        <v>0</v>
      </c>
      <c r="Q58" s="171">
        <f t="shared" si="22"/>
        <v>1414717457</v>
      </c>
      <c r="R58" s="171">
        <f>R59</f>
        <v>0</v>
      </c>
      <c r="S58" s="171">
        <f t="shared" si="22"/>
        <v>1237912047</v>
      </c>
      <c r="T58" s="171">
        <f t="shared" si="22"/>
        <v>1237912047</v>
      </c>
      <c r="U58" s="171">
        <f t="shared" si="22"/>
        <v>1023557728</v>
      </c>
      <c r="V58" s="171">
        <f t="shared" si="22"/>
        <v>999658083</v>
      </c>
      <c r="W58" s="171">
        <f t="shared" si="22"/>
        <v>999658083</v>
      </c>
      <c r="X58" s="172">
        <f t="shared" si="2"/>
        <v>0.8750242254202989</v>
      </c>
      <c r="Y58" s="168"/>
      <c r="Z58" s="169"/>
      <c r="AA58" s="169"/>
      <c r="AB58" s="169"/>
      <c r="AC58" s="169"/>
      <c r="AD58" s="169"/>
      <c r="AE58" s="169"/>
      <c r="AF58" s="169"/>
      <c r="AG58" s="169"/>
      <c r="AH58" s="169"/>
      <c r="AI58" s="169"/>
      <c r="AJ58" s="169"/>
      <c r="AK58" s="169"/>
      <c r="AL58" s="169"/>
      <c r="AM58" s="169"/>
      <c r="AN58" s="169"/>
      <c r="AO58" s="169"/>
      <c r="AP58" s="169"/>
      <c r="AQ58" s="169"/>
      <c r="AR58" s="169"/>
      <c r="AS58" s="169"/>
      <c r="AT58" s="169"/>
      <c r="AU58" s="169"/>
      <c r="AV58" s="169"/>
      <c r="AW58" s="169"/>
      <c r="AX58" s="169"/>
      <c r="AY58" s="169"/>
      <c r="AZ58" s="169"/>
      <c r="BA58" s="169"/>
      <c r="BB58" s="169"/>
      <c r="BC58" s="169"/>
      <c r="BD58" s="169"/>
      <c r="BE58" s="169"/>
      <c r="BF58" s="169"/>
      <c r="BG58" s="169"/>
      <c r="BH58" s="169"/>
      <c r="BI58" s="169"/>
      <c r="BJ58" s="169"/>
      <c r="BK58" s="169"/>
      <c r="BL58" s="169"/>
      <c r="BM58" s="169"/>
      <c r="BN58" s="169"/>
      <c r="BO58" s="169"/>
      <c r="BP58" s="169"/>
      <c r="BQ58" s="169"/>
      <c r="BR58" s="169"/>
      <c r="BS58" s="169"/>
      <c r="BT58" s="169"/>
      <c r="BU58" s="169"/>
      <c r="BV58" s="169"/>
      <c r="BW58" s="169"/>
      <c r="BX58" s="169"/>
      <c r="BY58" s="169"/>
      <c r="BZ58" s="169"/>
      <c r="CA58" s="169"/>
      <c r="CB58" s="169"/>
      <c r="CC58" s="169"/>
      <c r="CD58" s="169"/>
      <c r="CE58" s="169"/>
      <c r="CF58" s="169"/>
      <c r="CG58" s="169"/>
      <c r="CH58" s="169"/>
      <c r="CI58" s="169"/>
      <c r="CJ58" s="169"/>
      <c r="CK58" s="169"/>
      <c r="CL58" s="169"/>
      <c r="CM58" s="169"/>
      <c r="CN58" s="169"/>
      <c r="CO58" s="169"/>
      <c r="CP58" s="169"/>
      <c r="CQ58" s="169"/>
    </row>
    <row r="59" spans="1:95" s="170" customFormat="1" ht="16.5" x14ac:dyDescent="0.2">
      <c r="A59" s="159" t="s">
        <v>34</v>
      </c>
      <c r="B59" s="160" t="s">
        <v>63</v>
      </c>
      <c r="C59" s="160" t="s">
        <v>93</v>
      </c>
      <c r="D59" s="160" t="s">
        <v>44</v>
      </c>
      <c r="E59" s="162"/>
      <c r="F59" s="162"/>
      <c r="G59" s="162"/>
      <c r="H59" s="163"/>
      <c r="I59" s="164"/>
      <c r="J59" s="165"/>
      <c r="K59" s="123" t="s">
        <v>98</v>
      </c>
      <c r="L59" s="171">
        <f>SUM(L60:L61)</f>
        <v>1414717457</v>
      </c>
      <c r="M59" s="171">
        <f t="shared" ref="M59:W59" si="23">SUM(M60:M61)</f>
        <v>0</v>
      </c>
      <c r="N59" s="171">
        <f t="shared" si="23"/>
        <v>0</v>
      </c>
      <c r="O59" s="171">
        <f t="shared" si="23"/>
        <v>0</v>
      </c>
      <c r="P59" s="171">
        <f t="shared" si="23"/>
        <v>0</v>
      </c>
      <c r="Q59" s="171">
        <f t="shared" si="23"/>
        <v>1414717457</v>
      </c>
      <c r="R59" s="171">
        <f>SUM(R60:R61)</f>
        <v>0</v>
      </c>
      <c r="S59" s="171">
        <f t="shared" si="23"/>
        <v>1237912047</v>
      </c>
      <c r="T59" s="171">
        <f t="shared" si="23"/>
        <v>1237912047</v>
      </c>
      <c r="U59" s="171">
        <f t="shared" si="23"/>
        <v>1023557728</v>
      </c>
      <c r="V59" s="171">
        <f t="shared" si="23"/>
        <v>999658083</v>
      </c>
      <c r="W59" s="171">
        <f t="shared" si="23"/>
        <v>999658083</v>
      </c>
      <c r="X59" s="172">
        <f t="shared" si="2"/>
        <v>0.8750242254202989</v>
      </c>
      <c r="Y59" s="168"/>
      <c r="Z59" s="169"/>
      <c r="AA59" s="169"/>
      <c r="AB59" s="169"/>
      <c r="AC59" s="169"/>
      <c r="AD59" s="169"/>
      <c r="AE59" s="169"/>
      <c r="AF59" s="169"/>
      <c r="AG59" s="169"/>
      <c r="AH59" s="169"/>
      <c r="AI59" s="169"/>
      <c r="AJ59" s="169"/>
      <c r="AK59" s="169"/>
      <c r="AL59" s="169"/>
      <c r="AM59" s="169"/>
      <c r="AN59" s="169"/>
      <c r="AO59" s="169"/>
      <c r="AP59" s="169"/>
      <c r="AQ59" s="169"/>
      <c r="AR59" s="169"/>
      <c r="AS59" s="169"/>
      <c r="AT59" s="169"/>
      <c r="AU59" s="169"/>
      <c r="AV59" s="169"/>
      <c r="AW59" s="169"/>
      <c r="AX59" s="169"/>
      <c r="AY59" s="169"/>
      <c r="AZ59" s="169"/>
      <c r="BA59" s="169"/>
      <c r="BB59" s="169"/>
      <c r="BC59" s="169"/>
      <c r="BD59" s="169"/>
      <c r="BE59" s="169"/>
      <c r="BF59" s="169"/>
      <c r="BG59" s="169"/>
      <c r="BH59" s="169"/>
      <c r="BI59" s="169"/>
      <c r="BJ59" s="169"/>
      <c r="BK59" s="169"/>
      <c r="BL59" s="169"/>
      <c r="BM59" s="169"/>
      <c r="BN59" s="169"/>
      <c r="BO59" s="169"/>
      <c r="BP59" s="169"/>
      <c r="BQ59" s="169"/>
      <c r="BR59" s="169"/>
      <c r="BS59" s="169"/>
      <c r="BT59" s="169"/>
      <c r="BU59" s="169"/>
      <c r="BV59" s="169"/>
      <c r="BW59" s="169"/>
      <c r="BX59" s="169"/>
      <c r="BY59" s="169"/>
      <c r="BZ59" s="169"/>
      <c r="CA59" s="169"/>
      <c r="CB59" s="169"/>
      <c r="CC59" s="169"/>
      <c r="CD59" s="169"/>
      <c r="CE59" s="169"/>
      <c r="CF59" s="169"/>
      <c r="CG59" s="169"/>
      <c r="CH59" s="169"/>
      <c r="CI59" s="169"/>
      <c r="CJ59" s="169"/>
      <c r="CK59" s="169"/>
      <c r="CL59" s="169"/>
      <c r="CM59" s="169"/>
      <c r="CN59" s="169"/>
      <c r="CO59" s="169"/>
      <c r="CP59" s="169"/>
      <c r="CQ59" s="169"/>
    </row>
    <row r="60" spans="1:95" s="183" customFormat="1" x14ac:dyDescent="0.2">
      <c r="A60" s="173" t="s">
        <v>34</v>
      </c>
      <c r="B60" s="174" t="s">
        <v>63</v>
      </c>
      <c r="C60" s="174" t="s">
        <v>93</v>
      </c>
      <c r="D60" s="174" t="s">
        <v>44</v>
      </c>
      <c r="E60" s="175" t="s">
        <v>40</v>
      </c>
      <c r="F60" s="175"/>
      <c r="G60" s="175"/>
      <c r="H60" s="176">
        <v>10</v>
      </c>
      <c r="I60" s="177" t="s">
        <v>41</v>
      </c>
      <c r="J60" s="178" t="s">
        <v>42</v>
      </c>
      <c r="K60" s="131" t="s">
        <v>99</v>
      </c>
      <c r="L60" s="179">
        <v>1354977457</v>
      </c>
      <c r="M60" s="179"/>
      <c r="N60" s="179"/>
      <c r="O60" s="179"/>
      <c r="P60" s="179"/>
      <c r="Q60" s="179">
        <f>L60-M60+N60-O60+P60</f>
        <v>1354977457</v>
      </c>
      <c r="R60" s="179"/>
      <c r="S60" s="179">
        <v>1228301115</v>
      </c>
      <c r="T60" s="179">
        <v>1228301115</v>
      </c>
      <c r="U60" s="179">
        <v>1013946796</v>
      </c>
      <c r="V60" s="179">
        <v>990047151</v>
      </c>
      <c r="W60" s="179">
        <v>990047151</v>
      </c>
      <c r="X60" s="180">
        <f t="shared" si="2"/>
        <v>0.90651036934557649</v>
      </c>
      <c r="Y60" s="181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  <c r="BB60" s="182"/>
      <c r="BC60" s="182"/>
      <c r="BD60" s="182"/>
      <c r="BE60" s="182"/>
      <c r="BF60" s="182"/>
      <c r="BG60" s="182"/>
      <c r="BH60" s="182"/>
      <c r="BI60" s="182"/>
      <c r="BJ60" s="182"/>
      <c r="BK60" s="182"/>
      <c r="BL60" s="182"/>
      <c r="BM60" s="182"/>
      <c r="BN60" s="182"/>
      <c r="BO60" s="182"/>
      <c r="BP60" s="182"/>
      <c r="BQ60" s="182"/>
      <c r="BR60" s="182"/>
      <c r="BS60" s="182"/>
      <c r="BT60" s="182"/>
      <c r="BU60" s="182"/>
      <c r="BV60" s="182"/>
      <c r="BW60" s="182"/>
      <c r="BX60" s="182"/>
      <c r="BY60" s="182"/>
      <c r="BZ60" s="182"/>
      <c r="CA60" s="182"/>
      <c r="CB60" s="182"/>
      <c r="CC60" s="182"/>
      <c r="CD60" s="182"/>
      <c r="CE60" s="182"/>
      <c r="CF60" s="182"/>
      <c r="CG60" s="182"/>
      <c r="CH60" s="182"/>
      <c r="CI60" s="182"/>
      <c r="CJ60" s="182"/>
      <c r="CK60" s="182"/>
      <c r="CL60" s="182"/>
      <c r="CM60" s="182"/>
      <c r="CN60" s="182"/>
      <c r="CO60" s="182"/>
      <c r="CP60" s="182"/>
      <c r="CQ60" s="182"/>
    </row>
    <row r="61" spans="1:95" s="183" customFormat="1" ht="24.75" x14ac:dyDescent="0.2">
      <c r="A61" s="173" t="s">
        <v>34</v>
      </c>
      <c r="B61" s="174" t="s">
        <v>63</v>
      </c>
      <c r="C61" s="174" t="s">
        <v>93</v>
      </c>
      <c r="D61" s="174" t="s">
        <v>44</v>
      </c>
      <c r="E61" s="177" t="s">
        <v>100</v>
      </c>
      <c r="F61" s="175"/>
      <c r="G61" s="175"/>
      <c r="H61" s="176">
        <v>10</v>
      </c>
      <c r="I61" s="177" t="s">
        <v>41</v>
      </c>
      <c r="J61" s="178" t="s">
        <v>42</v>
      </c>
      <c r="K61" s="131" t="s">
        <v>101</v>
      </c>
      <c r="L61" s="179">
        <v>59740000</v>
      </c>
      <c r="M61" s="179"/>
      <c r="N61" s="179"/>
      <c r="O61" s="179"/>
      <c r="P61" s="179"/>
      <c r="Q61" s="179">
        <f>L61-M61+N61-O61+P61</f>
        <v>59740000</v>
      </c>
      <c r="R61" s="179"/>
      <c r="S61" s="179">
        <v>9610932</v>
      </c>
      <c r="T61" s="179">
        <v>9610932</v>
      </c>
      <c r="U61" s="179">
        <v>9610932</v>
      </c>
      <c r="V61" s="179">
        <v>9610932</v>
      </c>
      <c r="W61" s="179">
        <v>9610932</v>
      </c>
      <c r="X61" s="180">
        <f>T61/Q61</f>
        <v>0.16087934382323402</v>
      </c>
      <c r="Y61" s="181"/>
      <c r="Z61" s="182"/>
      <c r="AA61" s="182"/>
      <c r="AB61" s="182"/>
      <c r="AC61" s="182"/>
      <c r="AD61" s="182"/>
      <c r="AE61" s="182"/>
      <c r="AF61" s="182"/>
      <c r="AG61" s="182"/>
      <c r="AH61" s="182"/>
      <c r="AI61" s="182"/>
      <c r="AJ61" s="182"/>
      <c r="AK61" s="182"/>
      <c r="AL61" s="182"/>
      <c r="AM61" s="182"/>
      <c r="AN61" s="182"/>
      <c r="AO61" s="182"/>
      <c r="AP61" s="182"/>
      <c r="AQ61" s="182"/>
      <c r="AR61" s="182"/>
      <c r="AS61" s="182"/>
      <c r="AT61" s="182"/>
      <c r="AU61" s="182"/>
      <c r="AV61" s="182"/>
      <c r="AW61" s="182"/>
      <c r="AX61" s="182"/>
      <c r="AY61" s="182"/>
      <c r="AZ61" s="182"/>
      <c r="BA61" s="182"/>
      <c r="BB61" s="182"/>
      <c r="BC61" s="182"/>
      <c r="BD61" s="182"/>
      <c r="BE61" s="182"/>
      <c r="BF61" s="182"/>
      <c r="BG61" s="182"/>
      <c r="BH61" s="182"/>
      <c r="BI61" s="182"/>
      <c r="BJ61" s="182"/>
      <c r="BK61" s="182"/>
      <c r="BL61" s="182"/>
      <c r="BM61" s="182"/>
      <c r="BN61" s="182"/>
      <c r="BO61" s="182"/>
      <c r="BP61" s="182"/>
      <c r="BQ61" s="182"/>
      <c r="BR61" s="182"/>
      <c r="BS61" s="182"/>
      <c r="BT61" s="182"/>
      <c r="BU61" s="182"/>
      <c r="BV61" s="182"/>
      <c r="BW61" s="182"/>
      <c r="BX61" s="182"/>
      <c r="BY61" s="182"/>
      <c r="BZ61" s="182"/>
      <c r="CA61" s="182"/>
      <c r="CB61" s="182"/>
      <c r="CC61" s="182"/>
      <c r="CD61" s="182"/>
      <c r="CE61" s="182"/>
      <c r="CF61" s="182"/>
      <c r="CG61" s="182"/>
      <c r="CH61" s="182"/>
      <c r="CI61" s="182"/>
      <c r="CJ61" s="182"/>
      <c r="CK61" s="182"/>
      <c r="CL61" s="182"/>
      <c r="CM61" s="182"/>
      <c r="CN61" s="182"/>
      <c r="CO61" s="182"/>
      <c r="CP61" s="182"/>
      <c r="CQ61" s="182"/>
    </row>
    <row r="62" spans="1:95" s="170" customFormat="1" ht="16.899999999999999" customHeight="1" x14ac:dyDescent="0.2">
      <c r="A62" s="159" t="s">
        <v>34</v>
      </c>
      <c r="B62" s="160" t="s">
        <v>63</v>
      </c>
      <c r="C62" s="160">
        <v>10</v>
      </c>
      <c r="D62" s="160"/>
      <c r="E62" s="162"/>
      <c r="F62" s="162"/>
      <c r="G62" s="162"/>
      <c r="H62" s="163"/>
      <c r="I62" s="164"/>
      <c r="J62" s="165"/>
      <c r="K62" s="123" t="s">
        <v>102</v>
      </c>
      <c r="L62" s="171">
        <f>+L63</f>
        <v>42000000</v>
      </c>
      <c r="M62" s="171">
        <f t="shared" ref="M62:W62" si="24">+M63</f>
        <v>0</v>
      </c>
      <c r="N62" s="171">
        <f t="shared" si="24"/>
        <v>0</v>
      </c>
      <c r="O62" s="171">
        <f t="shared" si="24"/>
        <v>0</v>
      </c>
      <c r="P62" s="171">
        <f t="shared" si="24"/>
        <v>0</v>
      </c>
      <c r="Q62" s="171">
        <f t="shared" si="24"/>
        <v>42000000</v>
      </c>
      <c r="R62" s="171">
        <f t="shared" si="24"/>
        <v>0</v>
      </c>
      <c r="S62" s="171">
        <f t="shared" si="24"/>
        <v>0</v>
      </c>
      <c r="T62" s="171">
        <f t="shared" si="24"/>
        <v>0</v>
      </c>
      <c r="U62" s="171">
        <f t="shared" si="24"/>
        <v>0</v>
      </c>
      <c r="V62" s="171">
        <f t="shared" si="24"/>
        <v>0</v>
      </c>
      <c r="W62" s="171">
        <f t="shared" si="24"/>
        <v>0</v>
      </c>
      <c r="X62" s="172">
        <f t="shared" si="2"/>
        <v>0</v>
      </c>
      <c r="Y62" s="168"/>
      <c r="Z62" s="169"/>
      <c r="AA62" s="169"/>
      <c r="AB62" s="169"/>
      <c r="AC62" s="169"/>
      <c r="AD62" s="169"/>
      <c r="AE62" s="169"/>
      <c r="AF62" s="169"/>
      <c r="AG62" s="169"/>
      <c r="AH62" s="169"/>
      <c r="AI62" s="169"/>
      <c r="AJ62" s="169"/>
      <c r="AK62" s="169"/>
      <c r="AL62" s="169"/>
      <c r="AM62" s="169"/>
      <c r="AN62" s="169"/>
      <c r="AO62" s="169"/>
      <c r="AP62" s="169"/>
      <c r="AQ62" s="169"/>
      <c r="AR62" s="169"/>
      <c r="AS62" s="169"/>
      <c r="AT62" s="169"/>
      <c r="AU62" s="169"/>
      <c r="AV62" s="169"/>
      <c r="AW62" s="169"/>
      <c r="AX62" s="169"/>
      <c r="AY62" s="169"/>
      <c r="AZ62" s="169"/>
      <c r="BA62" s="169"/>
      <c r="BB62" s="169"/>
      <c r="BC62" s="169"/>
      <c r="BD62" s="169"/>
      <c r="BE62" s="169"/>
      <c r="BF62" s="169"/>
      <c r="BG62" s="169"/>
      <c r="BH62" s="169"/>
      <c r="BI62" s="169"/>
      <c r="BJ62" s="169"/>
      <c r="BK62" s="169"/>
      <c r="BL62" s="169"/>
      <c r="BM62" s="169"/>
      <c r="BN62" s="169"/>
      <c r="BO62" s="169"/>
      <c r="BP62" s="169"/>
      <c r="BQ62" s="169"/>
      <c r="BR62" s="169"/>
      <c r="BS62" s="169"/>
      <c r="BT62" s="169"/>
      <c r="BU62" s="169"/>
      <c r="BV62" s="169"/>
      <c r="BW62" s="169"/>
      <c r="BX62" s="169"/>
      <c r="BY62" s="169"/>
      <c r="BZ62" s="169"/>
      <c r="CA62" s="169"/>
      <c r="CB62" s="169"/>
      <c r="CC62" s="169"/>
      <c r="CD62" s="169"/>
      <c r="CE62" s="169"/>
      <c r="CF62" s="169"/>
      <c r="CG62" s="169"/>
      <c r="CH62" s="169"/>
      <c r="CI62" s="169"/>
      <c r="CJ62" s="169"/>
      <c r="CK62" s="169"/>
      <c r="CL62" s="169"/>
      <c r="CM62" s="169"/>
      <c r="CN62" s="169"/>
      <c r="CO62" s="169"/>
      <c r="CP62" s="169"/>
      <c r="CQ62" s="169"/>
    </row>
    <row r="63" spans="1:95" s="183" customFormat="1" x14ac:dyDescent="0.2">
      <c r="A63" s="173" t="s">
        <v>34</v>
      </c>
      <c r="B63" s="174">
        <v>3</v>
      </c>
      <c r="C63" s="174">
        <v>10</v>
      </c>
      <c r="D63" s="126" t="s">
        <v>36</v>
      </c>
      <c r="E63" s="129" t="s">
        <v>40</v>
      </c>
      <c r="F63" s="175"/>
      <c r="G63" s="175"/>
      <c r="H63" s="176"/>
      <c r="I63" s="177"/>
      <c r="J63" s="178"/>
      <c r="K63" s="131" t="s">
        <v>103</v>
      </c>
      <c r="L63" s="179">
        <v>42000000</v>
      </c>
      <c r="M63" s="179"/>
      <c r="N63" s="179"/>
      <c r="O63" s="179"/>
      <c r="P63" s="179"/>
      <c r="Q63" s="179">
        <f>L63-M63+N63-O63+P63</f>
        <v>42000000</v>
      </c>
      <c r="R63" s="179"/>
      <c r="S63" s="179">
        <v>0</v>
      </c>
      <c r="T63" s="179">
        <v>0</v>
      </c>
      <c r="U63" s="179">
        <v>0</v>
      </c>
      <c r="V63" s="179">
        <v>0</v>
      </c>
      <c r="W63" s="179">
        <v>0</v>
      </c>
      <c r="X63" s="180">
        <f>T63/Q63</f>
        <v>0</v>
      </c>
      <c r="Y63" s="181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J63" s="182"/>
      <c r="AK63" s="182"/>
      <c r="AL63" s="182"/>
      <c r="AM63" s="182"/>
      <c r="AN63" s="182"/>
      <c r="AO63" s="182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82"/>
      <c r="BC63" s="182"/>
      <c r="BD63" s="182"/>
      <c r="BE63" s="182"/>
      <c r="BF63" s="182"/>
      <c r="BG63" s="182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82"/>
      <c r="BU63" s="182"/>
      <c r="BV63" s="182"/>
      <c r="BW63" s="182"/>
      <c r="BX63" s="182"/>
      <c r="BY63" s="182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82"/>
      <c r="CM63" s="182"/>
      <c r="CN63" s="182"/>
      <c r="CO63" s="182"/>
      <c r="CP63" s="182"/>
      <c r="CQ63" s="182"/>
    </row>
    <row r="64" spans="1:95" s="102" customFormat="1" ht="27" customHeight="1" x14ac:dyDescent="0.2">
      <c r="A64" s="146" t="s">
        <v>34</v>
      </c>
      <c r="B64" s="147" t="s">
        <v>104</v>
      </c>
      <c r="C64" s="147"/>
      <c r="D64" s="147"/>
      <c r="E64" s="147"/>
      <c r="F64" s="147"/>
      <c r="G64" s="147"/>
      <c r="H64" s="147"/>
      <c r="I64" s="148"/>
      <c r="J64" s="149"/>
      <c r="K64" s="150" t="s">
        <v>105</v>
      </c>
      <c r="L64" s="151">
        <f>L65+L68+L69+L72</f>
        <v>2589674605</v>
      </c>
      <c r="M64" s="151">
        <f t="shared" ref="M64:P64" si="25">M65+M68+M69+M72</f>
        <v>0</v>
      </c>
      <c r="N64" s="151">
        <v>0</v>
      </c>
      <c r="O64" s="151">
        <f t="shared" si="25"/>
        <v>0</v>
      </c>
      <c r="P64" s="151">
        <f t="shared" si="25"/>
        <v>0</v>
      </c>
      <c r="Q64" s="151">
        <f>Q65+Q68+Q69+Q72</f>
        <v>2589674605</v>
      </c>
      <c r="R64" s="151">
        <f t="shared" ref="R64:W64" si="26">R65+R68+R69+R72</f>
        <v>0</v>
      </c>
      <c r="S64" s="151">
        <f>S65+S68+S69+S72</f>
        <v>1963067065</v>
      </c>
      <c r="T64" s="151">
        <f>T65+T68+T69+T72</f>
        <v>1963067065</v>
      </c>
      <c r="U64" s="151">
        <f t="shared" si="26"/>
        <v>1963067065</v>
      </c>
      <c r="V64" s="151">
        <f t="shared" si="26"/>
        <v>1963067065</v>
      </c>
      <c r="W64" s="151">
        <f t="shared" si="26"/>
        <v>1963067065</v>
      </c>
      <c r="X64" s="180">
        <f t="shared" si="2"/>
        <v>0.75803618771633285</v>
      </c>
      <c r="Y64" s="91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92"/>
      <c r="AT64" s="92"/>
      <c r="AU64" s="92"/>
      <c r="AV64" s="92"/>
      <c r="AW64" s="92"/>
      <c r="AX64" s="92"/>
      <c r="AY64" s="92"/>
      <c r="AZ64" s="92"/>
      <c r="BA64" s="92"/>
      <c r="BB64" s="92"/>
      <c r="BC64" s="92"/>
      <c r="BD64" s="92"/>
      <c r="BE64" s="92"/>
      <c r="BF64" s="92"/>
      <c r="BG64" s="92"/>
      <c r="BH64" s="92"/>
      <c r="BI64" s="92"/>
      <c r="BJ64" s="92"/>
      <c r="BK64" s="92"/>
      <c r="BL64" s="92"/>
      <c r="BM64" s="92"/>
      <c r="BN64" s="92"/>
      <c r="BO64" s="92"/>
      <c r="BP64" s="92"/>
      <c r="BQ64" s="92"/>
      <c r="BR64" s="92"/>
      <c r="BS64" s="92"/>
      <c r="BT64" s="92"/>
      <c r="BU64" s="92"/>
      <c r="BV64" s="92"/>
      <c r="BW64" s="92"/>
      <c r="BX64" s="92"/>
      <c r="BY64" s="92"/>
      <c r="BZ64" s="92"/>
      <c r="CA64" s="92"/>
      <c r="CB64" s="92"/>
      <c r="CC64" s="92"/>
      <c r="CD64" s="92"/>
      <c r="CE64" s="92"/>
      <c r="CF64" s="92"/>
      <c r="CG64" s="92"/>
      <c r="CH64" s="92"/>
      <c r="CI64" s="92"/>
      <c r="CJ64" s="92"/>
      <c r="CK64" s="92"/>
      <c r="CL64" s="92"/>
      <c r="CM64" s="92"/>
      <c r="CN64" s="92"/>
      <c r="CO64" s="92"/>
      <c r="CP64" s="92"/>
      <c r="CQ64" s="92"/>
    </row>
    <row r="65" spans="1:95" s="102" customFormat="1" x14ac:dyDescent="0.2">
      <c r="A65" s="103" t="s">
        <v>34</v>
      </c>
      <c r="B65" s="104" t="s">
        <v>104</v>
      </c>
      <c r="C65" s="104" t="s">
        <v>36</v>
      </c>
      <c r="D65" s="104"/>
      <c r="E65" s="105"/>
      <c r="F65" s="105"/>
      <c r="G65" s="105"/>
      <c r="H65" s="106"/>
      <c r="I65" s="107"/>
      <c r="J65" s="108"/>
      <c r="K65" s="123" t="s">
        <v>106</v>
      </c>
      <c r="L65" s="110">
        <f>L66</f>
        <v>21176800</v>
      </c>
      <c r="M65" s="110">
        <f t="shared" ref="M65:W66" si="27">M66</f>
        <v>0</v>
      </c>
      <c r="N65" s="110">
        <f t="shared" si="27"/>
        <v>0</v>
      </c>
      <c r="O65" s="110">
        <f t="shared" si="27"/>
        <v>0</v>
      </c>
      <c r="P65" s="110">
        <f t="shared" si="27"/>
        <v>0</v>
      </c>
      <c r="Q65" s="110">
        <f t="shared" si="27"/>
        <v>21176800</v>
      </c>
      <c r="R65" s="110">
        <f>R66</f>
        <v>0</v>
      </c>
      <c r="S65" s="110">
        <f t="shared" si="27"/>
        <v>1366000</v>
      </c>
      <c r="T65" s="110">
        <f t="shared" si="27"/>
        <v>1366000</v>
      </c>
      <c r="U65" s="110">
        <f t="shared" si="27"/>
        <v>1366000</v>
      </c>
      <c r="V65" s="110">
        <f t="shared" si="27"/>
        <v>1366000</v>
      </c>
      <c r="W65" s="110">
        <f t="shared" si="27"/>
        <v>1366000</v>
      </c>
      <c r="X65" s="124">
        <f t="shared" si="2"/>
        <v>6.4504552151410974E-2</v>
      </c>
      <c r="Y65" s="91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92"/>
      <c r="AS65" s="92"/>
      <c r="AT65" s="92"/>
      <c r="AU65" s="92"/>
      <c r="AV65" s="92"/>
      <c r="AW65" s="92"/>
      <c r="AX65" s="92"/>
      <c r="AY65" s="92"/>
      <c r="AZ65" s="92"/>
      <c r="BA65" s="92"/>
      <c r="BB65" s="92"/>
      <c r="BC65" s="92"/>
      <c r="BD65" s="92"/>
      <c r="BE65" s="92"/>
      <c r="BF65" s="92"/>
      <c r="BG65" s="92"/>
      <c r="BH65" s="92"/>
      <c r="BI65" s="92"/>
      <c r="BJ65" s="92"/>
      <c r="BK65" s="92"/>
      <c r="BL65" s="92"/>
      <c r="BM65" s="92"/>
      <c r="BN65" s="92"/>
      <c r="BO65" s="92"/>
      <c r="BP65" s="92"/>
      <c r="BQ65" s="92"/>
      <c r="BR65" s="92"/>
      <c r="BS65" s="92"/>
      <c r="BT65" s="92"/>
      <c r="BU65" s="92"/>
      <c r="BV65" s="92"/>
      <c r="BW65" s="92"/>
      <c r="BX65" s="92"/>
      <c r="BY65" s="92"/>
      <c r="BZ65" s="92"/>
      <c r="CA65" s="92"/>
      <c r="CB65" s="92"/>
      <c r="CC65" s="92"/>
      <c r="CD65" s="92"/>
      <c r="CE65" s="92"/>
      <c r="CF65" s="92"/>
      <c r="CG65" s="92"/>
      <c r="CH65" s="92"/>
      <c r="CI65" s="92"/>
      <c r="CJ65" s="92"/>
      <c r="CK65" s="92"/>
      <c r="CL65" s="92"/>
      <c r="CM65" s="92"/>
      <c r="CN65" s="92"/>
      <c r="CO65" s="92"/>
      <c r="CP65" s="92"/>
      <c r="CQ65" s="92"/>
    </row>
    <row r="66" spans="1:95" s="102" customFormat="1" x14ac:dyDescent="0.2">
      <c r="A66" s="103" t="s">
        <v>34</v>
      </c>
      <c r="B66" s="104" t="s">
        <v>104</v>
      </c>
      <c r="C66" s="104" t="s">
        <v>36</v>
      </c>
      <c r="D66" s="104" t="s">
        <v>44</v>
      </c>
      <c r="E66" s="105"/>
      <c r="F66" s="105"/>
      <c r="G66" s="105"/>
      <c r="H66" s="106"/>
      <c r="I66" s="107"/>
      <c r="J66" s="108"/>
      <c r="K66" s="123" t="s">
        <v>107</v>
      </c>
      <c r="L66" s="110">
        <f>L67</f>
        <v>21176800</v>
      </c>
      <c r="M66" s="110">
        <f t="shared" si="27"/>
        <v>0</v>
      </c>
      <c r="N66" s="110">
        <f t="shared" si="27"/>
        <v>0</v>
      </c>
      <c r="O66" s="110">
        <f t="shared" si="27"/>
        <v>0</v>
      </c>
      <c r="P66" s="110">
        <f t="shared" si="27"/>
        <v>0</v>
      </c>
      <c r="Q66" s="110">
        <f t="shared" si="27"/>
        <v>21176800</v>
      </c>
      <c r="R66" s="110">
        <f>R67</f>
        <v>0</v>
      </c>
      <c r="S66" s="110">
        <f t="shared" si="27"/>
        <v>1366000</v>
      </c>
      <c r="T66" s="110">
        <f t="shared" si="27"/>
        <v>1366000</v>
      </c>
      <c r="U66" s="110">
        <f t="shared" si="27"/>
        <v>1366000</v>
      </c>
      <c r="V66" s="110">
        <f t="shared" si="27"/>
        <v>1366000</v>
      </c>
      <c r="W66" s="110">
        <f t="shared" si="27"/>
        <v>1366000</v>
      </c>
      <c r="X66" s="124">
        <f t="shared" si="2"/>
        <v>6.4504552151410974E-2</v>
      </c>
      <c r="Y66" s="91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92"/>
      <c r="AS66" s="92"/>
      <c r="AT66" s="92"/>
      <c r="AU66" s="92"/>
      <c r="AV66" s="92"/>
      <c r="AW66" s="92"/>
      <c r="AX66" s="92"/>
      <c r="AY66" s="92"/>
      <c r="AZ66" s="92"/>
      <c r="BA66" s="92"/>
      <c r="BB66" s="92"/>
      <c r="BC66" s="92"/>
      <c r="BD66" s="92"/>
      <c r="BE66" s="92"/>
      <c r="BF66" s="92"/>
      <c r="BG66" s="92"/>
      <c r="BH66" s="92"/>
      <c r="BI66" s="92"/>
      <c r="BJ66" s="92"/>
      <c r="BK66" s="92"/>
      <c r="BL66" s="92"/>
      <c r="BM66" s="92"/>
      <c r="BN66" s="92"/>
      <c r="BO66" s="92"/>
      <c r="BP66" s="92"/>
      <c r="BQ66" s="92"/>
      <c r="BR66" s="92"/>
      <c r="BS66" s="92"/>
      <c r="BT66" s="92"/>
      <c r="BU66" s="92"/>
      <c r="BV66" s="92"/>
      <c r="BW66" s="92"/>
      <c r="BX66" s="92"/>
      <c r="BY66" s="92"/>
      <c r="BZ66" s="92"/>
      <c r="CA66" s="92"/>
      <c r="CB66" s="92"/>
      <c r="CC66" s="92"/>
      <c r="CD66" s="92"/>
      <c r="CE66" s="92"/>
      <c r="CF66" s="92"/>
      <c r="CG66" s="92"/>
      <c r="CH66" s="92"/>
      <c r="CI66" s="92"/>
      <c r="CJ66" s="92"/>
      <c r="CK66" s="92"/>
      <c r="CL66" s="92"/>
      <c r="CM66" s="92"/>
      <c r="CN66" s="92"/>
      <c r="CO66" s="92"/>
      <c r="CP66" s="92"/>
      <c r="CQ66" s="92"/>
    </row>
    <row r="67" spans="1:95" s="135" customFormat="1" ht="16.899999999999999" customHeight="1" x14ac:dyDescent="0.2">
      <c r="A67" s="125" t="s">
        <v>34</v>
      </c>
      <c r="B67" s="126" t="s">
        <v>104</v>
      </c>
      <c r="C67" s="126" t="s">
        <v>36</v>
      </c>
      <c r="D67" s="126" t="s">
        <v>44</v>
      </c>
      <c r="E67" s="127" t="s">
        <v>55</v>
      </c>
      <c r="F67" s="127"/>
      <c r="G67" s="127"/>
      <c r="H67" s="128">
        <v>10</v>
      </c>
      <c r="I67" s="129" t="s">
        <v>41</v>
      </c>
      <c r="J67" s="130" t="s">
        <v>42</v>
      </c>
      <c r="K67" s="131" t="s">
        <v>108</v>
      </c>
      <c r="L67" s="132">
        <v>21176800</v>
      </c>
      <c r="M67" s="132"/>
      <c r="N67" s="132"/>
      <c r="O67" s="132"/>
      <c r="P67" s="132"/>
      <c r="Q67" s="132">
        <f>L67-M67+N67-O67+P67</f>
        <v>21176800</v>
      </c>
      <c r="R67" s="132"/>
      <c r="S67" s="132">
        <v>1366000</v>
      </c>
      <c r="T67" s="132">
        <v>1366000</v>
      </c>
      <c r="U67" s="132">
        <v>1366000</v>
      </c>
      <c r="V67" s="132">
        <v>1366000</v>
      </c>
      <c r="W67" s="132">
        <v>1366000</v>
      </c>
      <c r="X67" s="124">
        <f>T67/Q67</f>
        <v>6.4504552151410974E-2</v>
      </c>
      <c r="Y67" s="133"/>
      <c r="Z67" s="134"/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  <c r="AK67" s="134"/>
      <c r="AL67" s="134"/>
      <c r="AM67" s="134"/>
      <c r="AN67" s="134"/>
      <c r="AO67" s="134"/>
      <c r="AP67" s="134"/>
      <c r="AQ67" s="134"/>
      <c r="AR67" s="134"/>
      <c r="AS67" s="134"/>
      <c r="AT67" s="134"/>
      <c r="AU67" s="134"/>
      <c r="AV67" s="134"/>
      <c r="AW67" s="134"/>
      <c r="AX67" s="134"/>
      <c r="AY67" s="134"/>
      <c r="AZ67" s="134"/>
      <c r="BA67" s="134"/>
      <c r="BB67" s="134"/>
      <c r="BC67" s="134"/>
      <c r="BD67" s="134"/>
      <c r="BE67" s="134"/>
      <c r="BF67" s="134"/>
      <c r="BG67" s="134"/>
      <c r="BH67" s="134"/>
      <c r="BI67" s="134"/>
      <c r="BJ67" s="134"/>
      <c r="BK67" s="134"/>
      <c r="BL67" s="134"/>
      <c r="BM67" s="134"/>
      <c r="BN67" s="134"/>
      <c r="BO67" s="134"/>
      <c r="BP67" s="134"/>
      <c r="BQ67" s="134"/>
      <c r="BR67" s="134"/>
      <c r="BS67" s="134"/>
      <c r="BT67" s="134"/>
      <c r="BU67" s="134"/>
      <c r="BV67" s="134"/>
      <c r="BW67" s="134"/>
      <c r="BX67" s="134"/>
      <c r="BY67" s="134"/>
      <c r="BZ67" s="134"/>
      <c r="CA67" s="134"/>
      <c r="CB67" s="134"/>
      <c r="CC67" s="134"/>
      <c r="CD67" s="134"/>
      <c r="CE67" s="134"/>
      <c r="CF67" s="134"/>
      <c r="CG67" s="134"/>
      <c r="CH67" s="134"/>
      <c r="CI67" s="134"/>
      <c r="CJ67" s="134"/>
      <c r="CK67" s="134"/>
      <c r="CL67" s="134"/>
      <c r="CM67" s="134"/>
      <c r="CN67" s="134"/>
      <c r="CO67" s="134"/>
      <c r="CP67" s="134"/>
      <c r="CQ67" s="134"/>
    </row>
    <row r="68" spans="1:95" s="102" customFormat="1" ht="16.5" x14ac:dyDescent="0.2">
      <c r="A68" s="103" t="s">
        <v>34</v>
      </c>
      <c r="B68" s="104" t="s">
        <v>104</v>
      </c>
      <c r="C68" s="104" t="s">
        <v>63</v>
      </c>
      <c r="D68" s="104"/>
      <c r="E68" s="105"/>
      <c r="F68" s="105"/>
      <c r="G68" s="105"/>
      <c r="H68" s="106"/>
      <c r="I68" s="107"/>
      <c r="J68" s="108"/>
      <c r="K68" s="123" t="s">
        <v>109</v>
      </c>
      <c r="L68" s="110">
        <v>11647240</v>
      </c>
      <c r="M68" s="110"/>
      <c r="N68" s="110"/>
      <c r="O68" s="110"/>
      <c r="P68" s="110"/>
      <c r="Q68" s="110">
        <f>L68-M68+N68-O68+P68</f>
        <v>11647240</v>
      </c>
      <c r="R68" s="110">
        <v>0</v>
      </c>
      <c r="S68" s="110">
        <v>0</v>
      </c>
      <c r="T68" s="110">
        <v>0</v>
      </c>
      <c r="U68" s="110">
        <v>0</v>
      </c>
      <c r="V68" s="110">
        <v>0</v>
      </c>
      <c r="W68" s="110">
        <v>0</v>
      </c>
      <c r="X68" s="124">
        <f t="shared" si="2"/>
        <v>0</v>
      </c>
      <c r="Y68" s="91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92"/>
      <c r="AS68" s="92"/>
      <c r="AT68" s="92"/>
      <c r="AU68" s="92"/>
      <c r="AV68" s="92"/>
      <c r="AW68" s="92"/>
      <c r="AX68" s="92"/>
      <c r="AY68" s="92"/>
      <c r="AZ68" s="92"/>
      <c r="BA68" s="92"/>
      <c r="BB68" s="92"/>
      <c r="BC68" s="92"/>
      <c r="BD68" s="92"/>
      <c r="BE68" s="92"/>
      <c r="BF68" s="92"/>
      <c r="BG68" s="92"/>
      <c r="BH68" s="92"/>
      <c r="BI68" s="92"/>
      <c r="BJ68" s="92"/>
      <c r="BK68" s="92"/>
      <c r="BL68" s="92"/>
      <c r="BM68" s="92"/>
      <c r="BN68" s="92"/>
      <c r="BO68" s="92"/>
      <c r="BP68" s="92"/>
      <c r="BQ68" s="92"/>
      <c r="BR68" s="92"/>
      <c r="BS68" s="92"/>
      <c r="BT68" s="92"/>
      <c r="BU68" s="92"/>
      <c r="BV68" s="92"/>
      <c r="BW68" s="92"/>
      <c r="BX68" s="92"/>
      <c r="BY68" s="92"/>
      <c r="BZ68" s="92"/>
      <c r="CA68" s="92"/>
      <c r="CB68" s="92"/>
      <c r="CC68" s="92"/>
      <c r="CD68" s="92"/>
      <c r="CE68" s="92"/>
      <c r="CF68" s="92"/>
      <c r="CG68" s="92"/>
      <c r="CH68" s="92"/>
      <c r="CI68" s="92"/>
      <c r="CJ68" s="92"/>
      <c r="CK68" s="92"/>
      <c r="CL68" s="92"/>
      <c r="CM68" s="92"/>
      <c r="CN68" s="92"/>
      <c r="CO68" s="92"/>
      <c r="CP68" s="92"/>
      <c r="CQ68" s="92"/>
    </row>
    <row r="69" spans="1:95" s="102" customFormat="1" x14ac:dyDescent="0.2">
      <c r="A69" s="103" t="s">
        <v>34</v>
      </c>
      <c r="B69" s="104" t="s">
        <v>104</v>
      </c>
      <c r="C69" s="104" t="s">
        <v>93</v>
      </c>
      <c r="D69" s="104"/>
      <c r="E69" s="105"/>
      <c r="F69" s="105"/>
      <c r="G69" s="105"/>
      <c r="H69" s="106"/>
      <c r="I69" s="107"/>
      <c r="J69" s="108"/>
      <c r="K69" s="123" t="s">
        <v>110</v>
      </c>
      <c r="L69" s="110">
        <f>L71+L70</f>
        <v>2554732885</v>
      </c>
      <c r="M69" s="110">
        <f t="shared" ref="M69:W69" si="28">M71+M70</f>
        <v>0</v>
      </c>
      <c r="N69" s="110">
        <f t="shared" si="28"/>
        <v>0</v>
      </c>
      <c r="O69" s="110">
        <f t="shared" si="28"/>
        <v>0</v>
      </c>
      <c r="P69" s="110">
        <f t="shared" si="28"/>
        <v>0</v>
      </c>
      <c r="Q69" s="110">
        <f t="shared" si="28"/>
        <v>2554732885</v>
      </c>
      <c r="R69" s="110">
        <f t="shared" si="28"/>
        <v>0</v>
      </c>
      <c r="S69" s="110">
        <f>S71+S70</f>
        <v>1961701065</v>
      </c>
      <c r="T69" s="110">
        <f t="shared" si="28"/>
        <v>1961701065</v>
      </c>
      <c r="U69" s="110">
        <f t="shared" si="28"/>
        <v>1961701065</v>
      </c>
      <c r="V69" s="110">
        <f t="shared" si="28"/>
        <v>1961701065</v>
      </c>
      <c r="W69" s="110">
        <f t="shared" si="28"/>
        <v>1961701065</v>
      </c>
      <c r="X69" s="124">
        <f t="shared" si="2"/>
        <v>0.76786934419564568</v>
      </c>
      <c r="Y69" s="91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92"/>
      <c r="AS69" s="92"/>
      <c r="AT69" s="92"/>
      <c r="AU69" s="92"/>
      <c r="AV69" s="92"/>
      <c r="AW69" s="92"/>
      <c r="AX69" s="92"/>
      <c r="AY69" s="92"/>
      <c r="AZ69" s="92"/>
      <c r="BA69" s="92"/>
      <c r="BB69" s="92"/>
      <c r="BC69" s="92"/>
      <c r="BD69" s="92"/>
      <c r="BE69" s="92"/>
      <c r="BF69" s="92"/>
      <c r="BG69" s="92"/>
      <c r="BH69" s="92"/>
      <c r="BI69" s="92"/>
      <c r="BJ69" s="92"/>
      <c r="BK69" s="92"/>
      <c r="BL69" s="92"/>
      <c r="BM69" s="92"/>
      <c r="BN69" s="92"/>
      <c r="BO69" s="92"/>
      <c r="BP69" s="92"/>
      <c r="BQ69" s="92"/>
      <c r="BR69" s="92"/>
      <c r="BS69" s="92"/>
      <c r="BT69" s="92"/>
      <c r="BU69" s="92"/>
      <c r="BV69" s="92"/>
      <c r="BW69" s="92"/>
      <c r="BX69" s="92"/>
      <c r="BY69" s="92"/>
      <c r="BZ69" s="92"/>
      <c r="CA69" s="92"/>
      <c r="CB69" s="92"/>
      <c r="CC69" s="92"/>
      <c r="CD69" s="92"/>
      <c r="CE69" s="92"/>
      <c r="CF69" s="92"/>
      <c r="CG69" s="92"/>
      <c r="CH69" s="92"/>
      <c r="CI69" s="92"/>
      <c r="CJ69" s="92"/>
      <c r="CK69" s="92"/>
      <c r="CL69" s="92"/>
      <c r="CM69" s="92"/>
      <c r="CN69" s="92"/>
      <c r="CO69" s="92"/>
      <c r="CP69" s="92"/>
      <c r="CQ69" s="92"/>
    </row>
    <row r="70" spans="1:95" s="102" customFormat="1" ht="18" customHeight="1" x14ac:dyDescent="0.2">
      <c r="A70" s="103" t="s">
        <v>34</v>
      </c>
      <c r="B70" s="104" t="s">
        <v>104</v>
      </c>
      <c r="C70" s="104" t="s">
        <v>93</v>
      </c>
      <c r="D70" s="104" t="s">
        <v>36</v>
      </c>
      <c r="E70" s="184"/>
      <c r="F70" s="105"/>
      <c r="G70" s="105"/>
      <c r="H70" s="106">
        <v>10</v>
      </c>
      <c r="I70" s="107" t="s">
        <v>41</v>
      </c>
      <c r="J70" s="108" t="s">
        <v>111</v>
      </c>
      <c r="K70" s="123" t="s">
        <v>112</v>
      </c>
      <c r="L70" s="110">
        <v>0</v>
      </c>
      <c r="M70" s="110"/>
      <c r="N70" s="110">
        <v>0</v>
      </c>
      <c r="O70" s="110"/>
      <c r="P70" s="110"/>
      <c r="Q70" s="110">
        <f>L70-M70+N70-O70+P70</f>
        <v>0</v>
      </c>
      <c r="R70" s="110"/>
      <c r="S70" s="110">
        <v>0</v>
      </c>
      <c r="T70" s="110">
        <v>0</v>
      </c>
      <c r="U70" s="110">
        <v>0</v>
      </c>
      <c r="V70" s="110">
        <v>0</v>
      </c>
      <c r="W70" s="110">
        <v>0</v>
      </c>
      <c r="X70" s="124">
        <v>0</v>
      </c>
      <c r="Y70" s="91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92"/>
      <c r="AS70" s="92"/>
      <c r="AT70" s="92"/>
      <c r="AU70" s="92"/>
      <c r="AV70" s="92"/>
      <c r="AW70" s="92"/>
      <c r="AX70" s="92"/>
      <c r="AY70" s="92"/>
      <c r="AZ70" s="92"/>
      <c r="BA70" s="92"/>
      <c r="BB70" s="92"/>
      <c r="BC70" s="92"/>
      <c r="BD70" s="92"/>
      <c r="BE70" s="92"/>
      <c r="BF70" s="92"/>
      <c r="BG70" s="92"/>
      <c r="BH70" s="92"/>
      <c r="BI70" s="92"/>
      <c r="BJ70" s="92"/>
      <c r="BK70" s="92"/>
      <c r="BL70" s="92"/>
      <c r="BM70" s="92"/>
      <c r="BN70" s="92"/>
      <c r="BO70" s="92"/>
      <c r="BP70" s="92"/>
      <c r="BQ70" s="92"/>
      <c r="BR70" s="92"/>
      <c r="BS70" s="92"/>
      <c r="BT70" s="92"/>
      <c r="BU70" s="92"/>
      <c r="BV70" s="92"/>
      <c r="BW70" s="92"/>
      <c r="BX70" s="92"/>
      <c r="BY70" s="92"/>
      <c r="BZ70" s="92"/>
      <c r="CA70" s="92"/>
      <c r="CB70" s="92"/>
      <c r="CC70" s="92"/>
      <c r="CD70" s="92"/>
      <c r="CE70" s="92"/>
      <c r="CF70" s="92"/>
      <c r="CG70" s="92"/>
      <c r="CH70" s="92"/>
      <c r="CI70" s="92"/>
      <c r="CJ70" s="92"/>
      <c r="CK70" s="92"/>
      <c r="CL70" s="92"/>
      <c r="CM70" s="92"/>
      <c r="CN70" s="92"/>
      <c r="CO70" s="92"/>
      <c r="CP70" s="92"/>
      <c r="CQ70" s="92"/>
    </row>
    <row r="71" spans="1:95" s="102" customFormat="1" ht="19.149999999999999" customHeight="1" x14ac:dyDescent="0.2">
      <c r="A71" s="103" t="s">
        <v>34</v>
      </c>
      <c r="B71" s="104" t="s">
        <v>104</v>
      </c>
      <c r="C71" s="104" t="s">
        <v>93</v>
      </c>
      <c r="D71" s="104" t="s">
        <v>36</v>
      </c>
      <c r="E71" s="184"/>
      <c r="F71" s="105"/>
      <c r="G71" s="105"/>
      <c r="H71" s="106">
        <v>11</v>
      </c>
      <c r="I71" s="107" t="s">
        <v>41</v>
      </c>
      <c r="J71" s="108" t="s">
        <v>111</v>
      </c>
      <c r="K71" s="123" t="s">
        <v>112</v>
      </c>
      <c r="L71" s="110">
        <v>2554732885</v>
      </c>
      <c r="M71" s="110"/>
      <c r="N71" s="110">
        <v>0</v>
      </c>
      <c r="O71" s="110"/>
      <c r="P71" s="110"/>
      <c r="Q71" s="110">
        <f>L71-M71+N71-O71+P71</f>
        <v>2554732885</v>
      </c>
      <c r="R71" s="110"/>
      <c r="S71" s="110">
        <v>1961701065</v>
      </c>
      <c r="T71" s="110">
        <v>1961701065</v>
      </c>
      <c r="U71" s="110">
        <v>1961701065</v>
      </c>
      <c r="V71" s="110">
        <v>1961701065</v>
      </c>
      <c r="W71" s="110">
        <v>1961701065</v>
      </c>
      <c r="X71" s="111">
        <f t="shared" si="2"/>
        <v>0.76786934419564568</v>
      </c>
      <c r="Y71" s="91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92"/>
      <c r="AZ71" s="92"/>
      <c r="BA71" s="92"/>
      <c r="BB71" s="92"/>
      <c r="BC71" s="92"/>
      <c r="BD71" s="92"/>
      <c r="BE71" s="92"/>
      <c r="BF71" s="92"/>
      <c r="BG71" s="92"/>
      <c r="BH71" s="92"/>
      <c r="BI71" s="92"/>
      <c r="BJ71" s="92"/>
      <c r="BK71" s="92"/>
      <c r="BL71" s="92"/>
      <c r="BM71" s="92"/>
      <c r="BN71" s="92"/>
      <c r="BO71" s="92"/>
      <c r="BP71" s="92"/>
      <c r="BQ71" s="92"/>
      <c r="BR71" s="92"/>
      <c r="BS71" s="92"/>
      <c r="BT71" s="92"/>
      <c r="BU71" s="92"/>
      <c r="BV71" s="92"/>
      <c r="BW71" s="92"/>
      <c r="BX71" s="92"/>
      <c r="BY71" s="92"/>
      <c r="BZ71" s="92"/>
      <c r="CA71" s="92"/>
      <c r="CB71" s="92"/>
      <c r="CC71" s="92"/>
      <c r="CD71" s="92"/>
      <c r="CE71" s="92"/>
      <c r="CF71" s="92"/>
      <c r="CG71" s="92"/>
      <c r="CH71" s="92"/>
      <c r="CI71" s="92"/>
      <c r="CJ71" s="92"/>
      <c r="CK71" s="92"/>
      <c r="CL71" s="92"/>
      <c r="CM71" s="92"/>
      <c r="CN71" s="92"/>
      <c r="CO71" s="92"/>
      <c r="CP71" s="92"/>
      <c r="CQ71" s="92"/>
    </row>
    <row r="72" spans="1:95" s="102" customFormat="1" ht="16.5" x14ac:dyDescent="0.2">
      <c r="A72" s="103" t="s">
        <v>34</v>
      </c>
      <c r="B72" s="104" t="s">
        <v>104</v>
      </c>
      <c r="C72" s="104" t="s">
        <v>113</v>
      </c>
      <c r="D72" s="104"/>
      <c r="E72" s="184"/>
      <c r="F72" s="105"/>
      <c r="G72" s="105"/>
      <c r="H72" s="106"/>
      <c r="I72" s="107"/>
      <c r="J72" s="108"/>
      <c r="K72" s="123" t="s">
        <v>114</v>
      </c>
      <c r="L72" s="110">
        <f>L73</f>
        <v>2117680</v>
      </c>
      <c r="M72" s="110">
        <f t="shared" ref="M72:W72" si="29">M73</f>
        <v>0</v>
      </c>
      <c r="N72" s="110">
        <f t="shared" si="29"/>
        <v>0</v>
      </c>
      <c r="O72" s="110">
        <f t="shared" si="29"/>
        <v>0</v>
      </c>
      <c r="P72" s="110">
        <f t="shared" si="29"/>
        <v>0</v>
      </c>
      <c r="Q72" s="110">
        <f>Q73</f>
        <v>2117680</v>
      </c>
      <c r="R72" s="110">
        <f>R73</f>
        <v>0</v>
      </c>
      <c r="S72" s="110">
        <f t="shared" si="29"/>
        <v>0</v>
      </c>
      <c r="T72" s="110">
        <f t="shared" si="29"/>
        <v>0</v>
      </c>
      <c r="U72" s="110">
        <f t="shared" si="29"/>
        <v>0</v>
      </c>
      <c r="V72" s="110">
        <f t="shared" si="29"/>
        <v>0</v>
      </c>
      <c r="W72" s="110">
        <f t="shared" si="29"/>
        <v>0</v>
      </c>
      <c r="X72" s="111">
        <f t="shared" si="2"/>
        <v>0</v>
      </c>
      <c r="Y72" s="91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92"/>
      <c r="AZ72" s="92"/>
      <c r="BA72" s="92"/>
      <c r="BB72" s="92"/>
      <c r="BC72" s="92"/>
      <c r="BD72" s="92"/>
      <c r="BE72" s="92"/>
      <c r="BF72" s="92"/>
      <c r="BG72" s="92"/>
      <c r="BH72" s="92"/>
      <c r="BI72" s="92"/>
      <c r="BJ72" s="92"/>
      <c r="BK72" s="92"/>
      <c r="BL72" s="92"/>
      <c r="BM72" s="92"/>
      <c r="BN72" s="92"/>
      <c r="BO72" s="92"/>
      <c r="BP72" s="92"/>
      <c r="BQ72" s="92"/>
      <c r="BR72" s="92"/>
      <c r="BS72" s="92"/>
      <c r="BT72" s="92"/>
      <c r="BU72" s="92"/>
      <c r="BV72" s="92"/>
      <c r="BW72" s="92"/>
      <c r="BX72" s="92"/>
      <c r="BY72" s="92"/>
      <c r="BZ72" s="92"/>
      <c r="CA72" s="92"/>
      <c r="CB72" s="92"/>
      <c r="CC72" s="92"/>
      <c r="CD72" s="92"/>
      <c r="CE72" s="92"/>
      <c r="CF72" s="92"/>
      <c r="CG72" s="92"/>
      <c r="CH72" s="92"/>
      <c r="CI72" s="92"/>
      <c r="CJ72" s="92"/>
      <c r="CK72" s="92"/>
      <c r="CL72" s="92"/>
      <c r="CM72" s="92"/>
      <c r="CN72" s="92"/>
      <c r="CO72" s="92"/>
      <c r="CP72" s="92"/>
      <c r="CQ72" s="92"/>
    </row>
    <row r="73" spans="1:95" s="102" customFormat="1" x14ac:dyDescent="0.2">
      <c r="A73" s="103" t="s">
        <v>34</v>
      </c>
      <c r="B73" s="104" t="s">
        <v>104</v>
      </c>
      <c r="C73" s="104" t="s">
        <v>113</v>
      </c>
      <c r="D73" s="104" t="s">
        <v>44</v>
      </c>
      <c r="E73" s="184"/>
      <c r="F73" s="105"/>
      <c r="G73" s="105"/>
      <c r="H73" s="106"/>
      <c r="I73" s="107"/>
      <c r="J73" s="108"/>
      <c r="K73" s="123" t="s">
        <v>115</v>
      </c>
      <c r="L73" s="155">
        <f>L74+L75</f>
        <v>2117680</v>
      </c>
      <c r="M73" s="155">
        <f t="shared" ref="M73:W73" si="30">M74+M75</f>
        <v>0</v>
      </c>
      <c r="N73" s="155">
        <f t="shared" si="30"/>
        <v>0</v>
      </c>
      <c r="O73" s="155">
        <f t="shared" si="30"/>
        <v>0</v>
      </c>
      <c r="P73" s="155">
        <f t="shared" si="30"/>
        <v>0</v>
      </c>
      <c r="Q73" s="155">
        <f>Q74+Q75</f>
        <v>2117680</v>
      </c>
      <c r="R73" s="155">
        <f t="shared" si="30"/>
        <v>0</v>
      </c>
      <c r="S73" s="155">
        <f t="shared" si="30"/>
        <v>0</v>
      </c>
      <c r="T73" s="155">
        <f t="shared" si="30"/>
        <v>0</v>
      </c>
      <c r="U73" s="155">
        <f t="shared" si="30"/>
        <v>0</v>
      </c>
      <c r="V73" s="155">
        <f t="shared" si="30"/>
        <v>0</v>
      </c>
      <c r="W73" s="155">
        <f t="shared" si="30"/>
        <v>0</v>
      </c>
      <c r="X73" s="111">
        <f t="shared" si="2"/>
        <v>0</v>
      </c>
      <c r="Y73" s="91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92"/>
      <c r="AZ73" s="92"/>
      <c r="BA73" s="92"/>
      <c r="BB73" s="92"/>
      <c r="BC73" s="92"/>
      <c r="BD73" s="92"/>
      <c r="BE73" s="92"/>
      <c r="BF73" s="92"/>
      <c r="BG73" s="92"/>
      <c r="BH73" s="92"/>
      <c r="BI73" s="92"/>
      <c r="BJ73" s="92"/>
      <c r="BK73" s="92"/>
      <c r="BL73" s="92"/>
      <c r="BM73" s="92"/>
      <c r="BN73" s="92"/>
      <c r="BO73" s="92"/>
      <c r="BP73" s="92"/>
      <c r="BQ73" s="92"/>
      <c r="BR73" s="92"/>
      <c r="BS73" s="92"/>
      <c r="BT73" s="92"/>
      <c r="BU73" s="92"/>
      <c r="BV73" s="92"/>
      <c r="BW73" s="92"/>
      <c r="BX73" s="92"/>
      <c r="BY73" s="92"/>
      <c r="BZ73" s="92"/>
      <c r="CA73" s="92"/>
      <c r="CB73" s="92"/>
      <c r="CC73" s="92"/>
      <c r="CD73" s="92"/>
      <c r="CE73" s="92"/>
      <c r="CF73" s="92"/>
      <c r="CG73" s="92"/>
      <c r="CH73" s="92"/>
      <c r="CI73" s="92"/>
      <c r="CJ73" s="92"/>
      <c r="CK73" s="92"/>
      <c r="CL73" s="92"/>
      <c r="CM73" s="92"/>
      <c r="CN73" s="92"/>
      <c r="CO73" s="92"/>
      <c r="CP73" s="92"/>
      <c r="CQ73" s="92"/>
    </row>
    <row r="74" spans="1:95" s="135" customFormat="1" x14ac:dyDescent="0.2">
      <c r="A74" s="125" t="s">
        <v>34</v>
      </c>
      <c r="B74" s="126" t="s">
        <v>104</v>
      </c>
      <c r="C74" s="126" t="s">
        <v>113</v>
      </c>
      <c r="D74" s="126" t="s">
        <v>44</v>
      </c>
      <c r="E74" s="129" t="s">
        <v>40</v>
      </c>
      <c r="F74" s="127"/>
      <c r="G74" s="127"/>
      <c r="H74" s="128">
        <v>10</v>
      </c>
      <c r="I74" s="129" t="s">
        <v>41</v>
      </c>
      <c r="J74" s="130" t="s">
        <v>42</v>
      </c>
      <c r="K74" s="131" t="s">
        <v>116</v>
      </c>
      <c r="L74" s="132">
        <v>1017680</v>
      </c>
      <c r="M74" s="132"/>
      <c r="N74" s="132"/>
      <c r="O74" s="132"/>
      <c r="P74" s="132"/>
      <c r="Q74" s="132">
        <f>L74-M74+N74-O74+P74</f>
        <v>1017680</v>
      </c>
      <c r="R74" s="132"/>
      <c r="S74" s="132">
        <v>0</v>
      </c>
      <c r="T74" s="132">
        <v>0</v>
      </c>
      <c r="U74" s="132">
        <v>0</v>
      </c>
      <c r="V74" s="132">
        <v>0</v>
      </c>
      <c r="W74" s="132">
        <v>0</v>
      </c>
      <c r="X74" s="136">
        <f t="shared" si="2"/>
        <v>0</v>
      </c>
      <c r="Y74" s="133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  <c r="AK74" s="134"/>
      <c r="AL74" s="134"/>
      <c r="AM74" s="134"/>
      <c r="AN74" s="134"/>
      <c r="AO74" s="134"/>
      <c r="AP74" s="134"/>
      <c r="AQ74" s="134"/>
      <c r="AR74" s="134"/>
      <c r="AS74" s="134"/>
      <c r="AT74" s="134"/>
      <c r="AU74" s="134"/>
      <c r="AV74" s="134"/>
      <c r="AW74" s="134"/>
      <c r="AX74" s="134"/>
      <c r="AY74" s="134"/>
      <c r="AZ74" s="134"/>
      <c r="BA74" s="134"/>
      <c r="BB74" s="134"/>
      <c r="BC74" s="134"/>
      <c r="BD74" s="134"/>
      <c r="BE74" s="134"/>
      <c r="BF74" s="134"/>
      <c r="BG74" s="134"/>
      <c r="BH74" s="134"/>
      <c r="BI74" s="134"/>
      <c r="BJ74" s="134"/>
      <c r="BK74" s="134"/>
      <c r="BL74" s="134"/>
      <c r="BM74" s="134"/>
      <c r="BN74" s="134"/>
      <c r="BO74" s="134"/>
      <c r="BP74" s="134"/>
      <c r="BQ74" s="134"/>
      <c r="BR74" s="134"/>
      <c r="BS74" s="134"/>
      <c r="BT74" s="134"/>
      <c r="BU74" s="134"/>
      <c r="BV74" s="134"/>
      <c r="BW74" s="134"/>
      <c r="BX74" s="134"/>
      <c r="BY74" s="134"/>
      <c r="BZ74" s="134"/>
      <c r="CA74" s="134"/>
      <c r="CB74" s="134"/>
      <c r="CC74" s="134"/>
      <c r="CD74" s="134"/>
      <c r="CE74" s="134"/>
      <c r="CF74" s="134"/>
      <c r="CG74" s="134"/>
      <c r="CH74" s="134"/>
      <c r="CI74" s="134"/>
      <c r="CJ74" s="134"/>
      <c r="CK74" s="134"/>
      <c r="CL74" s="134"/>
      <c r="CM74" s="134"/>
      <c r="CN74" s="134"/>
      <c r="CO74" s="134"/>
      <c r="CP74" s="134"/>
      <c r="CQ74" s="134"/>
    </row>
    <row r="75" spans="1:95" s="135" customFormat="1" ht="13.5" thickBot="1" x14ac:dyDescent="0.25">
      <c r="A75" s="125" t="s">
        <v>34</v>
      </c>
      <c r="B75" s="126" t="s">
        <v>104</v>
      </c>
      <c r="C75" s="126" t="s">
        <v>113</v>
      </c>
      <c r="D75" s="126" t="s">
        <v>44</v>
      </c>
      <c r="E75" s="127" t="s">
        <v>47</v>
      </c>
      <c r="F75" s="127"/>
      <c r="G75" s="127"/>
      <c r="H75" s="128">
        <v>10</v>
      </c>
      <c r="I75" s="129" t="s">
        <v>41</v>
      </c>
      <c r="J75" s="130" t="s">
        <v>42</v>
      </c>
      <c r="K75" s="131" t="s">
        <v>117</v>
      </c>
      <c r="L75" s="132">
        <v>1100000</v>
      </c>
      <c r="M75" s="132"/>
      <c r="N75" s="132"/>
      <c r="O75" s="132"/>
      <c r="P75" s="132"/>
      <c r="Q75" s="132">
        <f>L75-M75+N75-O75+P75</f>
        <v>1100000</v>
      </c>
      <c r="R75" s="132"/>
      <c r="S75" s="132">
        <v>0</v>
      </c>
      <c r="T75" s="132">
        <v>0</v>
      </c>
      <c r="U75" s="132">
        <v>0</v>
      </c>
      <c r="V75" s="132">
        <v>0</v>
      </c>
      <c r="W75" s="132">
        <v>0</v>
      </c>
      <c r="X75" s="136">
        <f t="shared" si="2"/>
        <v>0</v>
      </c>
      <c r="Y75" s="133"/>
      <c r="Z75" s="134"/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  <c r="AK75" s="134"/>
      <c r="AL75" s="134"/>
      <c r="AM75" s="134"/>
      <c r="AN75" s="134"/>
      <c r="AO75" s="134"/>
      <c r="AP75" s="134"/>
      <c r="AQ75" s="134"/>
      <c r="AR75" s="134"/>
      <c r="AS75" s="134"/>
      <c r="AT75" s="134"/>
      <c r="AU75" s="134"/>
      <c r="AV75" s="134"/>
      <c r="AW75" s="134"/>
      <c r="AX75" s="134"/>
      <c r="AY75" s="134"/>
      <c r="AZ75" s="134"/>
      <c r="BA75" s="134"/>
      <c r="BB75" s="134"/>
      <c r="BC75" s="134"/>
      <c r="BD75" s="134"/>
      <c r="BE75" s="134"/>
      <c r="BF75" s="134"/>
      <c r="BG75" s="134"/>
      <c r="BH75" s="134"/>
      <c r="BI75" s="134"/>
      <c r="BJ75" s="134"/>
      <c r="BK75" s="134"/>
      <c r="BL75" s="134"/>
      <c r="BM75" s="134"/>
      <c r="BN75" s="134"/>
      <c r="BO75" s="134"/>
      <c r="BP75" s="134"/>
      <c r="BQ75" s="134"/>
      <c r="BR75" s="134"/>
      <c r="BS75" s="134"/>
      <c r="BT75" s="134"/>
      <c r="BU75" s="134"/>
      <c r="BV75" s="134"/>
      <c r="BW75" s="134"/>
      <c r="BX75" s="134"/>
      <c r="BY75" s="134"/>
      <c r="BZ75" s="134"/>
      <c r="CA75" s="134"/>
      <c r="CB75" s="134"/>
      <c r="CC75" s="134"/>
      <c r="CD75" s="134"/>
      <c r="CE75" s="134"/>
      <c r="CF75" s="134"/>
      <c r="CG75" s="134"/>
      <c r="CH75" s="134"/>
      <c r="CI75" s="134"/>
      <c r="CJ75" s="134"/>
      <c r="CK75" s="134"/>
      <c r="CL75" s="134"/>
      <c r="CM75" s="134"/>
      <c r="CN75" s="134"/>
      <c r="CO75" s="134"/>
      <c r="CP75" s="134"/>
      <c r="CQ75" s="134"/>
    </row>
    <row r="76" spans="1:95" s="92" customFormat="1" ht="18" thickTop="1" thickBot="1" x14ac:dyDescent="0.25">
      <c r="A76" s="84" t="s">
        <v>118</v>
      </c>
      <c r="B76" s="85"/>
      <c r="C76" s="85"/>
      <c r="D76" s="85"/>
      <c r="E76" s="85"/>
      <c r="F76" s="85"/>
      <c r="G76" s="85"/>
      <c r="H76" s="85"/>
      <c r="I76" s="86"/>
      <c r="J76" s="87"/>
      <c r="K76" s="88" t="s">
        <v>119</v>
      </c>
      <c r="L76" s="272">
        <f>+L77</f>
        <v>92488165</v>
      </c>
      <c r="M76" s="272">
        <f t="shared" ref="M76:W77" si="31">+M77</f>
        <v>0</v>
      </c>
      <c r="N76" s="272">
        <f t="shared" si="31"/>
        <v>0</v>
      </c>
      <c r="O76" s="272">
        <f t="shared" si="31"/>
        <v>0</v>
      </c>
      <c r="P76" s="272">
        <f t="shared" si="31"/>
        <v>0</v>
      </c>
      <c r="Q76" s="272">
        <f>+Q77</f>
        <v>92488165</v>
      </c>
      <c r="R76" s="272">
        <f t="shared" si="31"/>
        <v>0</v>
      </c>
      <c r="S76" s="272">
        <f t="shared" si="31"/>
        <v>92488165</v>
      </c>
      <c r="T76" s="272">
        <f t="shared" si="31"/>
        <v>92488165</v>
      </c>
      <c r="U76" s="89">
        <f>+U77</f>
        <v>92488165</v>
      </c>
      <c r="V76" s="89">
        <f t="shared" si="31"/>
        <v>92488165</v>
      </c>
      <c r="W76" s="89">
        <f t="shared" si="31"/>
        <v>92488165</v>
      </c>
      <c r="X76" s="90">
        <f t="shared" si="2"/>
        <v>1</v>
      </c>
      <c r="Y76" s="91"/>
    </row>
    <row r="77" spans="1:95" s="102" customFormat="1" ht="21.6" customHeight="1" thickTop="1" x14ac:dyDescent="0.2">
      <c r="A77" s="93" t="s">
        <v>118</v>
      </c>
      <c r="B77" s="94">
        <v>10</v>
      </c>
      <c r="C77" s="94"/>
      <c r="D77" s="94"/>
      <c r="E77" s="192"/>
      <c r="F77" s="192"/>
      <c r="G77" s="192"/>
      <c r="H77" s="193"/>
      <c r="I77" s="194"/>
      <c r="J77" s="195"/>
      <c r="K77" s="97" t="s">
        <v>120</v>
      </c>
      <c r="L77" s="98">
        <f>+L78</f>
        <v>92488165</v>
      </c>
      <c r="M77" s="98">
        <f t="shared" si="31"/>
        <v>0</v>
      </c>
      <c r="N77" s="98">
        <f t="shared" si="31"/>
        <v>0</v>
      </c>
      <c r="O77" s="98">
        <f t="shared" si="31"/>
        <v>0</v>
      </c>
      <c r="P77" s="98">
        <f t="shared" si="31"/>
        <v>0</v>
      </c>
      <c r="Q77" s="98">
        <f t="shared" si="31"/>
        <v>92488165</v>
      </c>
      <c r="R77" s="98">
        <f t="shared" si="31"/>
        <v>0</v>
      </c>
      <c r="S77" s="98">
        <f t="shared" si="31"/>
        <v>92488165</v>
      </c>
      <c r="T77" s="98">
        <f t="shared" si="31"/>
        <v>92488165</v>
      </c>
      <c r="U77" s="98">
        <f t="shared" si="31"/>
        <v>92488165</v>
      </c>
      <c r="V77" s="98">
        <f t="shared" si="31"/>
        <v>92488165</v>
      </c>
      <c r="W77" s="98">
        <f t="shared" si="31"/>
        <v>92488165</v>
      </c>
      <c r="X77" s="124">
        <f t="shared" si="2"/>
        <v>1</v>
      </c>
      <c r="Y77" s="91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92"/>
      <c r="AS77" s="92"/>
      <c r="AT77" s="92"/>
      <c r="AU77" s="92"/>
      <c r="AV77" s="92"/>
      <c r="AW77" s="92"/>
      <c r="AX77" s="92"/>
      <c r="AY77" s="92"/>
      <c r="AZ77" s="92"/>
      <c r="BA77" s="92"/>
      <c r="BB77" s="92"/>
      <c r="BC77" s="92"/>
      <c r="BD77" s="92"/>
      <c r="BE77" s="92"/>
      <c r="BF77" s="92"/>
      <c r="BG77" s="92"/>
      <c r="BH77" s="92"/>
      <c r="BI77" s="92"/>
      <c r="BJ77" s="92"/>
      <c r="BK77" s="92"/>
      <c r="BL77" s="92"/>
      <c r="BM77" s="92"/>
      <c r="BN77" s="92"/>
      <c r="BO77" s="92"/>
      <c r="BP77" s="92"/>
      <c r="BQ77" s="92"/>
      <c r="BR77" s="92"/>
      <c r="BS77" s="92"/>
      <c r="BT77" s="92"/>
      <c r="BU77" s="92"/>
      <c r="BV77" s="92"/>
      <c r="BW77" s="92"/>
      <c r="BX77" s="92"/>
      <c r="BY77" s="92"/>
      <c r="BZ77" s="92"/>
      <c r="CA77" s="92"/>
      <c r="CB77" s="92"/>
      <c r="CC77" s="92"/>
      <c r="CD77" s="92"/>
      <c r="CE77" s="92"/>
      <c r="CF77" s="92"/>
      <c r="CG77" s="92"/>
      <c r="CH77" s="92"/>
      <c r="CI77" s="92"/>
      <c r="CJ77" s="92"/>
      <c r="CK77" s="92"/>
      <c r="CL77" s="92"/>
      <c r="CM77" s="92"/>
      <c r="CN77" s="92"/>
      <c r="CO77" s="92"/>
      <c r="CP77" s="92"/>
      <c r="CQ77" s="92"/>
    </row>
    <row r="78" spans="1:95" s="135" customFormat="1" ht="13.5" thickBot="1" x14ac:dyDescent="0.25">
      <c r="A78" s="196" t="s">
        <v>118</v>
      </c>
      <c r="B78" s="197">
        <v>10</v>
      </c>
      <c r="C78" s="197" t="s">
        <v>93</v>
      </c>
      <c r="D78" s="197" t="s">
        <v>36</v>
      </c>
      <c r="E78" s="198"/>
      <c r="F78" s="198"/>
      <c r="G78" s="198"/>
      <c r="H78" s="199">
        <v>11</v>
      </c>
      <c r="I78" s="200" t="s">
        <v>41</v>
      </c>
      <c r="J78" s="201" t="s">
        <v>42</v>
      </c>
      <c r="K78" s="202" t="s">
        <v>121</v>
      </c>
      <c r="L78" s="203">
        <v>92488165</v>
      </c>
      <c r="M78" s="203"/>
      <c r="N78" s="203"/>
      <c r="O78" s="203"/>
      <c r="P78" s="203"/>
      <c r="Q78" s="203">
        <f>L78-M78+N78-O78+P78</f>
        <v>92488165</v>
      </c>
      <c r="R78" s="203">
        <v>0</v>
      </c>
      <c r="S78" s="203">
        <v>92488165</v>
      </c>
      <c r="T78" s="203">
        <v>92488165</v>
      </c>
      <c r="U78" s="203">
        <v>92488165</v>
      </c>
      <c r="V78" s="203">
        <v>92488165</v>
      </c>
      <c r="W78" s="203">
        <v>92488165</v>
      </c>
      <c r="X78" s="136">
        <f t="shared" si="2"/>
        <v>1</v>
      </c>
      <c r="Y78" s="133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4"/>
      <c r="AQ78" s="134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  <c r="BB78" s="134"/>
      <c r="BC78" s="134"/>
      <c r="BD78" s="134"/>
      <c r="BE78" s="134"/>
      <c r="BF78" s="134"/>
      <c r="BG78" s="134"/>
      <c r="BH78" s="134"/>
      <c r="BI78" s="134"/>
      <c r="BJ78" s="134"/>
      <c r="BK78" s="134"/>
      <c r="BL78" s="134"/>
      <c r="BM78" s="134"/>
      <c r="BN78" s="134"/>
      <c r="BO78" s="134"/>
      <c r="BP78" s="134"/>
      <c r="BQ78" s="134"/>
      <c r="BR78" s="134"/>
      <c r="BS78" s="134"/>
      <c r="BT78" s="134"/>
      <c r="BU78" s="134"/>
      <c r="BV78" s="134"/>
      <c r="BW78" s="134"/>
      <c r="BX78" s="134"/>
      <c r="BY78" s="134"/>
      <c r="BZ78" s="134"/>
      <c r="CA78" s="134"/>
      <c r="CB78" s="134"/>
      <c r="CC78" s="134"/>
      <c r="CD78" s="134"/>
      <c r="CE78" s="134"/>
      <c r="CF78" s="134"/>
      <c r="CG78" s="134"/>
      <c r="CH78" s="134"/>
      <c r="CI78" s="134"/>
      <c r="CJ78" s="134"/>
      <c r="CK78" s="134"/>
      <c r="CL78" s="134"/>
      <c r="CM78" s="134"/>
      <c r="CN78" s="134"/>
      <c r="CO78" s="134"/>
      <c r="CP78" s="134"/>
      <c r="CQ78" s="134"/>
    </row>
    <row r="79" spans="1:95" s="92" customFormat="1" ht="14.25" thickTop="1" thickBot="1" x14ac:dyDescent="0.25">
      <c r="A79" s="185" t="s">
        <v>122</v>
      </c>
      <c r="B79" s="186"/>
      <c r="C79" s="186"/>
      <c r="D79" s="186"/>
      <c r="E79" s="186"/>
      <c r="F79" s="186"/>
      <c r="G79" s="186"/>
      <c r="H79" s="186"/>
      <c r="I79" s="187"/>
      <c r="J79" s="188"/>
      <c r="K79" s="189" t="s">
        <v>123</v>
      </c>
      <c r="L79" s="190">
        <f>L80+L101+L147</f>
        <v>830298752890</v>
      </c>
      <c r="M79" s="190">
        <f t="shared" ref="M79:W79" si="32">M80+M101+M147</f>
        <v>99342933417</v>
      </c>
      <c r="N79" s="190">
        <f t="shared" si="32"/>
        <v>99342933417</v>
      </c>
      <c r="O79" s="190">
        <f t="shared" si="32"/>
        <v>0</v>
      </c>
      <c r="P79" s="190">
        <f t="shared" si="32"/>
        <v>15000000000</v>
      </c>
      <c r="Q79" s="190">
        <f>Q80+Q101+Q147</f>
        <v>845298752890</v>
      </c>
      <c r="R79" s="190">
        <f>R80+R101+R147</f>
        <v>0</v>
      </c>
      <c r="S79" s="190">
        <f t="shared" si="32"/>
        <v>829172653264.03992</v>
      </c>
      <c r="T79" s="190">
        <f>T80+T101+T147</f>
        <v>829172653264.03992</v>
      </c>
      <c r="U79" s="191">
        <f t="shared" si="32"/>
        <v>507462480291.98999</v>
      </c>
      <c r="V79" s="191">
        <f t="shared" si="32"/>
        <v>507382871380.98999</v>
      </c>
      <c r="W79" s="191">
        <f t="shared" si="32"/>
        <v>507382871380.98999</v>
      </c>
      <c r="X79" s="90">
        <f t="shared" si="2"/>
        <v>0.98092260331530545</v>
      </c>
      <c r="Y79" s="91"/>
    </row>
    <row r="80" spans="1:95" s="213" customFormat="1" ht="33.75" thickTop="1" x14ac:dyDescent="0.25">
      <c r="A80" s="204" t="s">
        <v>122</v>
      </c>
      <c r="B80" s="205" t="s">
        <v>124</v>
      </c>
      <c r="C80" s="205"/>
      <c r="D80" s="205"/>
      <c r="E80" s="205"/>
      <c r="F80" s="205"/>
      <c r="G80" s="205"/>
      <c r="H80" s="205"/>
      <c r="I80" s="206"/>
      <c r="J80" s="207"/>
      <c r="K80" s="208" t="s">
        <v>125</v>
      </c>
      <c r="L80" s="209">
        <f>L81</f>
        <v>86700752890</v>
      </c>
      <c r="M80" s="209">
        <f t="shared" ref="M80:W80" si="33">M81</f>
        <v>3605157834</v>
      </c>
      <c r="N80" s="209">
        <f t="shared" si="33"/>
        <v>3605157834</v>
      </c>
      <c r="O80" s="209">
        <f t="shared" si="33"/>
        <v>0</v>
      </c>
      <c r="P80" s="209">
        <f t="shared" si="33"/>
        <v>0</v>
      </c>
      <c r="Q80" s="209">
        <f t="shared" si="33"/>
        <v>86700752890</v>
      </c>
      <c r="R80" s="209">
        <f>R81</f>
        <v>0</v>
      </c>
      <c r="S80" s="209">
        <f>S81</f>
        <v>84671426661.240005</v>
      </c>
      <c r="T80" s="209">
        <f>T81</f>
        <v>84671426661.240005</v>
      </c>
      <c r="U80" s="209">
        <f t="shared" si="33"/>
        <v>68068259214.240005</v>
      </c>
      <c r="V80" s="209">
        <f t="shared" si="33"/>
        <v>68064259214.240005</v>
      </c>
      <c r="W80" s="209">
        <f t="shared" si="33"/>
        <v>68064259214.240005</v>
      </c>
      <c r="X80" s="210">
        <f t="shared" si="2"/>
        <v>0.97659390303871219</v>
      </c>
      <c r="Y80" s="211"/>
      <c r="Z80" s="212"/>
      <c r="AA80" s="212"/>
      <c r="AB80" s="212"/>
      <c r="AC80" s="212"/>
      <c r="AD80" s="212"/>
      <c r="AE80" s="212"/>
      <c r="AF80" s="212"/>
      <c r="AG80" s="212"/>
      <c r="AH80" s="212"/>
      <c r="AI80" s="212"/>
      <c r="AJ80" s="212"/>
      <c r="AK80" s="212"/>
      <c r="AL80" s="212"/>
      <c r="AM80" s="212"/>
      <c r="AN80" s="212"/>
      <c r="AO80" s="212"/>
      <c r="AP80" s="212"/>
      <c r="AQ80" s="212"/>
      <c r="AR80" s="212"/>
      <c r="AS80" s="212"/>
      <c r="AT80" s="212"/>
      <c r="AU80" s="212"/>
      <c r="AV80" s="212"/>
      <c r="AW80" s="212"/>
      <c r="AX80" s="212"/>
      <c r="AY80" s="212"/>
      <c r="AZ80" s="212"/>
      <c r="BA80" s="212"/>
      <c r="BB80" s="212"/>
      <c r="BC80" s="212"/>
      <c r="BD80" s="212"/>
      <c r="BE80" s="212"/>
      <c r="BF80" s="212"/>
      <c r="BG80" s="212"/>
      <c r="BH80" s="212"/>
      <c r="BI80" s="212"/>
      <c r="BJ80" s="212"/>
      <c r="BK80" s="212"/>
      <c r="BL80" s="212"/>
      <c r="BM80" s="212"/>
      <c r="BN80" s="212"/>
      <c r="BO80" s="212"/>
      <c r="BP80" s="212"/>
      <c r="BQ80" s="212"/>
      <c r="BR80" s="212"/>
      <c r="BS80" s="212"/>
      <c r="BT80" s="212"/>
      <c r="BU80" s="212"/>
      <c r="BV80" s="212"/>
      <c r="BW80" s="212"/>
      <c r="BX80" s="212"/>
      <c r="BY80" s="212"/>
      <c r="BZ80" s="212"/>
      <c r="CA80" s="212"/>
      <c r="CB80" s="212"/>
      <c r="CC80" s="212"/>
      <c r="CD80" s="212"/>
      <c r="CE80" s="212"/>
      <c r="CF80" s="212"/>
      <c r="CG80" s="212"/>
      <c r="CH80" s="212"/>
      <c r="CI80" s="212"/>
      <c r="CJ80" s="212"/>
      <c r="CK80" s="212"/>
      <c r="CL80" s="212"/>
      <c r="CM80" s="212"/>
      <c r="CN80" s="212"/>
      <c r="CO80" s="212"/>
      <c r="CP80" s="212"/>
      <c r="CQ80" s="212"/>
    </row>
    <row r="81" spans="1:95" s="102" customFormat="1" x14ac:dyDescent="0.2">
      <c r="A81" s="103" t="s">
        <v>122</v>
      </c>
      <c r="B81" s="104" t="s">
        <v>124</v>
      </c>
      <c r="C81" s="104" t="s">
        <v>126</v>
      </c>
      <c r="D81" s="104"/>
      <c r="E81" s="105"/>
      <c r="F81" s="105"/>
      <c r="G81" s="105"/>
      <c r="H81" s="106"/>
      <c r="I81" s="107"/>
      <c r="J81" s="108"/>
      <c r="K81" s="214" t="s">
        <v>127</v>
      </c>
      <c r="L81" s="110">
        <f t="shared" ref="L81:W81" si="34">L82+L84+L88+L93+L99</f>
        <v>86700752890</v>
      </c>
      <c r="M81" s="110">
        <f t="shared" si="34"/>
        <v>3605157834</v>
      </c>
      <c r="N81" s="110">
        <f t="shared" si="34"/>
        <v>3605157834</v>
      </c>
      <c r="O81" s="110">
        <f t="shared" si="34"/>
        <v>0</v>
      </c>
      <c r="P81" s="110">
        <f t="shared" si="34"/>
        <v>0</v>
      </c>
      <c r="Q81" s="110">
        <f t="shared" si="34"/>
        <v>86700752890</v>
      </c>
      <c r="R81" s="110">
        <f t="shared" si="34"/>
        <v>0</v>
      </c>
      <c r="S81" s="110">
        <f t="shared" si="34"/>
        <v>84671426661.240005</v>
      </c>
      <c r="T81" s="110">
        <f t="shared" si="34"/>
        <v>84671426661.240005</v>
      </c>
      <c r="U81" s="110">
        <f t="shared" si="34"/>
        <v>68068259214.240005</v>
      </c>
      <c r="V81" s="110">
        <f t="shared" si="34"/>
        <v>68064259214.240005</v>
      </c>
      <c r="W81" s="110">
        <f t="shared" si="34"/>
        <v>68064259214.240005</v>
      </c>
      <c r="X81" s="111">
        <f t="shared" si="2"/>
        <v>0.97659390303871219</v>
      </c>
      <c r="Y81" s="91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92"/>
      <c r="AS81" s="92"/>
      <c r="AT81" s="92"/>
      <c r="AU81" s="92"/>
      <c r="AV81" s="92"/>
      <c r="AW81" s="92"/>
      <c r="AX81" s="92"/>
      <c r="AY81" s="92"/>
      <c r="AZ81" s="92"/>
      <c r="BA81" s="92"/>
      <c r="BB81" s="92"/>
      <c r="BC81" s="92"/>
      <c r="BD81" s="92"/>
      <c r="BE81" s="92"/>
      <c r="BF81" s="92"/>
      <c r="BG81" s="92"/>
      <c r="BH81" s="92"/>
      <c r="BI81" s="92"/>
      <c r="BJ81" s="92"/>
      <c r="BK81" s="92"/>
      <c r="BL81" s="92"/>
      <c r="BM81" s="92"/>
      <c r="BN81" s="92"/>
      <c r="BO81" s="92"/>
      <c r="BP81" s="92"/>
      <c r="BQ81" s="92"/>
      <c r="BR81" s="92"/>
      <c r="BS81" s="92"/>
      <c r="BT81" s="92"/>
      <c r="BU81" s="92"/>
      <c r="BV81" s="92"/>
      <c r="BW81" s="92"/>
      <c r="BX81" s="92"/>
      <c r="BY81" s="92"/>
      <c r="BZ81" s="92"/>
      <c r="CA81" s="92"/>
      <c r="CB81" s="92"/>
      <c r="CC81" s="92"/>
      <c r="CD81" s="92"/>
      <c r="CE81" s="92"/>
      <c r="CF81" s="92"/>
      <c r="CG81" s="92"/>
      <c r="CH81" s="92"/>
      <c r="CI81" s="92"/>
      <c r="CJ81" s="92"/>
      <c r="CK81" s="92"/>
      <c r="CL81" s="92"/>
      <c r="CM81" s="92"/>
      <c r="CN81" s="92"/>
      <c r="CO81" s="92"/>
      <c r="CP81" s="92"/>
      <c r="CQ81" s="92"/>
    </row>
    <row r="82" spans="1:95" s="102" customFormat="1" ht="41.25" x14ac:dyDescent="0.2">
      <c r="A82" s="103" t="s">
        <v>122</v>
      </c>
      <c r="B82" s="104" t="s">
        <v>124</v>
      </c>
      <c r="C82" s="104" t="s">
        <v>126</v>
      </c>
      <c r="D82" s="104" t="s">
        <v>128</v>
      </c>
      <c r="E82" s="105"/>
      <c r="F82" s="105"/>
      <c r="G82" s="105"/>
      <c r="H82" s="106">
        <v>10</v>
      </c>
      <c r="I82" s="107" t="s">
        <v>41</v>
      </c>
      <c r="J82" s="108" t="s">
        <v>42</v>
      </c>
      <c r="K82" s="123" t="s">
        <v>129</v>
      </c>
      <c r="L82" s="110">
        <f>SUM(L83)</f>
        <v>33200000000</v>
      </c>
      <c r="M82" s="110">
        <f>SUM(M83)</f>
        <v>150000000</v>
      </c>
      <c r="N82" s="110">
        <f>SUM(N83)</f>
        <v>150000000</v>
      </c>
      <c r="O82" s="110">
        <f t="shared" ref="O82:W82" si="35">SUM(O83)</f>
        <v>0</v>
      </c>
      <c r="P82" s="110">
        <f t="shared" si="35"/>
        <v>0</v>
      </c>
      <c r="Q82" s="110">
        <f>SUM(Q83)</f>
        <v>33200000000</v>
      </c>
      <c r="R82" s="110">
        <f>SUM(R83)</f>
        <v>0</v>
      </c>
      <c r="S82" s="110">
        <f t="shared" si="35"/>
        <v>32795439581.240002</v>
      </c>
      <c r="T82" s="110">
        <f>SUM(T83)</f>
        <v>32795439581.240002</v>
      </c>
      <c r="U82" s="110">
        <f t="shared" si="35"/>
        <v>24503305253.240002</v>
      </c>
      <c r="V82" s="110">
        <f t="shared" si="35"/>
        <v>24499305253.240002</v>
      </c>
      <c r="W82" s="110">
        <f t="shared" si="35"/>
        <v>24499305253.240002</v>
      </c>
      <c r="X82" s="259">
        <f t="shared" ref="X82:X155" si="36">T82/Q82</f>
        <v>0.98781444521807238</v>
      </c>
      <c r="Y82" s="217"/>
    </row>
    <row r="83" spans="1:95" s="135" customFormat="1" ht="24.75" x14ac:dyDescent="0.2">
      <c r="A83" s="125" t="s">
        <v>122</v>
      </c>
      <c r="B83" s="126" t="s">
        <v>124</v>
      </c>
      <c r="C83" s="126" t="s">
        <v>126</v>
      </c>
      <c r="D83" s="126" t="s">
        <v>128</v>
      </c>
      <c r="E83" s="127" t="s">
        <v>130</v>
      </c>
      <c r="F83" s="127" t="s">
        <v>131</v>
      </c>
      <c r="G83" s="127"/>
      <c r="H83" s="128">
        <v>10</v>
      </c>
      <c r="I83" s="129"/>
      <c r="J83" s="130"/>
      <c r="K83" s="260" t="s">
        <v>132</v>
      </c>
      <c r="L83" s="132">
        <v>33200000000</v>
      </c>
      <c r="M83" s="132">
        <v>150000000</v>
      </c>
      <c r="N83" s="132">
        <v>150000000</v>
      </c>
      <c r="O83" s="132"/>
      <c r="P83" s="132"/>
      <c r="Q83" s="132">
        <f>L83-M83+N83-O83+P83</f>
        <v>33200000000</v>
      </c>
      <c r="R83" s="132"/>
      <c r="S83" s="132">
        <v>32795439581.240002</v>
      </c>
      <c r="T83" s="132">
        <v>32795439581.240002</v>
      </c>
      <c r="U83" s="132">
        <v>24503305253.240002</v>
      </c>
      <c r="V83" s="132">
        <v>24499305253.240002</v>
      </c>
      <c r="W83" s="132">
        <v>24499305253.240002</v>
      </c>
      <c r="X83" s="136">
        <f t="shared" si="36"/>
        <v>0.98781444521807238</v>
      </c>
      <c r="Y83" s="121"/>
    </row>
    <row r="84" spans="1:95" s="102" customFormat="1" ht="36" customHeight="1" x14ac:dyDescent="0.2">
      <c r="A84" s="103" t="s">
        <v>122</v>
      </c>
      <c r="B84" s="104" t="s">
        <v>124</v>
      </c>
      <c r="C84" s="104" t="s">
        <v>126</v>
      </c>
      <c r="D84" s="104" t="s">
        <v>133</v>
      </c>
      <c r="E84" s="105"/>
      <c r="F84" s="105"/>
      <c r="G84" s="105"/>
      <c r="H84" s="106"/>
      <c r="I84" s="107"/>
      <c r="J84" s="108"/>
      <c r="K84" s="123" t="s">
        <v>134</v>
      </c>
      <c r="L84" s="110">
        <f>SUM(L85:L87)</f>
        <v>7000000000</v>
      </c>
      <c r="M84" s="110">
        <f t="shared" ref="M84:W84" si="37">SUM(M85:M87)</f>
        <v>125157834</v>
      </c>
      <c r="N84" s="110">
        <f>SUM(N85:N87)</f>
        <v>125157834</v>
      </c>
      <c r="O84" s="110">
        <f t="shared" si="37"/>
        <v>0</v>
      </c>
      <c r="P84" s="110">
        <f t="shared" si="37"/>
        <v>0</v>
      </c>
      <c r="Q84" s="110">
        <f t="shared" si="37"/>
        <v>7000000000</v>
      </c>
      <c r="R84" s="110">
        <f>SUM(R85:R87)</f>
        <v>0</v>
      </c>
      <c r="S84" s="110">
        <f t="shared" si="37"/>
        <v>6854883611</v>
      </c>
      <c r="T84" s="110">
        <f t="shared" si="37"/>
        <v>6854883611</v>
      </c>
      <c r="U84" s="110">
        <f t="shared" si="37"/>
        <v>6305310892</v>
      </c>
      <c r="V84" s="110">
        <f t="shared" si="37"/>
        <v>6305310892</v>
      </c>
      <c r="W84" s="110">
        <f t="shared" si="37"/>
        <v>6305310892</v>
      </c>
      <c r="X84" s="111">
        <f t="shared" si="36"/>
        <v>0.97926908728571427</v>
      </c>
      <c r="Y84" s="91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92"/>
      <c r="AT84" s="92"/>
      <c r="AU84" s="92"/>
      <c r="AV84" s="92"/>
      <c r="AW84" s="92"/>
      <c r="AX84" s="92"/>
      <c r="AY84" s="92"/>
      <c r="AZ84" s="92"/>
      <c r="BA84" s="92"/>
      <c r="BB84" s="92"/>
      <c r="BC84" s="92"/>
      <c r="BD84" s="92"/>
      <c r="BE84" s="92"/>
      <c r="BF84" s="92"/>
      <c r="BG84" s="92"/>
      <c r="BH84" s="92"/>
      <c r="BI84" s="92"/>
      <c r="BJ84" s="92"/>
      <c r="BK84" s="92"/>
      <c r="BL84" s="92"/>
      <c r="BM84" s="92"/>
      <c r="BN84" s="92"/>
      <c r="BO84" s="92"/>
      <c r="BP84" s="92"/>
      <c r="BQ84" s="92"/>
      <c r="BR84" s="92"/>
      <c r="BS84" s="92"/>
      <c r="BT84" s="92"/>
      <c r="BU84" s="92"/>
      <c r="BV84" s="92"/>
      <c r="BW84" s="92"/>
      <c r="BX84" s="92"/>
      <c r="BY84" s="92"/>
      <c r="BZ84" s="92"/>
      <c r="CA84" s="92"/>
      <c r="CB84" s="92"/>
      <c r="CC84" s="92"/>
      <c r="CD84" s="92"/>
      <c r="CE84" s="92"/>
      <c r="CF84" s="92"/>
      <c r="CG84" s="92"/>
      <c r="CH84" s="92"/>
      <c r="CI84" s="92"/>
      <c r="CJ84" s="92"/>
      <c r="CK84" s="92"/>
      <c r="CL84" s="92"/>
      <c r="CM84" s="92"/>
      <c r="CN84" s="92"/>
      <c r="CO84" s="92"/>
      <c r="CP84" s="92"/>
      <c r="CQ84" s="92"/>
    </row>
    <row r="85" spans="1:95" s="135" customFormat="1" ht="16.5" x14ac:dyDescent="0.2">
      <c r="A85" s="125" t="s">
        <v>122</v>
      </c>
      <c r="B85" s="126" t="s">
        <v>124</v>
      </c>
      <c r="C85" s="126" t="s">
        <v>126</v>
      </c>
      <c r="D85" s="126" t="s">
        <v>133</v>
      </c>
      <c r="E85" s="127" t="s">
        <v>130</v>
      </c>
      <c r="F85" s="127" t="s">
        <v>135</v>
      </c>
      <c r="G85" s="127"/>
      <c r="H85" s="128">
        <v>11</v>
      </c>
      <c r="I85" s="129" t="s">
        <v>41</v>
      </c>
      <c r="J85" s="130" t="s">
        <v>42</v>
      </c>
      <c r="K85" s="215" t="s">
        <v>136</v>
      </c>
      <c r="L85" s="132">
        <v>6761896000</v>
      </c>
      <c r="M85" s="132">
        <v>1283333</v>
      </c>
      <c r="N85" s="132">
        <f>53604000+26770501</f>
        <v>80374501</v>
      </c>
      <c r="O85" s="132"/>
      <c r="P85" s="132"/>
      <c r="Q85" s="132">
        <f>L85-M85+N85-O85+P85</f>
        <v>6840987168</v>
      </c>
      <c r="R85" s="132"/>
      <c r="S85" s="132">
        <v>6730654112</v>
      </c>
      <c r="T85" s="132">
        <v>6730654112</v>
      </c>
      <c r="U85" s="132">
        <v>6181081393</v>
      </c>
      <c r="V85" s="132">
        <v>6181081393</v>
      </c>
      <c r="W85" s="132">
        <v>6181081393</v>
      </c>
      <c r="X85" s="145">
        <f t="shared" si="36"/>
        <v>0.98387176392961184</v>
      </c>
      <c r="Y85" s="121"/>
    </row>
    <row r="86" spans="1:95" s="135" customFormat="1" ht="16.5" x14ac:dyDescent="0.2">
      <c r="A86" s="125" t="s">
        <v>122</v>
      </c>
      <c r="B86" s="126" t="s">
        <v>124</v>
      </c>
      <c r="C86" s="126" t="s">
        <v>126</v>
      </c>
      <c r="D86" s="126" t="s">
        <v>133</v>
      </c>
      <c r="E86" s="127" t="s">
        <v>130</v>
      </c>
      <c r="F86" s="127" t="s">
        <v>137</v>
      </c>
      <c r="G86" s="127"/>
      <c r="H86" s="128">
        <v>11</v>
      </c>
      <c r="I86" s="129" t="s">
        <v>41</v>
      </c>
      <c r="J86" s="130" t="s">
        <v>42</v>
      </c>
      <c r="K86" s="215" t="s">
        <v>138</v>
      </c>
      <c r="L86" s="132">
        <v>218104000</v>
      </c>
      <c r="M86" s="132">
        <f>97104000</f>
        <v>97104000</v>
      </c>
      <c r="N86" s="132">
        <v>1283333</v>
      </c>
      <c r="O86" s="132"/>
      <c r="P86" s="132"/>
      <c r="Q86" s="132">
        <f>L86-M86+N86-O86+P86</f>
        <v>122283333</v>
      </c>
      <c r="R86" s="132"/>
      <c r="S86" s="132">
        <v>121000000</v>
      </c>
      <c r="T86" s="132">
        <v>121000000</v>
      </c>
      <c r="U86" s="132">
        <v>121000000</v>
      </c>
      <c r="V86" s="132">
        <v>121000000</v>
      </c>
      <c r="W86" s="132">
        <v>121000000</v>
      </c>
      <c r="X86" s="145">
        <f t="shared" si="36"/>
        <v>0.9895052500736139</v>
      </c>
      <c r="Y86" s="121"/>
    </row>
    <row r="87" spans="1:95" s="135" customFormat="1" ht="24.75" x14ac:dyDescent="0.2">
      <c r="A87" s="125" t="s">
        <v>122</v>
      </c>
      <c r="B87" s="126" t="s">
        <v>124</v>
      </c>
      <c r="C87" s="126" t="s">
        <v>126</v>
      </c>
      <c r="D87" s="126" t="s">
        <v>133</v>
      </c>
      <c r="E87" s="127" t="s">
        <v>130</v>
      </c>
      <c r="F87" s="127" t="s">
        <v>131</v>
      </c>
      <c r="G87" s="127"/>
      <c r="H87" s="128">
        <v>11</v>
      </c>
      <c r="I87" s="129" t="s">
        <v>41</v>
      </c>
      <c r="J87" s="130" t="s">
        <v>42</v>
      </c>
      <c r="K87" s="215" t="s">
        <v>132</v>
      </c>
      <c r="L87" s="132">
        <v>20000000</v>
      </c>
      <c r="M87" s="132">
        <v>26770501</v>
      </c>
      <c r="N87" s="132">
        <v>43500000</v>
      </c>
      <c r="O87" s="132"/>
      <c r="P87" s="132"/>
      <c r="Q87" s="132">
        <f>L87-M87+N87-O87+P87</f>
        <v>36729499</v>
      </c>
      <c r="R87" s="132"/>
      <c r="S87" s="132">
        <v>3229499</v>
      </c>
      <c r="T87" s="132">
        <v>3229499</v>
      </c>
      <c r="U87" s="132">
        <v>3229499</v>
      </c>
      <c r="V87" s="132">
        <v>3229499</v>
      </c>
      <c r="W87" s="132">
        <v>3229499</v>
      </c>
      <c r="X87" s="145">
        <f>T87/Q87</f>
        <v>8.7926573678557385E-2</v>
      </c>
      <c r="Y87" s="121"/>
    </row>
    <row r="88" spans="1:95" s="102" customFormat="1" ht="16.5" x14ac:dyDescent="0.2">
      <c r="A88" s="103" t="s">
        <v>122</v>
      </c>
      <c r="B88" s="104" t="s">
        <v>124</v>
      </c>
      <c r="C88" s="104" t="s">
        <v>126</v>
      </c>
      <c r="D88" s="104" t="s">
        <v>139</v>
      </c>
      <c r="E88" s="105"/>
      <c r="F88" s="105"/>
      <c r="G88" s="105"/>
      <c r="H88" s="106"/>
      <c r="I88" s="107"/>
      <c r="J88" s="108"/>
      <c r="K88" s="123" t="s">
        <v>140</v>
      </c>
      <c r="L88" s="110">
        <f>SUM(L89:L92)</f>
        <v>7500000000</v>
      </c>
      <c r="M88" s="110">
        <f t="shared" ref="M88:W88" si="38">SUM(M89:M92)</f>
        <v>3230000000</v>
      </c>
      <c r="N88" s="110">
        <f t="shared" si="38"/>
        <v>3230000000</v>
      </c>
      <c r="O88" s="110">
        <f t="shared" si="38"/>
        <v>0</v>
      </c>
      <c r="P88" s="110">
        <f t="shared" si="38"/>
        <v>0</v>
      </c>
      <c r="Q88" s="110">
        <f t="shared" si="38"/>
        <v>7500000000</v>
      </c>
      <c r="R88" s="110">
        <f t="shared" si="38"/>
        <v>0</v>
      </c>
      <c r="S88" s="110">
        <f>SUM(S89:S92)</f>
        <v>7237207164</v>
      </c>
      <c r="T88" s="110">
        <f t="shared" si="38"/>
        <v>7237207164</v>
      </c>
      <c r="U88" s="110">
        <f t="shared" si="38"/>
        <v>4216859201</v>
      </c>
      <c r="V88" s="110">
        <f t="shared" si="38"/>
        <v>4216859201</v>
      </c>
      <c r="W88" s="110">
        <f t="shared" si="38"/>
        <v>4216859201</v>
      </c>
      <c r="X88" s="111">
        <f t="shared" si="36"/>
        <v>0.96496095520000003</v>
      </c>
      <c r="Y88" s="91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92"/>
      <c r="AS88" s="92"/>
      <c r="AT88" s="92"/>
      <c r="AU88" s="92"/>
      <c r="AV88" s="92"/>
      <c r="AW88" s="92"/>
      <c r="AX88" s="92"/>
      <c r="AY88" s="92"/>
      <c r="AZ88" s="92"/>
      <c r="BA88" s="92"/>
      <c r="BB88" s="92"/>
      <c r="BC88" s="92"/>
      <c r="BD88" s="92"/>
      <c r="BE88" s="92"/>
      <c r="BF88" s="92"/>
      <c r="BG88" s="92"/>
      <c r="BH88" s="92"/>
      <c r="BI88" s="92"/>
      <c r="BJ88" s="92"/>
      <c r="BK88" s="92"/>
      <c r="BL88" s="92"/>
      <c r="BM88" s="92"/>
      <c r="BN88" s="92"/>
      <c r="BO88" s="92"/>
      <c r="BP88" s="92"/>
      <c r="BQ88" s="92"/>
      <c r="BR88" s="92"/>
      <c r="BS88" s="92"/>
      <c r="BT88" s="92"/>
      <c r="BU88" s="92"/>
      <c r="BV88" s="92"/>
      <c r="BW88" s="92"/>
      <c r="BX88" s="92"/>
      <c r="BY88" s="92"/>
      <c r="BZ88" s="92"/>
      <c r="CA88" s="92"/>
      <c r="CB88" s="92"/>
      <c r="CC88" s="92"/>
      <c r="CD88" s="92"/>
      <c r="CE88" s="92"/>
      <c r="CF88" s="92"/>
      <c r="CG88" s="92"/>
      <c r="CH88" s="92"/>
      <c r="CI88" s="92"/>
      <c r="CJ88" s="92"/>
      <c r="CK88" s="92"/>
      <c r="CL88" s="92"/>
      <c r="CM88" s="92"/>
      <c r="CN88" s="92"/>
      <c r="CO88" s="92"/>
      <c r="CP88" s="92"/>
      <c r="CQ88" s="92"/>
    </row>
    <row r="89" spans="1:95" s="135" customFormat="1" ht="16.5" x14ac:dyDescent="0.2">
      <c r="A89" s="125" t="s">
        <v>122</v>
      </c>
      <c r="B89" s="126" t="s">
        <v>124</v>
      </c>
      <c r="C89" s="126" t="s">
        <v>126</v>
      </c>
      <c r="D89" s="126" t="s">
        <v>139</v>
      </c>
      <c r="E89" s="127" t="s">
        <v>130</v>
      </c>
      <c r="F89" s="127" t="s">
        <v>141</v>
      </c>
      <c r="G89" s="127"/>
      <c r="H89" s="128">
        <v>11</v>
      </c>
      <c r="I89" s="129" t="s">
        <v>41</v>
      </c>
      <c r="J89" s="130" t="s">
        <v>42</v>
      </c>
      <c r="K89" s="215" t="s">
        <v>142</v>
      </c>
      <c r="L89" s="132">
        <v>1600000000</v>
      </c>
      <c r="M89" s="132"/>
      <c r="N89" s="132">
        <v>3230000000</v>
      </c>
      <c r="O89" s="132"/>
      <c r="P89" s="132"/>
      <c r="Q89" s="132">
        <f>L89-M89+N89-O89+P89</f>
        <v>4830000000</v>
      </c>
      <c r="R89" s="132"/>
      <c r="S89" s="132">
        <v>4830000000</v>
      </c>
      <c r="T89" s="132">
        <v>4830000000</v>
      </c>
      <c r="U89" s="132">
        <v>2864610000</v>
      </c>
      <c r="V89" s="132">
        <v>2864610000</v>
      </c>
      <c r="W89" s="132">
        <v>2864610000</v>
      </c>
      <c r="X89" s="145">
        <f>T89/Q89</f>
        <v>1</v>
      </c>
      <c r="Y89" s="133"/>
      <c r="Z89" s="134"/>
      <c r="AA89" s="134"/>
      <c r="AB89" s="134"/>
      <c r="AC89" s="134"/>
      <c r="AD89" s="134"/>
      <c r="AE89" s="134"/>
      <c r="AF89" s="134"/>
      <c r="AG89" s="134"/>
      <c r="AH89" s="134"/>
      <c r="AI89" s="134"/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134"/>
      <c r="BK89" s="134"/>
      <c r="BL89" s="134"/>
      <c r="BM89" s="134"/>
      <c r="BN89" s="134"/>
      <c r="BO89" s="134"/>
      <c r="BP89" s="134"/>
      <c r="BQ89" s="134"/>
      <c r="BR89" s="134"/>
      <c r="BS89" s="134"/>
      <c r="BT89" s="134"/>
      <c r="BU89" s="134"/>
      <c r="BV89" s="134"/>
      <c r="BW89" s="134"/>
      <c r="BX89" s="134"/>
      <c r="BY89" s="134"/>
      <c r="BZ89" s="134"/>
      <c r="CA89" s="134"/>
      <c r="CB89" s="134"/>
      <c r="CC89" s="134"/>
      <c r="CD89" s="134"/>
      <c r="CE89" s="134"/>
      <c r="CF89" s="134"/>
      <c r="CG89" s="134"/>
      <c r="CH89" s="134"/>
      <c r="CI89" s="134"/>
      <c r="CJ89" s="134"/>
      <c r="CK89" s="134"/>
      <c r="CL89" s="134"/>
      <c r="CM89" s="134"/>
      <c r="CN89" s="134"/>
      <c r="CO89" s="134"/>
      <c r="CP89" s="134"/>
      <c r="CQ89" s="134"/>
    </row>
    <row r="90" spans="1:95" s="135" customFormat="1" ht="16.5" x14ac:dyDescent="0.2">
      <c r="A90" s="125" t="s">
        <v>122</v>
      </c>
      <c r="B90" s="126" t="s">
        <v>124</v>
      </c>
      <c r="C90" s="126" t="s">
        <v>126</v>
      </c>
      <c r="D90" s="126" t="s">
        <v>139</v>
      </c>
      <c r="E90" s="127" t="s">
        <v>130</v>
      </c>
      <c r="F90" s="127" t="s">
        <v>135</v>
      </c>
      <c r="G90" s="127"/>
      <c r="H90" s="128">
        <v>11</v>
      </c>
      <c r="I90" s="129" t="s">
        <v>41</v>
      </c>
      <c r="J90" s="130" t="s">
        <v>42</v>
      </c>
      <c r="K90" s="215" t="s">
        <v>136</v>
      </c>
      <c r="L90" s="132">
        <v>3230000000</v>
      </c>
      <c r="M90" s="132">
        <v>3230000000</v>
      </c>
      <c r="N90" s="132"/>
      <c r="O90" s="132"/>
      <c r="P90" s="132"/>
      <c r="Q90" s="132">
        <f>L90-M90+N90-O90+P90</f>
        <v>0</v>
      </c>
      <c r="R90" s="132"/>
      <c r="S90" s="132">
        <v>0</v>
      </c>
      <c r="T90" s="132">
        <v>0</v>
      </c>
      <c r="U90" s="132">
        <v>0</v>
      </c>
      <c r="V90" s="132">
        <v>0</v>
      </c>
      <c r="W90" s="132">
        <v>0</v>
      </c>
      <c r="X90" s="145">
        <v>0</v>
      </c>
      <c r="Y90" s="121"/>
    </row>
    <row r="91" spans="1:95" s="135" customFormat="1" ht="16.5" x14ac:dyDescent="0.2">
      <c r="A91" s="125" t="s">
        <v>122</v>
      </c>
      <c r="B91" s="126" t="s">
        <v>124</v>
      </c>
      <c r="C91" s="126" t="s">
        <v>126</v>
      </c>
      <c r="D91" s="126" t="s">
        <v>139</v>
      </c>
      <c r="E91" s="127" t="s">
        <v>130</v>
      </c>
      <c r="F91" s="127" t="s">
        <v>137</v>
      </c>
      <c r="G91" s="127"/>
      <c r="H91" s="128">
        <v>11</v>
      </c>
      <c r="I91" s="129" t="s">
        <v>41</v>
      </c>
      <c r="J91" s="130" t="s">
        <v>42</v>
      </c>
      <c r="K91" s="215" t="s">
        <v>138</v>
      </c>
      <c r="L91" s="132">
        <v>900000000</v>
      </c>
      <c r="M91" s="132"/>
      <c r="N91" s="132"/>
      <c r="O91" s="132"/>
      <c r="P91" s="132"/>
      <c r="Q91" s="132">
        <f>L91-M91+N91-O91+P91</f>
        <v>900000000</v>
      </c>
      <c r="R91" s="132"/>
      <c r="S91" s="132">
        <v>900000000</v>
      </c>
      <c r="T91" s="132">
        <v>900000000</v>
      </c>
      <c r="U91" s="132">
        <v>0</v>
      </c>
      <c r="V91" s="132">
        <v>0</v>
      </c>
      <c r="W91" s="132">
        <v>0</v>
      </c>
      <c r="X91" s="145">
        <f t="shared" si="36"/>
        <v>1</v>
      </c>
      <c r="Y91" s="133"/>
      <c r="Z91" s="134"/>
      <c r="AA91" s="134"/>
      <c r="AB91" s="134"/>
      <c r="AC91" s="134"/>
      <c r="AD91" s="134"/>
      <c r="AE91" s="134"/>
      <c r="AF91" s="134"/>
      <c r="AG91" s="134"/>
      <c r="AH91" s="134"/>
      <c r="AI91" s="134"/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134"/>
      <c r="BK91" s="134"/>
      <c r="BL91" s="134"/>
      <c r="BM91" s="134"/>
      <c r="BN91" s="134"/>
      <c r="BO91" s="134"/>
      <c r="BP91" s="134"/>
      <c r="BQ91" s="134"/>
      <c r="BR91" s="134"/>
      <c r="BS91" s="134"/>
      <c r="BT91" s="134"/>
      <c r="BU91" s="134"/>
      <c r="BV91" s="134"/>
      <c r="BW91" s="134"/>
      <c r="BX91" s="134"/>
      <c r="BY91" s="134"/>
      <c r="BZ91" s="134"/>
      <c r="CA91" s="134"/>
      <c r="CB91" s="134"/>
      <c r="CC91" s="134"/>
      <c r="CD91" s="134"/>
      <c r="CE91" s="134"/>
      <c r="CF91" s="134"/>
      <c r="CG91" s="134"/>
      <c r="CH91" s="134"/>
      <c r="CI91" s="134"/>
      <c r="CJ91" s="134"/>
      <c r="CK91" s="134"/>
      <c r="CL91" s="134"/>
      <c r="CM91" s="134"/>
      <c r="CN91" s="134"/>
      <c r="CO91" s="134"/>
      <c r="CP91" s="134"/>
      <c r="CQ91" s="134"/>
    </row>
    <row r="92" spans="1:95" s="135" customFormat="1" ht="24.75" x14ac:dyDescent="0.2">
      <c r="A92" s="125" t="s">
        <v>122</v>
      </c>
      <c r="B92" s="126" t="s">
        <v>124</v>
      </c>
      <c r="C92" s="126" t="s">
        <v>126</v>
      </c>
      <c r="D92" s="126" t="s">
        <v>139</v>
      </c>
      <c r="E92" s="127" t="s">
        <v>130</v>
      </c>
      <c r="F92" s="127" t="s">
        <v>131</v>
      </c>
      <c r="G92" s="127"/>
      <c r="H92" s="128">
        <v>11</v>
      </c>
      <c r="I92" s="129" t="s">
        <v>41</v>
      </c>
      <c r="J92" s="130" t="s">
        <v>42</v>
      </c>
      <c r="K92" s="215" t="s">
        <v>132</v>
      </c>
      <c r="L92" s="132">
        <v>1770000000</v>
      </c>
      <c r="M92" s="132"/>
      <c r="N92" s="132"/>
      <c r="O92" s="132"/>
      <c r="P92" s="132"/>
      <c r="Q92" s="132">
        <f>L92-M92+N92-O92+P92</f>
        <v>1770000000</v>
      </c>
      <c r="R92" s="132"/>
      <c r="S92" s="132">
        <v>1507207164</v>
      </c>
      <c r="T92" s="132">
        <v>1507207164</v>
      </c>
      <c r="U92" s="132">
        <v>1352249201</v>
      </c>
      <c r="V92" s="132">
        <v>1352249201</v>
      </c>
      <c r="W92" s="132">
        <v>1352249201</v>
      </c>
      <c r="X92" s="145">
        <f t="shared" si="36"/>
        <v>0.85152947118644062</v>
      </c>
      <c r="Y92" s="133"/>
      <c r="Z92" s="134"/>
      <c r="AA92" s="134"/>
      <c r="AB92" s="134"/>
      <c r="AC92" s="134"/>
      <c r="AD92" s="134"/>
      <c r="AE92" s="134"/>
      <c r="AF92" s="134"/>
      <c r="AG92" s="134"/>
      <c r="AH92" s="134"/>
      <c r="AI92" s="134"/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134"/>
      <c r="BK92" s="134"/>
      <c r="BL92" s="134"/>
      <c r="BM92" s="134"/>
      <c r="BN92" s="134"/>
      <c r="BO92" s="134"/>
      <c r="BP92" s="134"/>
      <c r="BQ92" s="134"/>
      <c r="BR92" s="134"/>
      <c r="BS92" s="134"/>
      <c r="BT92" s="134"/>
      <c r="BU92" s="134"/>
      <c r="BV92" s="134"/>
      <c r="BW92" s="134"/>
      <c r="BX92" s="134"/>
      <c r="BY92" s="134"/>
      <c r="BZ92" s="134"/>
      <c r="CA92" s="134"/>
      <c r="CB92" s="134"/>
      <c r="CC92" s="134"/>
      <c r="CD92" s="134"/>
      <c r="CE92" s="134"/>
      <c r="CF92" s="134"/>
      <c r="CG92" s="134"/>
      <c r="CH92" s="134"/>
      <c r="CI92" s="134"/>
      <c r="CJ92" s="134"/>
      <c r="CK92" s="134"/>
      <c r="CL92" s="134"/>
      <c r="CM92" s="134"/>
      <c r="CN92" s="134"/>
      <c r="CO92" s="134"/>
      <c r="CP92" s="134"/>
      <c r="CQ92" s="134"/>
    </row>
    <row r="93" spans="1:95" s="102" customFormat="1" ht="16.5" x14ac:dyDescent="0.2">
      <c r="A93" s="103" t="s">
        <v>122</v>
      </c>
      <c r="B93" s="104" t="s">
        <v>124</v>
      </c>
      <c r="C93" s="104" t="s">
        <v>126</v>
      </c>
      <c r="D93" s="104" t="s">
        <v>143</v>
      </c>
      <c r="E93" s="105"/>
      <c r="F93" s="105"/>
      <c r="G93" s="105"/>
      <c r="H93" s="106"/>
      <c r="I93" s="107"/>
      <c r="J93" s="108"/>
      <c r="K93" s="123" t="s">
        <v>144</v>
      </c>
      <c r="L93" s="110">
        <f>SUM(L94:L98)</f>
        <v>10000752890</v>
      </c>
      <c r="M93" s="110">
        <f t="shared" ref="M93:W93" si="39">SUM(M94:M98)</f>
        <v>0</v>
      </c>
      <c r="N93" s="110">
        <f t="shared" si="39"/>
        <v>0</v>
      </c>
      <c r="O93" s="110">
        <f t="shared" si="39"/>
        <v>0</v>
      </c>
      <c r="P93" s="110">
        <f t="shared" si="39"/>
        <v>0</v>
      </c>
      <c r="Q93" s="110">
        <f t="shared" si="39"/>
        <v>10000752890</v>
      </c>
      <c r="R93" s="110">
        <f t="shared" si="39"/>
        <v>0</v>
      </c>
      <c r="S93" s="110">
        <f t="shared" si="39"/>
        <v>9762342763</v>
      </c>
      <c r="T93" s="110">
        <f t="shared" si="39"/>
        <v>9762342763</v>
      </c>
      <c r="U93" s="110">
        <f t="shared" si="39"/>
        <v>6176355146</v>
      </c>
      <c r="V93" s="110">
        <f t="shared" si="39"/>
        <v>6176355146</v>
      </c>
      <c r="W93" s="110">
        <f t="shared" si="39"/>
        <v>6176355146</v>
      </c>
      <c r="X93" s="111">
        <f t="shared" si="36"/>
        <v>0.97616078213087409</v>
      </c>
      <c r="Y93" s="91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92"/>
      <c r="AS93" s="92"/>
      <c r="AT93" s="92"/>
      <c r="AU93" s="92"/>
      <c r="AV93" s="92"/>
      <c r="AW93" s="92"/>
      <c r="AX93" s="92"/>
      <c r="AY93" s="92"/>
      <c r="AZ93" s="92"/>
      <c r="BA93" s="92"/>
      <c r="BB93" s="92"/>
      <c r="BC93" s="92"/>
      <c r="BD93" s="92"/>
      <c r="BE93" s="92"/>
      <c r="BF93" s="92"/>
      <c r="BG93" s="92"/>
      <c r="BH93" s="92"/>
      <c r="BI93" s="92"/>
      <c r="BJ93" s="92"/>
      <c r="BK93" s="92"/>
      <c r="BL93" s="92"/>
      <c r="BM93" s="92"/>
      <c r="BN93" s="92"/>
      <c r="BO93" s="92"/>
      <c r="BP93" s="92"/>
      <c r="BQ93" s="92"/>
      <c r="BR93" s="92"/>
      <c r="BS93" s="92"/>
      <c r="BT93" s="92"/>
      <c r="BU93" s="92"/>
      <c r="BV93" s="92"/>
      <c r="BW93" s="92"/>
      <c r="BX93" s="92"/>
      <c r="BY93" s="92"/>
      <c r="BZ93" s="92"/>
      <c r="CA93" s="92"/>
      <c r="CB93" s="92"/>
      <c r="CC93" s="92"/>
      <c r="CD93" s="92"/>
      <c r="CE93" s="92"/>
      <c r="CF93" s="92"/>
      <c r="CG93" s="92"/>
      <c r="CH93" s="92"/>
      <c r="CI93" s="92"/>
      <c r="CJ93" s="92"/>
      <c r="CK93" s="92"/>
      <c r="CL93" s="92"/>
      <c r="CM93" s="92"/>
      <c r="CN93" s="92"/>
      <c r="CO93" s="92"/>
      <c r="CP93" s="92"/>
      <c r="CQ93" s="92"/>
    </row>
    <row r="94" spans="1:95" s="135" customFormat="1" ht="16.5" x14ac:dyDescent="0.2">
      <c r="A94" s="125" t="s">
        <v>122</v>
      </c>
      <c r="B94" s="126" t="s">
        <v>124</v>
      </c>
      <c r="C94" s="126" t="s">
        <v>126</v>
      </c>
      <c r="D94" s="126" t="s">
        <v>143</v>
      </c>
      <c r="E94" s="127" t="s">
        <v>130</v>
      </c>
      <c r="F94" s="127" t="s">
        <v>145</v>
      </c>
      <c r="G94" s="127"/>
      <c r="H94" s="128">
        <v>10</v>
      </c>
      <c r="I94" s="129" t="s">
        <v>41</v>
      </c>
      <c r="J94" s="130" t="s">
        <v>42</v>
      </c>
      <c r="K94" s="215" t="s">
        <v>146</v>
      </c>
      <c r="L94" s="132">
        <v>300000000</v>
      </c>
      <c r="M94" s="132"/>
      <c r="N94" s="132"/>
      <c r="O94" s="132"/>
      <c r="P94" s="132"/>
      <c r="Q94" s="132">
        <f>L94-M94+N94-O94+P94</f>
        <v>300000000</v>
      </c>
      <c r="R94" s="132"/>
      <c r="S94" s="132">
        <v>218873333</v>
      </c>
      <c r="T94" s="132">
        <v>218873333</v>
      </c>
      <c r="U94" s="132">
        <v>122885716</v>
      </c>
      <c r="V94" s="132">
        <v>122885716</v>
      </c>
      <c r="W94" s="132">
        <v>122885716</v>
      </c>
      <c r="X94" s="145">
        <f t="shared" si="36"/>
        <v>0.72957777666666668</v>
      </c>
      <c r="Y94" s="133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4"/>
      <c r="AY94" s="134"/>
      <c r="AZ94" s="134"/>
      <c r="BA94" s="134"/>
      <c r="BB94" s="134"/>
      <c r="BC94" s="134"/>
      <c r="BD94" s="134"/>
      <c r="BE94" s="134"/>
      <c r="BF94" s="134"/>
      <c r="BG94" s="134"/>
      <c r="BH94" s="134"/>
      <c r="BI94" s="134"/>
      <c r="BJ94" s="134"/>
      <c r="BK94" s="134"/>
      <c r="BL94" s="134"/>
      <c r="BM94" s="134"/>
      <c r="BN94" s="134"/>
      <c r="BO94" s="134"/>
      <c r="BP94" s="134"/>
      <c r="BQ94" s="134"/>
      <c r="BR94" s="134"/>
      <c r="BS94" s="134"/>
      <c r="BT94" s="134"/>
      <c r="BU94" s="134"/>
      <c r="BV94" s="134"/>
      <c r="BW94" s="134"/>
      <c r="BX94" s="134"/>
      <c r="BY94" s="134"/>
      <c r="BZ94" s="134"/>
      <c r="CA94" s="134"/>
      <c r="CB94" s="134"/>
      <c r="CC94" s="134"/>
      <c r="CD94" s="134"/>
      <c r="CE94" s="134"/>
      <c r="CF94" s="134"/>
      <c r="CG94" s="134"/>
      <c r="CH94" s="134"/>
      <c r="CI94" s="134"/>
      <c r="CJ94" s="134"/>
      <c r="CK94" s="134"/>
      <c r="CL94" s="134"/>
      <c r="CM94" s="134"/>
      <c r="CN94" s="134"/>
      <c r="CO94" s="134"/>
      <c r="CP94" s="134"/>
      <c r="CQ94" s="134"/>
    </row>
    <row r="95" spans="1:95" s="135" customFormat="1" ht="16.5" x14ac:dyDescent="0.2">
      <c r="A95" s="125" t="s">
        <v>122</v>
      </c>
      <c r="B95" s="126" t="s">
        <v>124</v>
      </c>
      <c r="C95" s="126" t="s">
        <v>126</v>
      </c>
      <c r="D95" s="126" t="s">
        <v>143</v>
      </c>
      <c r="E95" s="127" t="s">
        <v>130</v>
      </c>
      <c r="F95" s="127" t="s">
        <v>141</v>
      </c>
      <c r="G95" s="127"/>
      <c r="H95" s="128">
        <v>10</v>
      </c>
      <c r="I95" s="129" t="s">
        <v>41</v>
      </c>
      <c r="J95" s="130" t="s">
        <v>42</v>
      </c>
      <c r="K95" s="215" t="s">
        <v>147</v>
      </c>
      <c r="L95" s="132">
        <v>2450000000</v>
      </c>
      <c r="M95" s="132"/>
      <c r="N95" s="132"/>
      <c r="O95" s="132"/>
      <c r="P95" s="132"/>
      <c r="Q95" s="132">
        <f>L95-M95+N95-O95+P95</f>
        <v>2450000000</v>
      </c>
      <c r="R95" s="132"/>
      <c r="S95" s="132">
        <v>2450000000</v>
      </c>
      <c r="T95" s="132">
        <v>2450000000</v>
      </c>
      <c r="U95" s="132">
        <v>0</v>
      </c>
      <c r="V95" s="132">
        <v>0</v>
      </c>
      <c r="W95" s="132">
        <v>0</v>
      </c>
      <c r="X95" s="145">
        <f t="shared" si="36"/>
        <v>1</v>
      </c>
      <c r="Y95" s="133"/>
      <c r="Z95" s="134"/>
      <c r="AA95" s="134"/>
      <c r="AB95" s="134"/>
      <c r="AC95" s="134"/>
      <c r="AD95" s="134"/>
      <c r="AE95" s="134"/>
      <c r="AF95" s="134"/>
      <c r="AG95" s="134"/>
      <c r="AH95" s="134"/>
      <c r="AI95" s="134"/>
      <c r="AJ95" s="134"/>
      <c r="AK95" s="134"/>
      <c r="AL95" s="134"/>
      <c r="AM95" s="134"/>
      <c r="AN95" s="134"/>
      <c r="AO95" s="134"/>
      <c r="AP95" s="134"/>
      <c r="AQ95" s="134"/>
      <c r="AR95" s="134"/>
      <c r="AS95" s="134"/>
      <c r="AT95" s="134"/>
      <c r="AU95" s="134"/>
      <c r="AV95" s="134"/>
      <c r="AW95" s="134"/>
      <c r="AX95" s="134"/>
      <c r="AY95" s="134"/>
      <c r="AZ95" s="134"/>
      <c r="BA95" s="134"/>
      <c r="BB95" s="134"/>
      <c r="BC95" s="134"/>
      <c r="BD95" s="134"/>
      <c r="BE95" s="134"/>
      <c r="BF95" s="134"/>
      <c r="BG95" s="134"/>
      <c r="BH95" s="134"/>
      <c r="BI95" s="134"/>
      <c r="BJ95" s="134"/>
      <c r="BK95" s="134"/>
      <c r="BL95" s="134"/>
      <c r="BM95" s="134"/>
      <c r="BN95" s="134"/>
      <c r="BO95" s="134"/>
      <c r="BP95" s="134"/>
      <c r="BQ95" s="134"/>
      <c r="BR95" s="134"/>
      <c r="BS95" s="134"/>
      <c r="BT95" s="134"/>
      <c r="BU95" s="134"/>
      <c r="BV95" s="134"/>
      <c r="BW95" s="134"/>
      <c r="BX95" s="134"/>
      <c r="BY95" s="134"/>
      <c r="BZ95" s="134"/>
      <c r="CA95" s="134"/>
      <c r="CB95" s="134"/>
      <c r="CC95" s="134"/>
      <c r="CD95" s="134"/>
      <c r="CE95" s="134"/>
      <c r="CF95" s="134"/>
      <c r="CG95" s="134"/>
      <c r="CH95" s="134"/>
      <c r="CI95" s="134"/>
      <c r="CJ95" s="134"/>
      <c r="CK95" s="134"/>
      <c r="CL95" s="134"/>
      <c r="CM95" s="134"/>
      <c r="CN95" s="134"/>
      <c r="CO95" s="134"/>
      <c r="CP95" s="134"/>
      <c r="CQ95" s="134"/>
    </row>
    <row r="96" spans="1:95" s="135" customFormat="1" ht="16.5" x14ac:dyDescent="0.2">
      <c r="A96" s="125" t="s">
        <v>122</v>
      </c>
      <c r="B96" s="126" t="s">
        <v>124</v>
      </c>
      <c r="C96" s="126" t="s">
        <v>126</v>
      </c>
      <c r="D96" s="126" t="s">
        <v>143</v>
      </c>
      <c r="E96" s="127" t="s">
        <v>130</v>
      </c>
      <c r="F96" s="127" t="s">
        <v>135</v>
      </c>
      <c r="G96" s="127"/>
      <c r="H96" s="128">
        <v>10</v>
      </c>
      <c r="I96" s="129" t="s">
        <v>41</v>
      </c>
      <c r="J96" s="130" t="s">
        <v>42</v>
      </c>
      <c r="K96" s="216" t="s">
        <v>148</v>
      </c>
      <c r="L96" s="132">
        <v>4451752890</v>
      </c>
      <c r="M96" s="132"/>
      <c r="N96" s="132"/>
      <c r="O96" s="132"/>
      <c r="P96" s="132"/>
      <c r="Q96" s="132">
        <f>L96-M96+N96-O96+P96</f>
        <v>4451752890</v>
      </c>
      <c r="R96" s="132"/>
      <c r="S96" s="132">
        <v>4333469430</v>
      </c>
      <c r="T96" s="132">
        <v>4333469430</v>
      </c>
      <c r="U96" s="132">
        <v>3833469430</v>
      </c>
      <c r="V96" s="132">
        <v>3833469430</v>
      </c>
      <c r="W96" s="132">
        <v>3833469430</v>
      </c>
      <c r="X96" s="145">
        <f t="shared" si="36"/>
        <v>0.97342991335711804</v>
      </c>
      <c r="Y96" s="133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134"/>
      <c r="BK96" s="134"/>
      <c r="BL96" s="134"/>
      <c r="BM96" s="134"/>
      <c r="BN96" s="134"/>
      <c r="BO96" s="134"/>
      <c r="BP96" s="134"/>
      <c r="BQ96" s="134"/>
      <c r="BR96" s="134"/>
      <c r="BS96" s="134"/>
      <c r="BT96" s="134"/>
      <c r="BU96" s="134"/>
      <c r="BV96" s="134"/>
      <c r="BW96" s="134"/>
      <c r="BX96" s="134"/>
      <c r="BY96" s="134"/>
      <c r="BZ96" s="134"/>
      <c r="CA96" s="134"/>
      <c r="CB96" s="134"/>
      <c r="CC96" s="134"/>
      <c r="CD96" s="134"/>
      <c r="CE96" s="134"/>
      <c r="CF96" s="134"/>
      <c r="CG96" s="134"/>
      <c r="CH96" s="134"/>
      <c r="CI96" s="134"/>
      <c r="CJ96" s="134"/>
      <c r="CK96" s="134"/>
      <c r="CL96" s="134"/>
      <c r="CM96" s="134"/>
      <c r="CN96" s="134"/>
      <c r="CO96" s="134"/>
      <c r="CP96" s="134"/>
      <c r="CQ96" s="134"/>
    </row>
    <row r="97" spans="1:95" s="135" customFormat="1" ht="24.75" x14ac:dyDescent="0.2">
      <c r="A97" s="125" t="s">
        <v>122</v>
      </c>
      <c r="B97" s="126" t="s">
        <v>124</v>
      </c>
      <c r="C97" s="126" t="s">
        <v>126</v>
      </c>
      <c r="D97" s="126" t="s">
        <v>143</v>
      </c>
      <c r="E97" s="127" t="s">
        <v>130</v>
      </c>
      <c r="F97" s="127" t="s">
        <v>131</v>
      </c>
      <c r="G97" s="127"/>
      <c r="H97" s="128">
        <v>10</v>
      </c>
      <c r="I97" s="129" t="s">
        <v>41</v>
      </c>
      <c r="J97" s="130" t="s">
        <v>42</v>
      </c>
      <c r="K97" s="215" t="s">
        <v>149</v>
      </c>
      <c r="L97" s="132">
        <v>596067058</v>
      </c>
      <c r="M97" s="132"/>
      <c r="N97" s="132"/>
      <c r="O97" s="132"/>
      <c r="P97" s="132"/>
      <c r="Q97" s="132">
        <f>L97-M97+N97-O97+P97</f>
        <v>596067058</v>
      </c>
      <c r="R97" s="132"/>
      <c r="S97" s="132">
        <v>560000000</v>
      </c>
      <c r="T97" s="132">
        <v>560000000</v>
      </c>
      <c r="U97" s="132">
        <v>560000000</v>
      </c>
      <c r="V97" s="132">
        <v>560000000</v>
      </c>
      <c r="W97" s="132">
        <v>560000000</v>
      </c>
      <c r="X97" s="145">
        <f t="shared" si="36"/>
        <v>0.93949161001948878</v>
      </c>
      <c r="Y97" s="133"/>
      <c r="Z97" s="134"/>
      <c r="AA97" s="134"/>
      <c r="AB97" s="134"/>
      <c r="AC97" s="134"/>
      <c r="AD97" s="134"/>
      <c r="AE97" s="134"/>
      <c r="AF97" s="134"/>
      <c r="AG97" s="134"/>
      <c r="AH97" s="134"/>
      <c r="AI97" s="134"/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134"/>
      <c r="BK97" s="134"/>
      <c r="BL97" s="134"/>
      <c r="BM97" s="134"/>
      <c r="BN97" s="134"/>
      <c r="BO97" s="134"/>
      <c r="BP97" s="134"/>
      <c r="BQ97" s="134"/>
      <c r="BR97" s="134"/>
      <c r="BS97" s="134"/>
      <c r="BT97" s="134"/>
      <c r="BU97" s="134"/>
      <c r="BV97" s="134"/>
      <c r="BW97" s="134"/>
      <c r="BX97" s="134"/>
      <c r="BY97" s="134"/>
      <c r="BZ97" s="134"/>
      <c r="CA97" s="134"/>
      <c r="CB97" s="134"/>
      <c r="CC97" s="134"/>
      <c r="CD97" s="134"/>
      <c r="CE97" s="134"/>
      <c r="CF97" s="134"/>
      <c r="CG97" s="134"/>
      <c r="CH97" s="134"/>
      <c r="CI97" s="134"/>
      <c r="CJ97" s="134"/>
      <c r="CK97" s="134"/>
      <c r="CL97" s="134"/>
      <c r="CM97" s="134"/>
      <c r="CN97" s="134"/>
      <c r="CO97" s="134"/>
      <c r="CP97" s="134"/>
      <c r="CQ97" s="134"/>
    </row>
    <row r="98" spans="1:95" s="135" customFormat="1" ht="24.75" x14ac:dyDescent="0.2">
      <c r="A98" s="125" t="s">
        <v>122</v>
      </c>
      <c r="B98" s="126" t="s">
        <v>124</v>
      </c>
      <c r="C98" s="126" t="s">
        <v>126</v>
      </c>
      <c r="D98" s="126" t="s">
        <v>143</v>
      </c>
      <c r="E98" s="127" t="s">
        <v>130</v>
      </c>
      <c r="F98" s="127" t="s">
        <v>131</v>
      </c>
      <c r="G98" s="127"/>
      <c r="H98" s="128">
        <v>11</v>
      </c>
      <c r="I98" s="129" t="s">
        <v>41</v>
      </c>
      <c r="J98" s="130" t="s">
        <v>42</v>
      </c>
      <c r="K98" s="215" t="s">
        <v>149</v>
      </c>
      <c r="L98" s="132">
        <v>2202932942</v>
      </c>
      <c r="M98" s="132"/>
      <c r="N98" s="132"/>
      <c r="O98" s="132"/>
      <c r="P98" s="132"/>
      <c r="Q98" s="132">
        <f>L98-M98+N98-O98+P98</f>
        <v>2202932942</v>
      </c>
      <c r="R98" s="132"/>
      <c r="S98" s="132">
        <v>2200000000</v>
      </c>
      <c r="T98" s="132">
        <v>2200000000</v>
      </c>
      <c r="U98" s="132">
        <v>1660000000</v>
      </c>
      <c r="V98" s="132">
        <v>1660000000</v>
      </c>
      <c r="W98" s="132">
        <v>1660000000</v>
      </c>
      <c r="X98" s="145">
        <f t="shared" si="36"/>
        <v>0.99866861948265329</v>
      </c>
      <c r="Y98" s="133"/>
      <c r="Z98" s="134"/>
      <c r="AA98" s="134"/>
      <c r="AB98" s="134"/>
      <c r="AC98" s="134"/>
      <c r="AD98" s="134"/>
      <c r="AE98" s="134"/>
      <c r="AF98" s="134"/>
      <c r="AG98" s="134"/>
      <c r="AH98" s="134"/>
      <c r="AI98" s="134"/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134"/>
      <c r="BK98" s="134"/>
      <c r="BL98" s="134"/>
      <c r="BM98" s="134"/>
      <c r="BN98" s="134"/>
      <c r="BO98" s="134"/>
      <c r="BP98" s="134"/>
      <c r="BQ98" s="134"/>
      <c r="BR98" s="134"/>
      <c r="BS98" s="134"/>
      <c r="BT98" s="134"/>
      <c r="BU98" s="134"/>
      <c r="BV98" s="134"/>
      <c r="BW98" s="134"/>
      <c r="BX98" s="134"/>
      <c r="BY98" s="134"/>
      <c r="BZ98" s="134"/>
      <c r="CA98" s="134"/>
      <c r="CB98" s="134"/>
      <c r="CC98" s="134"/>
      <c r="CD98" s="134"/>
      <c r="CE98" s="134"/>
      <c r="CF98" s="134"/>
      <c r="CG98" s="134"/>
      <c r="CH98" s="134"/>
      <c r="CI98" s="134"/>
      <c r="CJ98" s="134"/>
      <c r="CK98" s="134"/>
      <c r="CL98" s="134"/>
      <c r="CM98" s="134"/>
      <c r="CN98" s="134"/>
      <c r="CO98" s="134"/>
      <c r="CP98" s="134"/>
      <c r="CQ98" s="134"/>
    </row>
    <row r="99" spans="1:95" s="102" customFormat="1" ht="24.75" x14ac:dyDescent="0.2">
      <c r="A99" s="103" t="s">
        <v>122</v>
      </c>
      <c r="B99" s="104" t="s">
        <v>124</v>
      </c>
      <c r="C99" s="104" t="s">
        <v>126</v>
      </c>
      <c r="D99" s="104" t="s">
        <v>150</v>
      </c>
      <c r="E99" s="105"/>
      <c r="F99" s="105"/>
      <c r="G99" s="105"/>
      <c r="H99" s="106">
        <v>11</v>
      </c>
      <c r="I99" s="107" t="s">
        <v>41</v>
      </c>
      <c r="J99" s="108" t="s">
        <v>42</v>
      </c>
      <c r="K99" s="123" t="s">
        <v>151</v>
      </c>
      <c r="L99" s="110">
        <f>SUM(L100)</f>
        <v>29000000000</v>
      </c>
      <c r="M99" s="110">
        <f t="shared" ref="M99:W99" si="40">SUM(M100)</f>
        <v>100000000</v>
      </c>
      <c r="N99" s="110">
        <f>SUM(N100)</f>
        <v>100000000</v>
      </c>
      <c r="O99" s="110">
        <f t="shared" si="40"/>
        <v>0</v>
      </c>
      <c r="P99" s="110">
        <f t="shared" si="40"/>
        <v>0</v>
      </c>
      <c r="Q99" s="110">
        <f>SUM(Q100)</f>
        <v>29000000000</v>
      </c>
      <c r="R99" s="110">
        <f>SUM(R100)</f>
        <v>0</v>
      </c>
      <c r="S99" s="110">
        <f>SUM(S100)</f>
        <v>28021553542</v>
      </c>
      <c r="T99" s="110">
        <f t="shared" si="40"/>
        <v>28021553542</v>
      </c>
      <c r="U99" s="110">
        <f t="shared" si="40"/>
        <v>26866428722</v>
      </c>
      <c r="V99" s="110">
        <f t="shared" si="40"/>
        <v>26866428722</v>
      </c>
      <c r="W99" s="110">
        <f t="shared" si="40"/>
        <v>26866428722</v>
      </c>
      <c r="X99" s="111">
        <f t="shared" si="36"/>
        <v>0.96626046696551726</v>
      </c>
      <c r="Y99" s="217"/>
    </row>
    <row r="100" spans="1:95" s="135" customFormat="1" x14ac:dyDescent="0.2">
      <c r="A100" s="137" t="s">
        <v>122</v>
      </c>
      <c r="B100" s="138" t="s">
        <v>124</v>
      </c>
      <c r="C100" s="138" t="s">
        <v>126</v>
      </c>
      <c r="D100" s="138" t="s">
        <v>150</v>
      </c>
      <c r="E100" s="139" t="s">
        <v>130</v>
      </c>
      <c r="F100" s="139" t="s">
        <v>152</v>
      </c>
      <c r="G100" s="139"/>
      <c r="H100" s="140">
        <v>11</v>
      </c>
      <c r="I100" s="141" t="s">
        <v>41</v>
      </c>
      <c r="J100" s="142" t="s">
        <v>42</v>
      </c>
      <c r="K100" s="218" t="s">
        <v>153</v>
      </c>
      <c r="L100" s="144">
        <v>29000000000</v>
      </c>
      <c r="M100" s="144">
        <v>100000000</v>
      </c>
      <c r="N100" s="144">
        <v>100000000</v>
      </c>
      <c r="O100" s="144"/>
      <c r="P100" s="144"/>
      <c r="Q100" s="132">
        <f>L100-M100+N100-O100+P100</f>
        <v>29000000000</v>
      </c>
      <c r="R100" s="144"/>
      <c r="S100" s="144">
        <v>28021553542</v>
      </c>
      <c r="T100" s="144">
        <v>28021553542</v>
      </c>
      <c r="U100" s="144">
        <v>26866428722</v>
      </c>
      <c r="V100" s="144">
        <v>26866428722</v>
      </c>
      <c r="W100" s="144">
        <v>26866428722</v>
      </c>
      <c r="X100" s="145">
        <f t="shared" si="36"/>
        <v>0.96626046696551726</v>
      </c>
      <c r="Y100" s="121"/>
    </row>
    <row r="101" spans="1:95" s="213" customFormat="1" ht="16.5" x14ac:dyDescent="0.25">
      <c r="A101" s="219" t="s">
        <v>122</v>
      </c>
      <c r="B101" s="220" t="s">
        <v>154</v>
      </c>
      <c r="C101" s="220"/>
      <c r="D101" s="220"/>
      <c r="E101" s="220"/>
      <c r="F101" s="220"/>
      <c r="G101" s="220"/>
      <c r="H101" s="220"/>
      <c r="I101" s="221"/>
      <c r="J101" s="222"/>
      <c r="K101" s="150" t="s">
        <v>155</v>
      </c>
      <c r="L101" s="223">
        <f>L102</f>
        <v>729998000000</v>
      </c>
      <c r="M101" s="223">
        <f>M102</f>
        <v>95647775583</v>
      </c>
      <c r="N101" s="223">
        <f t="shared" ref="N101:W101" si="41">N102</f>
        <v>95647775583</v>
      </c>
      <c r="O101" s="223">
        <f t="shared" si="41"/>
        <v>0</v>
      </c>
      <c r="P101" s="223">
        <f t="shared" si="41"/>
        <v>15000000000</v>
      </c>
      <c r="Q101" s="223">
        <f t="shared" si="41"/>
        <v>744998000000</v>
      </c>
      <c r="R101" s="223">
        <f>R102</f>
        <v>0</v>
      </c>
      <c r="S101" s="223">
        <f>S102</f>
        <v>731868523959.92993</v>
      </c>
      <c r="T101" s="223">
        <f t="shared" si="41"/>
        <v>731868523959.92993</v>
      </c>
      <c r="U101" s="223">
        <f t="shared" si="41"/>
        <v>430078310098.23999</v>
      </c>
      <c r="V101" s="223">
        <f t="shared" si="41"/>
        <v>430009001187.23999</v>
      </c>
      <c r="W101" s="223">
        <f t="shared" si="41"/>
        <v>430009001187.23999</v>
      </c>
      <c r="X101" s="224">
        <f t="shared" si="36"/>
        <v>0.98237649491667078</v>
      </c>
      <c r="Y101" s="211"/>
      <c r="Z101" s="212"/>
      <c r="AA101" s="212"/>
      <c r="AB101" s="212"/>
      <c r="AC101" s="212"/>
      <c r="AD101" s="212"/>
      <c r="AE101" s="212"/>
      <c r="AF101" s="212"/>
      <c r="AG101" s="212"/>
      <c r="AH101" s="212"/>
      <c r="AI101" s="212"/>
      <c r="AJ101" s="212"/>
      <c r="AK101" s="212"/>
      <c r="AL101" s="212"/>
      <c r="AM101" s="212"/>
      <c r="AN101" s="212"/>
      <c r="AO101" s="212"/>
      <c r="AP101" s="212"/>
      <c r="AQ101" s="212"/>
      <c r="AR101" s="212"/>
      <c r="AS101" s="212"/>
      <c r="AT101" s="212"/>
      <c r="AU101" s="212"/>
      <c r="AV101" s="212"/>
      <c r="AW101" s="212"/>
      <c r="AX101" s="212"/>
      <c r="AY101" s="212"/>
      <c r="AZ101" s="212"/>
      <c r="BA101" s="212"/>
      <c r="BB101" s="212"/>
      <c r="BC101" s="212"/>
      <c r="BD101" s="212"/>
      <c r="BE101" s="212"/>
      <c r="BF101" s="212"/>
      <c r="BG101" s="212"/>
      <c r="BH101" s="212"/>
      <c r="BI101" s="212"/>
      <c r="BJ101" s="212"/>
      <c r="BK101" s="212"/>
      <c r="BL101" s="212"/>
      <c r="BM101" s="212"/>
      <c r="BN101" s="212"/>
      <c r="BO101" s="212"/>
      <c r="BP101" s="212"/>
      <c r="BQ101" s="212"/>
      <c r="BR101" s="212"/>
      <c r="BS101" s="212"/>
      <c r="BT101" s="212"/>
      <c r="BU101" s="212"/>
      <c r="BV101" s="212"/>
      <c r="BW101" s="212"/>
      <c r="BX101" s="212"/>
      <c r="BY101" s="212"/>
      <c r="BZ101" s="212"/>
      <c r="CA101" s="212"/>
      <c r="CB101" s="212"/>
      <c r="CC101" s="212"/>
      <c r="CD101" s="212"/>
      <c r="CE101" s="212"/>
      <c r="CF101" s="212"/>
      <c r="CG101" s="212"/>
      <c r="CH101" s="212"/>
      <c r="CI101" s="212"/>
      <c r="CJ101" s="212"/>
      <c r="CK101" s="212"/>
      <c r="CL101" s="212"/>
      <c r="CM101" s="212"/>
      <c r="CN101" s="212"/>
      <c r="CO101" s="212"/>
      <c r="CP101" s="212"/>
      <c r="CQ101" s="212"/>
    </row>
    <row r="102" spans="1:95" s="102" customFormat="1" x14ac:dyDescent="0.2">
      <c r="A102" s="103" t="s">
        <v>122</v>
      </c>
      <c r="B102" s="104" t="s">
        <v>154</v>
      </c>
      <c r="C102" s="104" t="s">
        <v>126</v>
      </c>
      <c r="D102" s="104"/>
      <c r="E102" s="105"/>
      <c r="F102" s="105"/>
      <c r="G102" s="105"/>
      <c r="H102" s="106"/>
      <c r="I102" s="107"/>
      <c r="J102" s="108"/>
      <c r="K102" s="225" t="s">
        <v>127</v>
      </c>
      <c r="L102" s="110">
        <f>L103+L106+L109+L116+L125+L127+L130+L135+L141+L145</f>
        <v>729998000000</v>
      </c>
      <c r="M102" s="110">
        <f>M103+M106+M109+M116+M125+M127+M130+M135+M141+M145</f>
        <v>95647775583</v>
      </c>
      <c r="N102" s="110">
        <f t="shared" ref="N102:W102" si="42">N103+N106+N109+N116+N125+N127+N130+N135+N141+N145</f>
        <v>95647775583</v>
      </c>
      <c r="O102" s="110">
        <f t="shared" si="42"/>
        <v>0</v>
      </c>
      <c r="P102" s="110">
        <f t="shared" si="42"/>
        <v>15000000000</v>
      </c>
      <c r="Q102" s="110">
        <f t="shared" si="42"/>
        <v>744998000000</v>
      </c>
      <c r="R102" s="110">
        <f t="shared" si="42"/>
        <v>0</v>
      </c>
      <c r="S102" s="110">
        <f t="shared" si="42"/>
        <v>731868523959.92993</v>
      </c>
      <c r="T102" s="110">
        <f t="shared" si="42"/>
        <v>731868523959.92993</v>
      </c>
      <c r="U102" s="110">
        <f t="shared" si="42"/>
        <v>430078310098.23999</v>
      </c>
      <c r="V102" s="110">
        <f t="shared" si="42"/>
        <v>430009001187.23999</v>
      </c>
      <c r="W102" s="110">
        <f t="shared" si="42"/>
        <v>430009001187.23999</v>
      </c>
      <c r="X102" s="111">
        <f t="shared" si="36"/>
        <v>0.98237649491667078</v>
      </c>
      <c r="Y102" s="91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92"/>
      <c r="AS102" s="92"/>
      <c r="AT102" s="92"/>
      <c r="AU102" s="92"/>
      <c r="AV102" s="92"/>
      <c r="AW102" s="92"/>
      <c r="AX102" s="92"/>
      <c r="AY102" s="92"/>
      <c r="AZ102" s="92"/>
      <c r="BA102" s="92"/>
      <c r="BB102" s="92"/>
      <c r="BC102" s="92"/>
      <c r="BD102" s="92"/>
      <c r="BE102" s="92"/>
      <c r="BF102" s="92"/>
      <c r="BG102" s="92"/>
      <c r="BH102" s="92"/>
      <c r="BI102" s="92"/>
      <c r="BJ102" s="92"/>
      <c r="BK102" s="92"/>
      <c r="BL102" s="92"/>
      <c r="BM102" s="92"/>
      <c r="BN102" s="92"/>
      <c r="BO102" s="92"/>
      <c r="BP102" s="92"/>
      <c r="BQ102" s="92"/>
      <c r="BR102" s="92"/>
      <c r="BS102" s="92"/>
      <c r="BT102" s="92"/>
      <c r="BU102" s="92"/>
      <c r="BV102" s="92"/>
      <c r="BW102" s="92"/>
      <c r="BX102" s="92"/>
      <c r="BY102" s="92"/>
      <c r="BZ102" s="92"/>
      <c r="CA102" s="92"/>
      <c r="CB102" s="92"/>
      <c r="CC102" s="92"/>
      <c r="CD102" s="92"/>
      <c r="CE102" s="92"/>
      <c r="CF102" s="92"/>
      <c r="CG102" s="92"/>
      <c r="CH102" s="92"/>
      <c r="CI102" s="92"/>
      <c r="CJ102" s="92"/>
      <c r="CK102" s="92"/>
      <c r="CL102" s="92"/>
      <c r="CM102" s="92"/>
      <c r="CN102" s="92"/>
      <c r="CO102" s="92"/>
      <c r="CP102" s="92"/>
      <c r="CQ102" s="92"/>
    </row>
    <row r="103" spans="1:95" s="102" customFormat="1" ht="33" x14ac:dyDescent="0.2">
      <c r="A103" s="103" t="s">
        <v>122</v>
      </c>
      <c r="B103" s="104" t="s">
        <v>154</v>
      </c>
      <c r="C103" s="104" t="s">
        <v>126</v>
      </c>
      <c r="D103" s="104" t="s">
        <v>156</v>
      </c>
      <c r="E103" s="105"/>
      <c r="F103" s="105"/>
      <c r="G103" s="105"/>
      <c r="H103" s="106"/>
      <c r="I103" s="107"/>
      <c r="J103" s="108"/>
      <c r="K103" s="225" t="s">
        <v>157</v>
      </c>
      <c r="L103" s="110">
        <f>SUM(L104:L105)</f>
        <v>300765410148</v>
      </c>
      <c r="M103" s="110">
        <f t="shared" ref="M103:W103" si="43">SUM(M104:M105)</f>
        <v>49500000000</v>
      </c>
      <c r="N103" s="110">
        <f>SUM(N104:N105)</f>
        <v>15000000000</v>
      </c>
      <c r="O103" s="110">
        <f t="shared" si="43"/>
        <v>0</v>
      </c>
      <c r="P103" s="110">
        <f>+P105</f>
        <v>0</v>
      </c>
      <c r="Q103" s="110">
        <f>SUM(Q104:Q105)</f>
        <v>266265410148</v>
      </c>
      <c r="R103" s="110">
        <f>SUM(R104:R105)</f>
        <v>0</v>
      </c>
      <c r="S103" s="110">
        <f t="shared" si="43"/>
        <v>262928008175.02002</v>
      </c>
      <c r="T103" s="110">
        <f t="shared" si="43"/>
        <v>262928008175.02002</v>
      </c>
      <c r="U103" s="110">
        <f t="shared" si="43"/>
        <v>118553861321.60001</v>
      </c>
      <c r="V103" s="110">
        <f t="shared" si="43"/>
        <v>118525161321.60001</v>
      </c>
      <c r="W103" s="110">
        <f t="shared" si="43"/>
        <v>118525161321.60001</v>
      </c>
      <c r="X103" s="111">
        <f t="shared" si="36"/>
        <v>0.98746588236479937</v>
      </c>
      <c r="Y103" s="91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92"/>
      <c r="AS103" s="92"/>
      <c r="AT103" s="92"/>
      <c r="AU103" s="92"/>
      <c r="AV103" s="92"/>
      <c r="AW103" s="92"/>
      <c r="AX103" s="92"/>
      <c r="AY103" s="92"/>
      <c r="AZ103" s="92"/>
      <c r="BA103" s="92"/>
      <c r="BB103" s="92"/>
      <c r="BC103" s="92"/>
      <c r="BD103" s="92"/>
      <c r="BE103" s="92"/>
      <c r="BF103" s="92"/>
      <c r="BG103" s="92"/>
      <c r="BH103" s="92"/>
      <c r="BI103" s="92"/>
      <c r="BJ103" s="92"/>
      <c r="BK103" s="92"/>
      <c r="BL103" s="92"/>
      <c r="BM103" s="92"/>
      <c r="BN103" s="92"/>
      <c r="BO103" s="92"/>
      <c r="BP103" s="92"/>
      <c r="BQ103" s="92"/>
      <c r="BR103" s="92"/>
      <c r="BS103" s="92"/>
      <c r="BT103" s="92"/>
      <c r="BU103" s="92"/>
      <c r="BV103" s="92"/>
      <c r="BW103" s="92"/>
      <c r="BX103" s="92"/>
      <c r="BY103" s="92"/>
      <c r="BZ103" s="92"/>
      <c r="CA103" s="92"/>
      <c r="CB103" s="92"/>
      <c r="CC103" s="92"/>
      <c r="CD103" s="92"/>
      <c r="CE103" s="92"/>
      <c r="CF103" s="92"/>
      <c r="CG103" s="92"/>
      <c r="CH103" s="92"/>
      <c r="CI103" s="92"/>
      <c r="CJ103" s="92"/>
      <c r="CK103" s="92"/>
      <c r="CL103" s="92"/>
      <c r="CM103" s="92"/>
      <c r="CN103" s="92"/>
      <c r="CO103" s="92"/>
      <c r="CP103" s="92"/>
      <c r="CQ103" s="92"/>
    </row>
    <row r="104" spans="1:95" s="135" customFormat="1" ht="24.75" x14ac:dyDescent="0.2">
      <c r="A104" s="125" t="s">
        <v>122</v>
      </c>
      <c r="B104" s="126" t="s">
        <v>154</v>
      </c>
      <c r="C104" s="126" t="s">
        <v>126</v>
      </c>
      <c r="D104" s="126">
        <v>16</v>
      </c>
      <c r="E104" s="127" t="s">
        <v>130</v>
      </c>
      <c r="F104" s="127" t="s">
        <v>158</v>
      </c>
      <c r="G104" s="127"/>
      <c r="H104" s="128">
        <v>13</v>
      </c>
      <c r="I104" s="129" t="s">
        <v>41</v>
      </c>
      <c r="J104" s="130" t="s">
        <v>42</v>
      </c>
      <c r="K104" s="226" t="s">
        <v>159</v>
      </c>
      <c r="L104" s="132">
        <v>200000000000</v>
      </c>
      <c r="M104" s="132">
        <f>25000000000+9500000000+15000000000</f>
        <v>49500000000</v>
      </c>
      <c r="N104" s="132">
        <v>15000000000</v>
      </c>
      <c r="O104" s="132"/>
      <c r="P104" s="132"/>
      <c r="Q104" s="132">
        <f>L104-M104+N104-O104+P104</f>
        <v>165500000000</v>
      </c>
      <c r="R104" s="132"/>
      <c r="S104" s="132">
        <v>163927022146</v>
      </c>
      <c r="T104" s="132">
        <v>163927022146</v>
      </c>
      <c r="U104" s="132">
        <v>79738900691</v>
      </c>
      <c r="V104" s="132">
        <v>79738900691</v>
      </c>
      <c r="W104" s="132">
        <v>79738900691</v>
      </c>
      <c r="X104" s="145">
        <f t="shared" si="36"/>
        <v>0.99049560209063447</v>
      </c>
      <c r="Y104" s="121"/>
    </row>
    <row r="105" spans="1:95" s="135" customFormat="1" ht="24.75" x14ac:dyDescent="0.2">
      <c r="A105" s="125" t="s">
        <v>122</v>
      </c>
      <c r="B105" s="126" t="s">
        <v>154</v>
      </c>
      <c r="C105" s="126" t="s">
        <v>126</v>
      </c>
      <c r="D105" s="126" t="s">
        <v>156</v>
      </c>
      <c r="E105" s="127" t="s">
        <v>130</v>
      </c>
      <c r="F105" s="127" t="s">
        <v>158</v>
      </c>
      <c r="G105" s="127"/>
      <c r="H105" s="128">
        <v>11</v>
      </c>
      <c r="I105" s="129" t="s">
        <v>41</v>
      </c>
      <c r="J105" s="130" t="s">
        <v>42</v>
      </c>
      <c r="K105" s="226" t="s">
        <v>159</v>
      </c>
      <c r="L105" s="132">
        <v>100765410148</v>
      </c>
      <c r="M105" s="132"/>
      <c r="N105" s="132"/>
      <c r="O105" s="132"/>
      <c r="P105" s="132"/>
      <c r="Q105" s="132">
        <f>L105-M105+N105-O105+P105</f>
        <v>100765410148</v>
      </c>
      <c r="R105" s="132"/>
      <c r="S105" s="132">
        <v>99000986029.020004</v>
      </c>
      <c r="T105" s="132">
        <v>99000986029.020004</v>
      </c>
      <c r="U105" s="132">
        <v>38814960630.599998</v>
      </c>
      <c r="V105" s="132">
        <v>38786260630.599998</v>
      </c>
      <c r="W105" s="132">
        <v>38786260630.599998</v>
      </c>
      <c r="X105" s="145">
        <f t="shared" si="36"/>
        <v>0.98248978378206886</v>
      </c>
      <c r="Y105" s="121"/>
    </row>
    <row r="106" spans="1:95" s="102" customFormat="1" ht="24.75" x14ac:dyDescent="0.2">
      <c r="A106" s="103" t="s">
        <v>122</v>
      </c>
      <c r="B106" s="104" t="s">
        <v>154</v>
      </c>
      <c r="C106" s="104" t="s">
        <v>126</v>
      </c>
      <c r="D106" s="104" t="s">
        <v>160</v>
      </c>
      <c r="E106" s="105"/>
      <c r="F106" s="105"/>
      <c r="G106" s="105"/>
      <c r="H106" s="106"/>
      <c r="I106" s="107"/>
      <c r="J106" s="108"/>
      <c r="K106" s="225" t="s">
        <v>161</v>
      </c>
      <c r="L106" s="110">
        <f>SUM(L107:L108)</f>
        <v>214732589852</v>
      </c>
      <c r="M106" s="110">
        <f t="shared" ref="M106:W106" si="44">SUM(M107:M108)</f>
        <v>22793000000</v>
      </c>
      <c r="N106" s="110">
        <f>SUM(N107:N108)</f>
        <v>9500000000</v>
      </c>
      <c r="O106" s="110">
        <f t="shared" si="44"/>
        <v>0</v>
      </c>
      <c r="P106" s="110">
        <f t="shared" si="44"/>
        <v>0</v>
      </c>
      <c r="Q106" s="110">
        <f>SUM(Q107:Q108)</f>
        <v>201439589852</v>
      </c>
      <c r="R106" s="110">
        <f t="shared" si="44"/>
        <v>0</v>
      </c>
      <c r="S106" s="110">
        <f>SUM(S107:S108)</f>
        <v>201364503557.07001</v>
      </c>
      <c r="T106" s="110">
        <f t="shared" si="44"/>
        <v>201364503557.07001</v>
      </c>
      <c r="U106" s="110">
        <f t="shared" si="44"/>
        <v>73774081348.209991</v>
      </c>
      <c r="V106" s="110">
        <f t="shared" si="44"/>
        <v>73772081348.209991</v>
      </c>
      <c r="W106" s="110">
        <f t="shared" si="44"/>
        <v>73772081348.209991</v>
      </c>
      <c r="X106" s="111">
        <f t="shared" si="36"/>
        <v>0.99962725154978149</v>
      </c>
      <c r="Y106" s="217"/>
    </row>
    <row r="107" spans="1:95" s="135" customFormat="1" ht="24.75" x14ac:dyDescent="0.2">
      <c r="A107" s="125" t="s">
        <v>122</v>
      </c>
      <c r="B107" s="126" t="s">
        <v>154</v>
      </c>
      <c r="C107" s="126" t="s">
        <v>126</v>
      </c>
      <c r="D107" s="126" t="s">
        <v>160</v>
      </c>
      <c r="E107" s="127" t="s">
        <v>130</v>
      </c>
      <c r="F107" s="127" t="s">
        <v>158</v>
      </c>
      <c r="G107" s="127"/>
      <c r="H107" s="128">
        <v>11</v>
      </c>
      <c r="I107" s="129" t="s">
        <v>41</v>
      </c>
      <c r="J107" s="130" t="s">
        <v>42</v>
      </c>
      <c r="K107" s="226" t="s">
        <v>159</v>
      </c>
      <c r="L107" s="132">
        <v>102314382380</v>
      </c>
      <c r="M107" s="132">
        <v>5000000000</v>
      </c>
      <c r="N107" s="132"/>
      <c r="O107" s="132"/>
      <c r="P107" s="132"/>
      <c r="Q107" s="132">
        <f>L107-M107+N107-O107+P107</f>
        <v>97314382380</v>
      </c>
      <c r="R107" s="132">
        <v>0</v>
      </c>
      <c r="S107" s="132">
        <v>97239296085.070007</v>
      </c>
      <c r="T107" s="132">
        <v>97239296085.070007</v>
      </c>
      <c r="U107" s="132">
        <v>37023298116.209999</v>
      </c>
      <c r="V107" s="132">
        <v>37021298116.209999</v>
      </c>
      <c r="W107" s="132">
        <v>37021298116.209999</v>
      </c>
      <c r="X107" s="145">
        <f>T107/Q107</f>
        <v>0.99922841523427863</v>
      </c>
      <c r="Y107" s="121"/>
    </row>
    <row r="108" spans="1:95" s="135" customFormat="1" ht="24.75" x14ac:dyDescent="0.2">
      <c r="A108" s="125" t="s">
        <v>122</v>
      </c>
      <c r="B108" s="126" t="s">
        <v>154</v>
      </c>
      <c r="C108" s="126" t="s">
        <v>126</v>
      </c>
      <c r="D108" s="126" t="s">
        <v>160</v>
      </c>
      <c r="E108" s="127" t="s">
        <v>130</v>
      </c>
      <c r="F108" s="127" t="s">
        <v>158</v>
      </c>
      <c r="G108" s="127"/>
      <c r="H108" s="128">
        <v>13</v>
      </c>
      <c r="I108" s="129" t="s">
        <v>41</v>
      </c>
      <c r="J108" s="130" t="s">
        <v>42</v>
      </c>
      <c r="K108" s="226" t="s">
        <v>159</v>
      </c>
      <c r="L108" s="132">
        <v>112418207472</v>
      </c>
      <c r="M108" s="132">
        <f>17793000000</f>
        <v>17793000000</v>
      </c>
      <c r="N108" s="132">
        <v>9500000000</v>
      </c>
      <c r="O108" s="132"/>
      <c r="P108" s="132"/>
      <c r="Q108" s="132">
        <f>L108-M108+N108-O108+P108</f>
        <v>104125207472</v>
      </c>
      <c r="R108" s="132">
        <v>0</v>
      </c>
      <c r="S108" s="132">
        <v>104125207472</v>
      </c>
      <c r="T108" s="132">
        <v>104125207472</v>
      </c>
      <c r="U108" s="132">
        <v>36750783232</v>
      </c>
      <c r="V108" s="132">
        <v>36750783232</v>
      </c>
      <c r="W108" s="132">
        <v>36750783232</v>
      </c>
      <c r="X108" s="145">
        <f t="shared" si="36"/>
        <v>1</v>
      </c>
      <c r="Y108" s="121"/>
    </row>
    <row r="109" spans="1:95" s="102" customFormat="1" ht="33" x14ac:dyDescent="0.2">
      <c r="A109" s="103" t="s">
        <v>122</v>
      </c>
      <c r="B109" s="104" t="s">
        <v>154</v>
      </c>
      <c r="C109" s="104" t="s">
        <v>126</v>
      </c>
      <c r="D109" s="104" t="s">
        <v>162</v>
      </c>
      <c r="E109" s="105"/>
      <c r="F109" s="105"/>
      <c r="G109" s="105"/>
      <c r="H109" s="106"/>
      <c r="I109" s="107"/>
      <c r="J109" s="108"/>
      <c r="K109" s="225" t="s">
        <v>163</v>
      </c>
      <c r="L109" s="110">
        <f t="shared" ref="L109:W109" si="45">SUM(L110:L115)</f>
        <v>20000000000</v>
      </c>
      <c r="M109" s="110">
        <f t="shared" si="45"/>
        <v>1282386005</v>
      </c>
      <c r="N109" s="110">
        <f t="shared" si="45"/>
        <v>12229766015</v>
      </c>
      <c r="O109" s="110">
        <f t="shared" si="45"/>
        <v>0</v>
      </c>
      <c r="P109" s="110">
        <f t="shared" si="45"/>
        <v>0</v>
      </c>
      <c r="Q109" s="110">
        <f>SUM(Q110:Q115)</f>
        <v>30947380010</v>
      </c>
      <c r="R109" s="110">
        <f t="shared" si="45"/>
        <v>0</v>
      </c>
      <c r="S109" s="110">
        <f>SUM(S110:S115)</f>
        <v>30100374374</v>
      </c>
      <c r="T109" s="110">
        <f t="shared" si="45"/>
        <v>30100374374</v>
      </c>
      <c r="U109" s="110">
        <f t="shared" si="45"/>
        <v>28179023799</v>
      </c>
      <c r="V109" s="110">
        <f t="shared" si="45"/>
        <v>28179023799</v>
      </c>
      <c r="W109" s="110">
        <f t="shared" si="45"/>
        <v>28179023799</v>
      </c>
      <c r="X109" s="111">
        <f t="shared" si="36"/>
        <v>0.97263078051433405</v>
      </c>
      <c r="Y109" s="217"/>
    </row>
    <row r="110" spans="1:95" s="135" customFormat="1" x14ac:dyDescent="0.2">
      <c r="A110" s="125" t="s">
        <v>122</v>
      </c>
      <c r="B110" s="126" t="s">
        <v>154</v>
      </c>
      <c r="C110" s="126" t="s">
        <v>126</v>
      </c>
      <c r="D110" s="126" t="s">
        <v>162</v>
      </c>
      <c r="E110" s="127" t="s">
        <v>130</v>
      </c>
      <c r="F110" s="127" t="s">
        <v>164</v>
      </c>
      <c r="G110" s="127"/>
      <c r="H110" s="128">
        <v>11</v>
      </c>
      <c r="I110" s="129" t="s">
        <v>41</v>
      </c>
      <c r="J110" s="130" t="s">
        <v>42</v>
      </c>
      <c r="K110" s="226" t="s">
        <v>165</v>
      </c>
      <c r="L110" s="132">
        <v>8200000000</v>
      </c>
      <c r="M110" s="132">
        <v>500000000</v>
      </c>
      <c r="N110" s="132">
        <v>400000000</v>
      </c>
      <c r="O110" s="132"/>
      <c r="P110" s="132"/>
      <c r="Q110" s="132">
        <f t="shared" ref="Q110:Q115" si="46">L110-M110+N110-O110+P110</f>
        <v>8100000000</v>
      </c>
      <c r="R110" s="132"/>
      <c r="S110" s="132">
        <v>8100000000</v>
      </c>
      <c r="T110" s="132">
        <v>8100000000</v>
      </c>
      <c r="U110" s="132">
        <v>7615000000</v>
      </c>
      <c r="V110" s="132">
        <v>7615000000</v>
      </c>
      <c r="W110" s="132">
        <v>7615000000</v>
      </c>
      <c r="X110" s="145">
        <f t="shared" si="36"/>
        <v>1</v>
      </c>
      <c r="Y110" s="121"/>
    </row>
    <row r="111" spans="1:95" s="135" customFormat="1" x14ac:dyDescent="0.2">
      <c r="A111" s="125" t="s">
        <v>122</v>
      </c>
      <c r="B111" s="126" t="s">
        <v>154</v>
      </c>
      <c r="C111" s="126" t="s">
        <v>126</v>
      </c>
      <c r="D111" s="126" t="s">
        <v>162</v>
      </c>
      <c r="E111" s="127" t="s">
        <v>130</v>
      </c>
      <c r="F111" s="127" t="s">
        <v>164</v>
      </c>
      <c r="G111" s="127"/>
      <c r="H111" s="128">
        <v>13</v>
      </c>
      <c r="I111" s="129" t="s">
        <v>41</v>
      </c>
      <c r="J111" s="130" t="s">
        <v>42</v>
      </c>
      <c r="K111" s="226" t="s">
        <v>165</v>
      </c>
      <c r="L111" s="132">
        <v>0</v>
      </c>
      <c r="M111" s="132"/>
      <c r="N111" s="132">
        <v>7000000000</v>
      </c>
      <c r="O111" s="132"/>
      <c r="P111" s="132"/>
      <c r="Q111" s="132">
        <f t="shared" si="46"/>
        <v>7000000000</v>
      </c>
      <c r="R111" s="132"/>
      <c r="S111" s="132">
        <v>7000000000</v>
      </c>
      <c r="T111" s="132">
        <v>7000000000</v>
      </c>
      <c r="U111" s="132">
        <v>6975569925</v>
      </c>
      <c r="V111" s="132">
        <v>6975569925</v>
      </c>
      <c r="W111" s="132">
        <v>6975569925</v>
      </c>
      <c r="X111" s="145">
        <f>S111/Q111</f>
        <v>1</v>
      </c>
      <c r="Y111" s="121"/>
    </row>
    <row r="112" spans="1:95" s="135" customFormat="1" ht="18.600000000000001" customHeight="1" x14ac:dyDescent="0.2">
      <c r="A112" s="125" t="s">
        <v>122</v>
      </c>
      <c r="B112" s="126" t="s">
        <v>154</v>
      </c>
      <c r="C112" s="126" t="s">
        <v>126</v>
      </c>
      <c r="D112" s="126" t="s">
        <v>162</v>
      </c>
      <c r="E112" s="127" t="s">
        <v>130</v>
      </c>
      <c r="F112" s="127" t="s">
        <v>166</v>
      </c>
      <c r="G112" s="127"/>
      <c r="H112" s="128">
        <v>11</v>
      </c>
      <c r="I112" s="129" t="s">
        <v>41</v>
      </c>
      <c r="J112" s="130" t="s">
        <v>42</v>
      </c>
      <c r="K112" s="226" t="s">
        <v>167</v>
      </c>
      <c r="L112" s="132">
        <v>2400000000</v>
      </c>
      <c r="M112" s="132">
        <v>400000000</v>
      </c>
      <c r="N112" s="132">
        <f>500000000+14500000+367886005</f>
        <v>882386005</v>
      </c>
      <c r="O112" s="132"/>
      <c r="P112" s="132"/>
      <c r="Q112" s="132">
        <f t="shared" si="46"/>
        <v>2882386005</v>
      </c>
      <c r="R112" s="132"/>
      <c r="S112" s="132">
        <v>2601550983</v>
      </c>
      <c r="T112" s="132">
        <v>2601550983</v>
      </c>
      <c r="U112" s="132">
        <v>2266925697</v>
      </c>
      <c r="V112" s="132">
        <v>2266925697</v>
      </c>
      <c r="W112" s="132">
        <v>2266925697</v>
      </c>
      <c r="X112" s="145">
        <f t="shared" si="36"/>
        <v>0.90256855899492894</v>
      </c>
      <c r="Y112" s="121"/>
    </row>
    <row r="113" spans="1:25" s="135" customFormat="1" ht="18.600000000000001" customHeight="1" x14ac:dyDescent="0.2">
      <c r="A113" s="125" t="s">
        <v>122</v>
      </c>
      <c r="B113" s="126" t="s">
        <v>154</v>
      </c>
      <c r="C113" s="126" t="s">
        <v>126</v>
      </c>
      <c r="D113" s="126" t="s">
        <v>162</v>
      </c>
      <c r="E113" s="127" t="s">
        <v>130</v>
      </c>
      <c r="F113" s="127" t="s">
        <v>166</v>
      </c>
      <c r="G113" s="127"/>
      <c r="H113" s="128">
        <v>13</v>
      </c>
      <c r="I113" s="129" t="s">
        <v>41</v>
      </c>
      <c r="J113" s="130" t="s">
        <v>42</v>
      </c>
      <c r="K113" s="226" t="s">
        <v>167</v>
      </c>
      <c r="L113" s="132">
        <v>0</v>
      </c>
      <c r="M113" s="132"/>
      <c r="N113" s="132">
        <v>3106285056</v>
      </c>
      <c r="O113" s="132"/>
      <c r="P113" s="132"/>
      <c r="Q113" s="132">
        <f t="shared" si="46"/>
        <v>3106285056</v>
      </c>
      <c r="R113" s="132"/>
      <c r="S113" s="132">
        <v>3047000000</v>
      </c>
      <c r="T113" s="132">
        <v>3047000000</v>
      </c>
      <c r="U113" s="132">
        <v>2951000000</v>
      </c>
      <c r="V113" s="132">
        <v>2951000000</v>
      </c>
      <c r="W113" s="132">
        <v>2951000000</v>
      </c>
      <c r="X113" s="145">
        <f t="shared" si="36"/>
        <v>0.98091448307827167</v>
      </c>
      <c r="Y113" s="121"/>
    </row>
    <row r="114" spans="1:25" s="135" customFormat="1" ht="16.5" x14ac:dyDescent="0.2">
      <c r="A114" s="125" t="s">
        <v>122</v>
      </c>
      <c r="B114" s="126" t="s">
        <v>154</v>
      </c>
      <c r="C114" s="126" t="s">
        <v>126</v>
      </c>
      <c r="D114" s="126" t="s">
        <v>162</v>
      </c>
      <c r="E114" s="127" t="s">
        <v>130</v>
      </c>
      <c r="F114" s="127" t="s">
        <v>168</v>
      </c>
      <c r="G114" s="127"/>
      <c r="H114" s="128">
        <v>11</v>
      </c>
      <c r="I114" s="129" t="s">
        <v>41</v>
      </c>
      <c r="J114" s="130" t="s">
        <v>42</v>
      </c>
      <c r="K114" s="226" t="s">
        <v>169</v>
      </c>
      <c r="L114" s="132">
        <v>1500000000</v>
      </c>
      <c r="M114" s="132">
        <v>226201051</v>
      </c>
      <c r="N114" s="132"/>
      <c r="O114" s="132"/>
      <c r="P114" s="132"/>
      <c r="Q114" s="132">
        <f t="shared" si="46"/>
        <v>1273798949</v>
      </c>
      <c r="R114" s="132"/>
      <c r="S114" s="132">
        <v>1272048634</v>
      </c>
      <c r="T114" s="132">
        <v>1272048634</v>
      </c>
      <c r="U114" s="132">
        <v>965859829</v>
      </c>
      <c r="V114" s="132">
        <v>965859829</v>
      </c>
      <c r="W114" s="132">
        <v>965859829</v>
      </c>
      <c r="X114" s="145">
        <f t="shared" si="36"/>
        <v>0.9986259095272656</v>
      </c>
      <c r="Y114" s="121"/>
    </row>
    <row r="115" spans="1:25" s="135" customFormat="1" ht="16.5" x14ac:dyDescent="0.2">
      <c r="A115" s="125" t="s">
        <v>122</v>
      </c>
      <c r="B115" s="126" t="s">
        <v>154</v>
      </c>
      <c r="C115" s="126" t="s">
        <v>126</v>
      </c>
      <c r="D115" s="126" t="s">
        <v>162</v>
      </c>
      <c r="E115" s="127" t="s">
        <v>130</v>
      </c>
      <c r="F115" s="129">
        <v>4302075</v>
      </c>
      <c r="G115" s="127"/>
      <c r="H115" s="128">
        <v>11</v>
      </c>
      <c r="I115" s="129" t="s">
        <v>41</v>
      </c>
      <c r="J115" s="130" t="s">
        <v>42</v>
      </c>
      <c r="K115" s="226" t="s">
        <v>170</v>
      </c>
      <c r="L115" s="132">
        <v>7900000000</v>
      </c>
      <c r="M115" s="132">
        <f>14500000+141684954</f>
        <v>156184954</v>
      </c>
      <c r="N115" s="132">
        <v>841094954</v>
      </c>
      <c r="O115" s="132"/>
      <c r="P115" s="132"/>
      <c r="Q115" s="132">
        <f t="shared" si="46"/>
        <v>8584910000</v>
      </c>
      <c r="R115" s="132"/>
      <c r="S115" s="132">
        <v>8079774757</v>
      </c>
      <c r="T115" s="132">
        <v>8079774757</v>
      </c>
      <c r="U115" s="132">
        <v>7404668348</v>
      </c>
      <c r="V115" s="132">
        <v>7404668348</v>
      </c>
      <c r="W115" s="132">
        <v>7404668348</v>
      </c>
      <c r="X115" s="145">
        <f t="shared" si="36"/>
        <v>0.94116010033885034</v>
      </c>
      <c r="Y115" s="121"/>
    </row>
    <row r="116" spans="1:25" s="102" customFormat="1" ht="42" customHeight="1" x14ac:dyDescent="0.2">
      <c r="A116" s="103" t="s">
        <v>122</v>
      </c>
      <c r="B116" s="104" t="s">
        <v>154</v>
      </c>
      <c r="C116" s="104" t="s">
        <v>126</v>
      </c>
      <c r="D116" s="104" t="s">
        <v>171</v>
      </c>
      <c r="E116" s="105"/>
      <c r="F116" s="105"/>
      <c r="G116" s="105"/>
      <c r="H116" s="106"/>
      <c r="I116" s="107"/>
      <c r="J116" s="108" t="s">
        <v>42</v>
      </c>
      <c r="K116" s="225" t="s">
        <v>172</v>
      </c>
      <c r="L116" s="110">
        <f>SUM(L117:L124)</f>
        <v>100000000000</v>
      </c>
      <c r="M116" s="110">
        <f t="shared" ref="M116:W116" si="47">SUM(M117:M124)</f>
        <v>5848501937</v>
      </c>
      <c r="N116" s="110">
        <f>SUM(N117:N124)</f>
        <v>39848774424</v>
      </c>
      <c r="O116" s="110">
        <f t="shared" si="47"/>
        <v>0</v>
      </c>
      <c r="P116" s="110">
        <f t="shared" si="47"/>
        <v>0</v>
      </c>
      <c r="Q116" s="110">
        <f>SUM(Q117:Q124)</f>
        <v>134000272487</v>
      </c>
      <c r="R116" s="110">
        <f t="shared" si="47"/>
        <v>0</v>
      </c>
      <c r="S116" s="110">
        <f t="shared" si="47"/>
        <v>128620998165.53</v>
      </c>
      <c r="T116" s="110">
        <f t="shared" si="47"/>
        <v>128620998165.53</v>
      </c>
      <c r="U116" s="110">
        <f t="shared" si="47"/>
        <v>110560178329.45</v>
      </c>
      <c r="V116" s="110">
        <f t="shared" si="47"/>
        <v>110553452751.45</v>
      </c>
      <c r="W116" s="110">
        <f t="shared" si="47"/>
        <v>110553452751.45</v>
      </c>
      <c r="X116" s="111">
        <f>T116/Q116</f>
        <v>0.95985624341180453</v>
      </c>
      <c r="Y116" s="217"/>
    </row>
    <row r="117" spans="1:25" s="135" customFormat="1" x14ac:dyDescent="0.2">
      <c r="A117" s="125" t="s">
        <v>122</v>
      </c>
      <c r="B117" s="126" t="s">
        <v>154</v>
      </c>
      <c r="C117" s="126" t="s">
        <v>126</v>
      </c>
      <c r="D117" s="126" t="s">
        <v>171</v>
      </c>
      <c r="E117" s="127" t="s">
        <v>130</v>
      </c>
      <c r="F117" s="127" t="s">
        <v>164</v>
      </c>
      <c r="G117" s="127"/>
      <c r="H117" s="128">
        <v>11</v>
      </c>
      <c r="I117" s="129" t="s">
        <v>41</v>
      </c>
      <c r="J117" s="130" t="s">
        <v>42</v>
      </c>
      <c r="K117" s="226" t="s">
        <v>165</v>
      </c>
      <c r="L117" s="132">
        <v>36300000000</v>
      </c>
      <c r="M117" s="132">
        <v>200000000</v>
      </c>
      <c r="N117" s="132">
        <f>200000000</f>
        <v>200000000</v>
      </c>
      <c r="O117" s="132"/>
      <c r="P117" s="132"/>
      <c r="Q117" s="132">
        <f t="shared" ref="Q117:Q124" si="48">L117-M117+N117-O117+P117</f>
        <v>36300000000</v>
      </c>
      <c r="R117" s="132"/>
      <c r="S117" s="132">
        <v>36299475000</v>
      </c>
      <c r="T117" s="132">
        <v>36299475000</v>
      </c>
      <c r="U117" s="132">
        <v>34639463905</v>
      </c>
      <c r="V117" s="132">
        <v>34635463905</v>
      </c>
      <c r="W117" s="132">
        <v>34635463905</v>
      </c>
      <c r="X117" s="145">
        <f t="shared" si="36"/>
        <v>0.99998553719008265</v>
      </c>
      <c r="Y117" s="121"/>
    </row>
    <row r="118" spans="1:25" s="135" customFormat="1" x14ac:dyDescent="0.2">
      <c r="A118" s="125" t="s">
        <v>122</v>
      </c>
      <c r="B118" s="126" t="s">
        <v>154</v>
      </c>
      <c r="C118" s="126" t="s">
        <v>126</v>
      </c>
      <c r="D118" s="126" t="s">
        <v>171</v>
      </c>
      <c r="E118" s="127" t="s">
        <v>130</v>
      </c>
      <c r="F118" s="127" t="s">
        <v>164</v>
      </c>
      <c r="G118" s="127"/>
      <c r="H118" s="128">
        <v>13</v>
      </c>
      <c r="I118" s="129" t="s">
        <v>41</v>
      </c>
      <c r="J118" s="130" t="s">
        <v>42</v>
      </c>
      <c r="K118" s="226" t="s">
        <v>165</v>
      </c>
      <c r="L118" s="132">
        <v>0</v>
      </c>
      <c r="M118" s="132">
        <v>2564011095</v>
      </c>
      <c r="N118" s="132">
        <f>15804000000+192285735+1500000000</f>
        <v>17496285735</v>
      </c>
      <c r="O118" s="132"/>
      <c r="P118" s="132"/>
      <c r="Q118" s="132">
        <f t="shared" si="48"/>
        <v>14932274640</v>
      </c>
      <c r="R118" s="132"/>
      <c r="S118" s="132">
        <v>14932274640</v>
      </c>
      <c r="T118" s="132">
        <v>14932274640</v>
      </c>
      <c r="U118" s="132">
        <v>10095994374.99</v>
      </c>
      <c r="V118" s="132">
        <v>10095994374.99</v>
      </c>
      <c r="W118" s="132">
        <v>10095994374.99</v>
      </c>
      <c r="X118" s="145">
        <f t="shared" si="36"/>
        <v>1</v>
      </c>
      <c r="Y118" s="121"/>
    </row>
    <row r="119" spans="1:25" s="135" customFormat="1" ht="20.45" customHeight="1" x14ac:dyDescent="0.2">
      <c r="A119" s="125" t="s">
        <v>122</v>
      </c>
      <c r="B119" s="126" t="s">
        <v>154</v>
      </c>
      <c r="C119" s="126" t="s">
        <v>126</v>
      </c>
      <c r="D119" s="126" t="s">
        <v>171</v>
      </c>
      <c r="E119" s="127" t="s">
        <v>130</v>
      </c>
      <c r="F119" s="127" t="s">
        <v>166</v>
      </c>
      <c r="G119" s="127"/>
      <c r="H119" s="128">
        <v>11</v>
      </c>
      <c r="I119" s="129" t="s">
        <v>41</v>
      </c>
      <c r="J119" s="130" t="s">
        <v>42</v>
      </c>
      <c r="K119" s="226" t="s">
        <v>173</v>
      </c>
      <c r="L119" s="132">
        <v>12430000000</v>
      </c>
      <c r="M119" s="132"/>
      <c r="N119" s="132">
        <v>1488342911</v>
      </c>
      <c r="O119" s="132"/>
      <c r="P119" s="132"/>
      <c r="Q119" s="132">
        <f t="shared" si="48"/>
        <v>13918342911</v>
      </c>
      <c r="R119" s="132"/>
      <c r="S119" s="132">
        <v>12181507190.059999</v>
      </c>
      <c r="T119" s="132">
        <v>12181507190.059999</v>
      </c>
      <c r="U119" s="132">
        <v>12114730529.059999</v>
      </c>
      <c r="V119" s="132">
        <v>12114730529.059999</v>
      </c>
      <c r="W119" s="132">
        <v>12114730529.059999</v>
      </c>
      <c r="X119" s="145">
        <f t="shared" si="36"/>
        <v>0.87521246372171668</v>
      </c>
      <c r="Y119" s="121"/>
    </row>
    <row r="120" spans="1:25" s="135" customFormat="1" ht="20.45" customHeight="1" x14ac:dyDescent="0.2">
      <c r="A120" s="125" t="s">
        <v>122</v>
      </c>
      <c r="B120" s="126" t="s">
        <v>154</v>
      </c>
      <c r="C120" s="126" t="s">
        <v>126</v>
      </c>
      <c r="D120" s="126" t="s">
        <v>171</v>
      </c>
      <c r="E120" s="127" t="s">
        <v>130</v>
      </c>
      <c r="F120" s="127" t="s">
        <v>166</v>
      </c>
      <c r="G120" s="127"/>
      <c r="H120" s="128">
        <v>13</v>
      </c>
      <c r="I120" s="129" t="s">
        <v>41</v>
      </c>
      <c r="J120" s="130" t="s">
        <v>42</v>
      </c>
      <c r="K120" s="226" t="s">
        <v>173</v>
      </c>
      <c r="L120" s="132">
        <v>0</v>
      </c>
      <c r="M120" s="132">
        <v>821696277</v>
      </c>
      <c r="N120" s="132">
        <f>7096000000+1700000000+3219926039</f>
        <v>12015926039</v>
      </c>
      <c r="O120" s="132"/>
      <c r="P120" s="132"/>
      <c r="Q120" s="132">
        <f t="shared" si="48"/>
        <v>11194229762</v>
      </c>
      <c r="R120" s="132"/>
      <c r="S120" s="132">
        <v>8405993173.3500004</v>
      </c>
      <c r="T120" s="132">
        <v>8405993173.3500004</v>
      </c>
      <c r="U120" s="132">
        <v>5303348516.3999996</v>
      </c>
      <c r="V120" s="132">
        <v>5300622938.3999996</v>
      </c>
      <c r="W120" s="132">
        <v>5300622938.3999996</v>
      </c>
      <c r="X120" s="145">
        <f t="shared" si="36"/>
        <v>0.75092197963320673</v>
      </c>
      <c r="Y120" s="121"/>
    </row>
    <row r="121" spans="1:25" s="135" customFormat="1" ht="16.5" x14ac:dyDescent="0.2">
      <c r="A121" s="125" t="s">
        <v>122</v>
      </c>
      <c r="B121" s="126" t="s">
        <v>154</v>
      </c>
      <c r="C121" s="126" t="s">
        <v>126</v>
      </c>
      <c r="D121" s="126" t="s">
        <v>171</v>
      </c>
      <c r="E121" s="127" t="s">
        <v>130</v>
      </c>
      <c r="F121" s="127" t="s">
        <v>168</v>
      </c>
      <c r="G121" s="127"/>
      <c r="H121" s="128">
        <v>11</v>
      </c>
      <c r="I121" s="129" t="s">
        <v>41</v>
      </c>
      <c r="J121" s="130" t="s">
        <v>42</v>
      </c>
      <c r="K121" s="226" t="s">
        <v>169</v>
      </c>
      <c r="L121" s="132">
        <v>8000000000</v>
      </c>
      <c r="M121" s="132">
        <v>777814724</v>
      </c>
      <c r="N121" s="132">
        <v>118536710</v>
      </c>
      <c r="O121" s="132"/>
      <c r="P121" s="132"/>
      <c r="Q121" s="132">
        <f t="shared" si="48"/>
        <v>7340721986</v>
      </c>
      <c r="R121" s="132"/>
      <c r="S121" s="132">
        <v>7256175701.4499998</v>
      </c>
      <c r="T121" s="132">
        <v>7256175701.4499998</v>
      </c>
      <c r="U121" s="132">
        <v>4599207898</v>
      </c>
      <c r="V121" s="132">
        <v>4599207898</v>
      </c>
      <c r="W121" s="132">
        <v>4599207898</v>
      </c>
      <c r="X121" s="145">
        <v>0.84807553927412116</v>
      </c>
      <c r="Y121" s="121"/>
    </row>
    <row r="122" spans="1:25" s="135" customFormat="1" ht="16.5" x14ac:dyDescent="0.2">
      <c r="A122" s="125" t="s">
        <v>122</v>
      </c>
      <c r="B122" s="126" t="s">
        <v>154</v>
      </c>
      <c r="C122" s="126" t="s">
        <v>126</v>
      </c>
      <c r="D122" s="126" t="s">
        <v>171</v>
      </c>
      <c r="E122" s="127" t="s">
        <v>130</v>
      </c>
      <c r="F122" s="127" t="s">
        <v>168</v>
      </c>
      <c r="G122" s="127"/>
      <c r="H122" s="128">
        <v>13</v>
      </c>
      <c r="I122" s="129" t="s">
        <v>41</v>
      </c>
      <c r="J122" s="130" t="s">
        <v>42</v>
      </c>
      <c r="K122" s="226" t="s">
        <v>169</v>
      </c>
      <c r="L122" s="132">
        <v>0</v>
      </c>
      <c r="M122" s="132"/>
      <c r="N122" s="132">
        <v>629410542</v>
      </c>
      <c r="O122" s="132"/>
      <c r="P122" s="132"/>
      <c r="Q122" s="132">
        <f t="shared" si="48"/>
        <v>629410542</v>
      </c>
      <c r="R122" s="132"/>
      <c r="S122" s="132">
        <v>629410542</v>
      </c>
      <c r="T122" s="132">
        <v>629410542</v>
      </c>
      <c r="U122" s="132">
        <v>629410542</v>
      </c>
      <c r="V122" s="132">
        <v>629410542</v>
      </c>
      <c r="W122" s="132">
        <v>629410542</v>
      </c>
      <c r="X122" s="145">
        <f>T122/Q122</f>
        <v>1</v>
      </c>
      <c r="Y122" s="121"/>
    </row>
    <row r="123" spans="1:25" s="135" customFormat="1" ht="16.5" x14ac:dyDescent="0.2">
      <c r="A123" s="125" t="s">
        <v>122</v>
      </c>
      <c r="B123" s="126" t="s">
        <v>154</v>
      </c>
      <c r="C123" s="126" t="s">
        <v>126</v>
      </c>
      <c r="D123" s="126" t="s">
        <v>171</v>
      </c>
      <c r="E123" s="127" t="s">
        <v>130</v>
      </c>
      <c r="F123" s="127" t="s">
        <v>174</v>
      </c>
      <c r="G123" s="127"/>
      <c r="H123" s="128">
        <v>11</v>
      </c>
      <c r="I123" s="129" t="s">
        <v>41</v>
      </c>
      <c r="J123" s="130" t="s">
        <v>42</v>
      </c>
      <c r="K123" s="226" t="s">
        <v>175</v>
      </c>
      <c r="L123" s="132">
        <v>43270000000</v>
      </c>
      <c r="M123" s="132">
        <f>118536710+200000000+510528187</f>
        <v>829064897</v>
      </c>
      <c r="N123" s="132">
        <v>3814357543</v>
      </c>
      <c r="O123" s="132"/>
      <c r="P123" s="132"/>
      <c r="Q123" s="132">
        <f t="shared" si="48"/>
        <v>46255292646</v>
      </c>
      <c r="R123" s="132"/>
      <c r="S123" s="132">
        <v>45803702963.669998</v>
      </c>
      <c r="T123" s="132">
        <v>45803702963.669998</v>
      </c>
      <c r="U123" s="132">
        <v>41093697259</v>
      </c>
      <c r="V123" s="132">
        <v>41093697259</v>
      </c>
      <c r="W123" s="132">
        <v>41093697259</v>
      </c>
      <c r="X123" s="145">
        <f t="shared" si="36"/>
        <v>0.99023701599325942</v>
      </c>
      <c r="Y123" s="121"/>
    </row>
    <row r="124" spans="1:25" s="135" customFormat="1" ht="16.5" x14ac:dyDescent="0.2">
      <c r="A124" s="125" t="s">
        <v>122</v>
      </c>
      <c r="B124" s="126" t="s">
        <v>154</v>
      </c>
      <c r="C124" s="126" t="s">
        <v>126</v>
      </c>
      <c r="D124" s="126" t="s">
        <v>171</v>
      </c>
      <c r="E124" s="127" t="s">
        <v>130</v>
      </c>
      <c r="F124" s="127" t="s">
        <v>174</v>
      </c>
      <c r="G124" s="127"/>
      <c r="H124" s="128">
        <v>13</v>
      </c>
      <c r="I124" s="129" t="s">
        <v>41</v>
      </c>
      <c r="J124" s="130" t="s">
        <v>42</v>
      </c>
      <c r="K124" s="226" t="s">
        <v>175</v>
      </c>
      <c r="L124" s="132">
        <v>0</v>
      </c>
      <c r="M124" s="132">
        <v>655914944</v>
      </c>
      <c r="N124" s="132">
        <f>500000000+3585914944</f>
        <v>4085914944</v>
      </c>
      <c r="O124" s="132"/>
      <c r="P124" s="132"/>
      <c r="Q124" s="132">
        <f t="shared" si="48"/>
        <v>3430000000</v>
      </c>
      <c r="R124" s="132"/>
      <c r="S124" s="132">
        <v>3112458955</v>
      </c>
      <c r="T124" s="132">
        <v>3112458955</v>
      </c>
      <c r="U124" s="132">
        <v>2084325305</v>
      </c>
      <c r="V124" s="132">
        <v>2084325305</v>
      </c>
      <c r="W124" s="132">
        <v>2084325305</v>
      </c>
      <c r="X124" s="145">
        <f t="shared" si="36"/>
        <v>0.90742243586005833</v>
      </c>
      <c r="Y124" s="121"/>
    </row>
    <row r="125" spans="1:25" s="102" customFormat="1" ht="24.75" x14ac:dyDescent="0.2">
      <c r="A125" s="103" t="s">
        <v>122</v>
      </c>
      <c r="B125" s="104" t="s">
        <v>154</v>
      </c>
      <c r="C125" s="104" t="s">
        <v>126</v>
      </c>
      <c r="D125" s="104" t="s">
        <v>176</v>
      </c>
      <c r="E125" s="105"/>
      <c r="F125" s="105"/>
      <c r="G125" s="105"/>
      <c r="H125" s="106"/>
      <c r="I125" s="107"/>
      <c r="J125" s="108"/>
      <c r="K125" s="225" t="s">
        <v>177</v>
      </c>
      <c r="L125" s="110">
        <f>SUM(L126)</f>
        <v>900000000</v>
      </c>
      <c r="M125" s="110">
        <f t="shared" ref="M125:W125" si="49">SUM(M126)</f>
        <v>0</v>
      </c>
      <c r="N125" s="110">
        <f t="shared" si="49"/>
        <v>0</v>
      </c>
      <c r="O125" s="110">
        <f t="shared" si="49"/>
        <v>0</v>
      </c>
      <c r="P125" s="110">
        <f>SUM(P126)</f>
        <v>0</v>
      </c>
      <c r="Q125" s="110">
        <f t="shared" si="49"/>
        <v>900000000</v>
      </c>
      <c r="R125" s="110">
        <f>SUM(R126)</f>
        <v>0</v>
      </c>
      <c r="S125" s="110">
        <f t="shared" si="49"/>
        <v>893738131</v>
      </c>
      <c r="T125" s="110">
        <f t="shared" si="49"/>
        <v>893738131</v>
      </c>
      <c r="U125" s="110">
        <f t="shared" si="49"/>
        <v>884091601</v>
      </c>
      <c r="V125" s="110">
        <f t="shared" si="49"/>
        <v>884091601</v>
      </c>
      <c r="W125" s="110">
        <f t="shared" si="49"/>
        <v>884091601</v>
      </c>
      <c r="X125" s="111">
        <f t="shared" si="36"/>
        <v>0.99304236777777777</v>
      </c>
      <c r="Y125" s="217"/>
    </row>
    <row r="126" spans="1:25" s="135" customFormat="1" ht="20.45" customHeight="1" x14ac:dyDescent="0.2">
      <c r="A126" s="125" t="s">
        <v>122</v>
      </c>
      <c r="B126" s="126" t="s">
        <v>154</v>
      </c>
      <c r="C126" s="126" t="s">
        <v>126</v>
      </c>
      <c r="D126" s="126" t="s">
        <v>176</v>
      </c>
      <c r="E126" s="127" t="s">
        <v>130</v>
      </c>
      <c r="F126" s="127" t="s">
        <v>178</v>
      </c>
      <c r="G126" s="127"/>
      <c r="H126" s="128">
        <v>11</v>
      </c>
      <c r="I126" s="129" t="s">
        <v>41</v>
      </c>
      <c r="J126" s="130" t="s">
        <v>42</v>
      </c>
      <c r="K126" s="226" t="s">
        <v>179</v>
      </c>
      <c r="L126" s="132">
        <v>900000000</v>
      </c>
      <c r="M126" s="132"/>
      <c r="N126" s="132"/>
      <c r="O126" s="132"/>
      <c r="P126" s="132"/>
      <c r="Q126" s="132">
        <f>L126-M126+N126-O126+P126</f>
        <v>900000000</v>
      </c>
      <c r="R126" s="132"/>
      <c r="S126" s="132">
        <v>893738131</v>
      </c>
      <c r="T126" s="132">
        <v>893738131</v>
      </c>
      <c r="U126" s="132">
        <v>884091601</v>
      </c>
      <c r="V126" s="132">
        <v>884091601</v>
      </c>
      <c r="W126" s="132">
        <v>884091601</v>
      </c>
      <c r="X126" s="145">
        <f t="shared" si="36"/>
        <v>0.99304236777777777</v>
      </c>
      <c r="Y126" s="121"/>
    </row>
    <row r="127" spans="1:25" s="102" customFormat="1" ht="24.75" x14ac:dyDescent="0.2">
      <c r="A127" s="103" t="s">
        <v>122</v>
      </c>
      <c r="B127" s="104" t="s">
        <v>154</v>
      </c>
      <c r="C127" s="104" t="s">
        <v>126</v>
      </c>
      <c r="D127" s="104" t="s">
        <v>180</v>
      </c>
      <c r="E127" s="105"/>
      <c r="F127" s="105"/>
      <c r="G127" s="105"/>
      <c r="H127" s="106"/>
      <c r="I127" s="107"/>
      <c r="J127" s="108"/>
      <c r="K127" s="225" t="s">
        <v>181</v>
      </c>
      <c r="L127" s="110">
        <f>SUM(L128:L129)</f>
        <v>900000000</v>
      </c>
      <c r="M127" s="110">
        <f t="shared" ref="M127:W127" si="50">SUM(M128:M129)</f>
        <v>0</v>
      </c>
      <c r="N127" s="110">
        <f t="shared" si="50"/>
        <v>0</v>
      </c>
      <c r="O127" s="110">
        <f t="shared" si="50"/>
        <v>0</v>
      </c>
      <c r="P127" s="110">
        <f t="shared" si="50"/>
        <v>0</v>
      </c>
      <c r="Q127" s="110">
        <f t="shared" si="50"/>
        <v>900000000</v>
      </c>
      <c r="R127" s="110">
        <f t="shared" si="50"/>
        <v>0</v>
      </c>
      <c r="S127" s="110">
        <f t="shared" si="50"/>
        <v>835431497</v>
      </c>
      <c r="T127" s="110">
        <f t="shared" si="50"/>
        <v>835431497</v>
      </c>
      <c r="U127" s="110">
        <f t="shared" si="50"/>
        <v>395780488</v>
      </c>
      <c r="V127" s="110">
        <f t="shared" si="50"/>
        <v>395780488</v>
      </c>
      <c r="W127" s="110">
        <f t="shared" si="50"/>
        <v>395780488</v>
      </c>
      <c r="X127" s="111">
        <f t="shared" si="36"/>
        <v>0.9282572188888889</v>
      </c>
      <c r="Y127" s="217"/>
    </row>
    <row r="128" spans="1:25" s="135" customFormat="1" ht="16.5" x14ac:dyDescent="0.2">
      <c r="A128" s="125" t="s">
        <v>122</v>
      </c>
      <c r="B128" s="126" t="s">
        <v>154</v>
      </c>
      <c r="C128" s="126" t="s">
        <v>126</v>
      </c>
      <c r="D128" s="126" t="s">
        <v>180</v>
      </c>
      <c r="E128" s="127" t="s">
        <v>130</v>
      </c>
      <c r="F128" s="127" t="s">
        <v>182</v>
      </c>
      <c r="G128" s="127"/>
      <c r="H128" s="128">
        <v>11</v>
      </c>
      <c r="I128" s="129" t="s">
        <v>41</v>
      </c>
      <c r="J128" s="130" t="s">
        <v>42</v>
      </c>
      <c r="K128" s="226" t="s">
        <v>183</v>
      </c>
      <c r="L128" s="132">
        <v>694550000</v>
      </c>
      <c r="M128" s="132"/>
      <c r="N128" s="132"/>
      <c r="O128" s="132"/>
      <c r="P128" s="132"/>
      <c r="Q128" s="132">
        <f>L128-M128+N128-O128+P128</f>
        <v>694550000</v>
      </c>
      <c r="R128" s="132"/>
      <c r="S128" s="132">
        <v>664787500</v>
      </c>
      <c r="T128" s="132">
        <v>664787500</v>
      </c>
      <c r="U128" s="132">
        <v>384597500</v>
      </c>
      <c r="V128" s="132">
        <v>384597500</v>
      </c>
      <c r="W128" s="132">
        <v>384597500</v>
      </c>
      <c r="X128" s="145">
        <f t="shared" si="36"/>
        <v>0.9571485134259593</v>
      </c>
      <c r="Y128" s="121"/>
    </row>
    <row r="129" spans="1:25" s="135" customFormat="1" ht="16.5" x14ac:dyDescent="0.2">
      <c r="A129" s="227" t="s">
        <v>122</v>
      </c>
      <c r="B129" s="228" t="s">
        <v>154</v>
      </c>
      <c r="C129" s="228" t="s">
        <v>126</v>
      </c>
      <c r="D129" s="228" t="s">
        <v>180</v>
      </c>
      <c r="E129" s="229" t="s">
        <v>130</v>
      </c>
      <c r="F129" s="230">
        <v>4302075</v>
      </c>
      <c r="G129" s="229"/>
      <c r="H129" s="231">
        <v>11</v>
      </c>
      <c r="I129" s="230" t="s">
        <v>41</v>
      </c>
      <c r="J129" s="232" t="s">
        <v>42</v>
      </c>
      <c r="K129" s="233" t="s">
        <v>175</v>
      </c>
      <c r="L129" s="234">
        <v>205450000</v>
      </c>
      <c r="M129" s="132"/>
      <c r="N129" s="132"/>
      <c r="O129" s="132"/>
      <c r="P129" s="132"/>
      <c r="Q129" s="132">
        <f>L129-M129+N129-O129+P129</f>
        <v>205450000</v>
      </c>
      <c r="R129" s="132"/>
      <c r="S129" s="132">
        <v>170643997</v>
      </c>
      <c r="T129" s="132">
        <v>170643997</v>
      </c>
      <c r="U129" s="132">
        <v>11182988</v>
      </c>
      <c r="V129" s="132">
        <v>11182988</v>
      </c>
      <c r="W129" s="132">
        <v>11182988</v>
      </c>
      <c r="X129" s="145">
        <f t="shared" si="36"/>
        <v>0.83058650279873447</v>
      </c>
      <c r="Y129" s="121"/>
    </row>
    <row r="130" spans="1:25" s="102" customFormat="1" ht="42.6" customHeight="1" x14ac:dyDescent="0.2">
      <c r="A130" s="103" t="s">
        <v>122</v>
      </c>
      <c r="B130" s="104" t="s">
        <v>154</v>
      </c>
      <c r="C130" s="104" t="s">
        <v>126</v>
      </c>
      <c r="D130" s="104" t="s">
        <v>184</v>
      </c>
      <c r="E130" s="105"/>
      <c r="F130" s="105"/>
      <c r="G130" s="105"/>
      <c r="H130" s="106"/>
      <c r="I130" s="107"/>
      <c r="J130" s="108"/>
      <c r="K130" s="225" t="s">
        <v>185</v>
      </c>
      <c r="L130" s="110">
        <f>SUM(L131:L134)</f>
        <v>80000000000</v>
      </c>
      <c r="M130" s="110">
        <f t="shared" ref="M130:W130" si="51">SUM(M131:M134)</f>
        <v>13079767441</v>
      </c>
      <c r="N130" s="110">
        <f>SUM(N131:N134)</f>
        <v>9325114944</v>
      </c>
      <c r="O130" s="110">
        <f t="shared" si="51"/>
        <v>0</v>
      </c>
      <c r="P130" s="110">
        <f>SUM(P131:P134)</f>
        <v>15000000000</v>
      </c>
      <c r="Q130" s="110">
        <f>SUM(Q131:Q134)</f>
        <v>91245347503</v>
      </c>
      <c r="R130" s="110">
        <f t="shared" si="51"/>
        <v>0</v>
      </c>
      <c r="S130" s="110">
        <f>SUM(S131:S134)</f>
        <v>88255135610.309998</v>
      </c>
      <c r="T130" s="110">
        <f t="shared" si="51"/>
        <v>88255135610.309998</v>
      </c>
      <c r="U130" s="110">
        <f t="shared" si="51"/>
        <v>82938032206.979996</v>
      </c>
      <c r="V130" s="110">
        <f t="shared" si="51"/>
        <v>82921898873.979996</v>
      </c>
      <c r="W130" s="110">
        <f t="shared" si="51"/>
        <v>82921898873.979996</v>
      </c>
      <c r="X130" s="111">
        <f t="shared" si="36"/>
        <v>0.96722888372372418</v>
      </c>
      <c r="Y130" s="217"/>
    </row>
    <row r="131" spans="1:25" s="135" customFormat="1" ht="18" customHeight="1" x14ac:dyDescent="0.2">
      <c r="A131" s="125" t="s">
        <v>122</v>
      </c>
      <c r="B131" s="126" t="s">
        <v>154</v>
      </c>
      <c r="C131" s="126" t="s">
        <v>126</v>
      </c>
      <c r="D131" s="126" t="s">
        <v>184</v>
      </c>
      <c r="E131" s="127" t="s">
        <v>130</v>
      </c>
      <c r="F131" s="127" t="s">
        <v>186</v>
      </c>
      <c r="G131" s="127"/>
      <c r="H131" s="128">
        <v>11</v>
      </c>
      <c r="I131" s="129" t="s">
        <v>41</v>
      </c>
      <c r="J131" s="130" t="s">
        <v>42</v>
      </c>
      <c r="K131" s="226" t="s">
        <v>187</v>
      </c>
      <c r="L131" s="132">
        <v>70500000000</v>
      </c>
      <c r="M131" s="132">
        <f>4655452497+100000000</f>
        <v>4755452497</v>
      </c>
      <c r="N131" s="132">
        <v>1000000000</v>
      </c>
      <c r="O131" s="132"/>
      <c r="P131" s="132"/>
      <c r="Q131" s="132">
        <f>L131-M131+N131-O131+P131</f>
        <v>66744547503</v>
      </c>
      <c r="R131" s="132"/>
      <c r="S131" s="132">
        <v>65169707449.980003</v>
      </c>
      <c r="T131" s="132">
        <v>65169707449.980003</v>
      </c>
      <c r="U131" s="132">
        <v>60943293379.980003</v>
      </c>
      <c r="V131" s="132">
        <v>60943293379.980003</v>
      </c>
      <c r="W131" s="132">
        <v>60943293379.980003</v>
      </c>
      <c r="X131" s="145">
        <f t="shared" si="36"/>
        <v>0.97640496322266312</v>
      </c>
      <c r="Y131" s="121"/>
    </row>
    <row r="132" spans="1:25" s="135" customFormat="1" ht="18" customHeight="1" x14ac:dyDescent="0.2">
      <c r="A132" s="125" t="s">
        <v>122</v>
      </c>
      <c r="B132" s="126" t="s">
        <v>154</v>
      </c>
      <c r="C132" s="126" t="s">
        <v>126</v>
      </c>
      <c r="D132" s="126" t="s">
        <v>184</v>
      </c>
      <c r="E132" s="127" t="s">
        <v>130</v>
      </c>
      <c r="F132" s="127" t="s">
        <v>186</v>
      </c>
      <c r="G132" s="127"/>
      <c r="H132" s="128">
        <v>13</v>
      </c>
      <c r="I132" s="129" t="s">
        <v>41</v>
      </c>
      <c r="J132" s="130" t="s">
        <v>42</v>
      </c>
      <c r="K132" s="226" t="s">
        <v>187</v>
      </c>
      <c r="L132" s="132">
        <v>0</v>
      </c>
      <c r="M132" s="132">
        <f>6785914944+108400000</f>
        <v>6894314944</v>
      </c>
      <c r="N132" s="132">
        <f>6885914944+290000000</f>
        <v>7175914944</v>
      </c>
      <c r="O132" s="132"/>
      <c r="P132" s="132">
        <v>15000000000</v>
      </c>
      <c r="Q132" s="132">
        <f>L132-M132+N132-O132+P132</f>
        <v>15281600000</v>
      </c>
      <c r="R132" s="132"/>
      <c r="S132" s="132">
        <v>14951482926.33</v>
      </c>
      <c r="T132" s="132">
        <v>14951482926.33</v>
      </c>
      <c r="U132" s="132">
        <v>14951482926.33</v>
      </c>
      <c r="V132" s="132">
        <v>14951482926.33</v>
      </c>
      <c r="W132" s="132">
        <v>14951482926.33</v>
      </c>
      <c r="X132" s="145">
        <f t="shared" si="36"/>
        <v>0.97839774148845671</v>
      </c>
      <c r="Y132" s="121"/>
    </row>
    <row r="133" spans="1:25" s="135" customFormat="1" ht="18" customHeight="1" x14ac:dyDescent="0.2">
      <c r="A133" s="125" t="s">
        <v>122</v>
      </c>
      <c r="B133" s="126" t="s">
        <v>154</v>
      </c>
      <c r="C133" s="126" t="s">
        <v>126</v>
      </c>
      <c r="D133" s="126" t="s">
        <v>184</v>
      </c>
      <c r="E133" s="127" t="s">
        <v>130</v>
      </c>
      <c r="F133" s="127" t="s">
        <v>178</v>
      </c>
      <c r="G133" s="127"/>
      <c r="H133" s="128">
        <v>11</v>
      </c>
      <c r="I133" s="129" t="s">
        <v>41</v>
      </c>
      <c r="J133" s="130" t="s">
        <v>42</v>
      </c>
      <c r="K133" s="226" t="s">
        <v>188</v>
      </c>
      <c r="L133" s="132">
        <v>9500000000</v>
      </c>
      <c r="M133" s="132">
        <f>1000000000+140000000</f>
        <v>1140000000</v>
      </c>
      <c r="N133" s="132">
        <f>100000000+140000000</f>
        <v>240000000</v>
      </c>
      <c r="O133" s="132"/>
      <c r="P133" s="132"/>
      <c r="Q133" s="132">
        <f>L133-M133+N133-O133+P133</f>
        <v>8600000000</v>
      </c>
      <c r="R133" s="132"/>
      <c r="S133" s="132">
        <v>8047818234</v>
      </c>
      <c r="T133" s="132">
        <v>8047818234</v>
      </c>
      <c r="U133" s="132">
        <v>7001828900.6700001</v>
      </c>
      <c r="V133" s="132">
        <v>6991695567.6700001</v>
      </c>
      <c r="W133" s="132">
        <v>6991695567.6700001</v>
      </c>
      <c r="X133" s="145">
        <f>T133/Q133</f>
        <v>0.93579281790697677</v>
      </c>
      <c r="Y133" s="121"/>
    </row>
    <row r="134" spans="1:25" s="135" customFormat="1" ht="18" customHeight="1" x14ac:dyDescent="0.2">
      <c r="A134" s="125" t="s">
        <v>122</v>
      </c>
      <c r="B134" s="126" t="s">
        <v>154</v>
      </c>
      <c r="C134" s="126" t="s">
        <v>126</v>
      </c>
      <c r="D134" s="126" t="s">
        <v>184</v>
      </c>
      <c r="E134" s="127" t="s">
        <v>130</v>
      </c>
      <c r="F134" s="127" t="s">
        <v>178</v>
      </c>
      <c r="G134" s="127"/>
      <c r="H134" s="128">
        <v>13</v>
      </c>
      <c r="I134" s="129" t="s">
        <v>41</v>
      </c>
      <c r="J134" s="130" t="s">
        <v>42</v>
      </c>
      <c r="K134" s="226" t="s">
        <v>188</v>
      </c>
      <c r="L134" s="132">
        <v>0</v>
      </c>
      <c r="M134" s="132">
        <v>290000000</v>
      </c>
      <c r="N134" s="132">
        <f>80000000+720800000+108400000</f>
        <v>909200000</v>
      </c>
      <c r="O134" s="132"/>
      <c r="P134" s="132"/>
      <c r="Q134" s="132">
        <f>L134-M134+N134-O134+P134</f>
        <v>619200000</v>
      </c>
      <c r="R134" s="132"/>
      <c r="S134" s="132">
        <v>86127000</v>
      </c>
      <c r="T134" s="132">
        <v>86127000</v>
      </c>
      <c r="U134" s="132">
        <v>41427000</v>
      </c>
      <c r="V134" s="132">
        <v>35427000</v>
      </c>
      <c r="W134" s="132">
        <v>35427000</v>
      </c>
      <c r="X134" s="145">
        <f>T134/Q134</f>
        <v>0.13909399224806202</v>
      </c>
      <c r="Y134" s="121"/>
    </row>
    <row r="135" spans="1:25" s="102" customFormat="1" ht="28.9" customHeight="1" x14ac:dyDescent="0.2">
      <c r="A135" s="103" t="s">
        <v>122</v>
      </c>
      <c r="B135" s="104" t="s">
        <v>154</v>
      </c>
      <c r="C135" s="104" t="s">
        <v>126</v>
      </c>
      <c r="D135" s="104" t="s">
        <v>189</v>
      </c>
      <c r="E135" s="105"/>
      <c r="F135" s="105"/>
      <c r="G135" s="105"/>
      <c r="H135" s="106"/>
      <c r="I135" s="107"/>
      <c r="J135" s="108"/>
      <c r="K135" s="225" t="s">
        <v>190</v>
      </c>
      <c r="L135" s="110">
        <f>SUM(L136:L140)</f>
        <v>4500000000</v>
      </c>
      <c r="M135" s="110">
        <f t="shared" ref="M135:W135" si="52">SUM(M136:M140)</f>
        <v>3144120200</v>
      </c>
      <c r="N135" s="110">
        <f t="shared" si="52"/>
        <v>7744120200</v>
      </c>
      <c r="O135" s="110">
        <f t="shared" si="52"/>
        <v>0</v>
      </c>
      <c r="P135" s="110">
        <f t="shared" si="52"/>
        <v>0</v>
      </c>
      <c r="Q135" s="110">
        <f t="shared" si="52"/>
        <v>9100000000</v>
      </c>
      <c r="R135" s="110">
        <f t="shared" si="52"/>
        <v>0</v>
      </c>
      <c r="S135" s="110">
        <f t="shared" si="52"/>
        <v>8738796630</v>
      </c>
      <c r="T135" s="110">
        <f t="shared" si="52"/>
        <v>8738796630</v>
      </c>
      <c r="U135" s="110">
        <f t="shared" si="52"/>
        <v>4807418781</v>
      </c>
      <c r="V135" s="110">
        <f t="shared" si="52"/>
        <v>4791668781</v>
      </c>
      <c r="W135" s="110">
        <f t="shared" si="52"/>
        <v>4791668781</v>
      </c>
      <c r="X135" s="111">
        <f t="shared" si="36"/>
        <v>0.96030732197802193</v>
      </c>
      <c r="Y135" s="217"/>
    </row>
    <row r="136" spans="1:25" s="135" customFormat="1" ht="18" customHeight="1" x14ac:dyDescent="0.2">
      <c r="A136" s="125" t="s">
        <v>122</v>
      </c>
      <c r="B136" s="126" t="s">
        <v>154</v>
      </c>
      <c r="C136" s="126" t="s">
        <v>126</v>
      </c>
      <c r="D136" s="126" t="s">
        <v>189</v>
      </c>
      <c r="E136" s="127" t="s">
        <v>130</v>
      </c>
      <c r="F136" s="127" t="s">
        <v>178</v>
      </c>
      <c r="G136" s="127"/>
      <c r="H136" s="128">
        <v>11</v>
      </c>
      <c r="I136" s="129" t="s">
        <v>41</v>
      </c>
      <c r="J136" s="130" t="s">
        <v>42</v>
      </c>
      <c r="K136" s="226" t="s">
        <v>179</v>
      </c>
      <c r="L136" s="132">
        <v>472200000</v>
      </c>
      <c r="M136" s="132">
        <v>1544120200</v>
      </c>
      <c r="N136" s="132">
        <v>3000000000</v>
      </c>
      <c r="O136" s="132"/>
      <c r="P136" s="132"/>
      <c r="Q136" s="132">
        <f>L136-M136+N136-O136+P136</f>
        <v>1928079800</v>
      </c>
      <c r="R136" s="132"/>
      <c r="S136" s="132">
        <v>1926003841</v>
      </c>
      <c r="T136" s="132">
        <v>1926003841</v>
      </c>
      <c r="U136" s="132">
        <v>297921170</v>
      </c>
      <c r="V136" s="132">
        <v>297921170</v>
      </c>
      <c r="W136" s="132">
        <v>297921170</v>
      </c>
      <c r="X136" s="145">
        <f t="shared" si="36"/>
        <v>0.99892330234464366</v>
      </c>
      <c r="Y136" s="121"/>
    </row>
    <row r="137" spans="1:25" s="135" customFormat="1" ht="18" customHeight="1" x14ac:dyDescent="0.2">
      <c r="A137" s="125" t="s">
        <v>122</v>
      </c>
      <c r="B137" s="126" t="s">
        <v>154</v>
      </c>
      <c r="C137" s="126" t="s">
        <v>126</v>
      </c>
      <c r="D137" s="126" t="s">
        <v>189</v>
      </c>
      <c r="E137" s="127" t="s">
        <v>130</v>
      </c>
      <c r="F137" s="127" t="s">
        <v>178</v>
      </c>
      <c r="G137" s="127"/>
      <c r="H137" s="128">
        <v>13</v>
      </c>
      <c r="I137" s="129" t="s">
        <v>41</v>
      </c>
      <c r="J137" s="130" t="s">
        <v>42</v>
      </c>
      <c r="K137" s="226" t="s">
        <v>179</v>
      </c>
      <c r="L137" s="132">
        <v>0</v>
      </c>
      <c r="M137" s="132"/>
      <c r="N137" s="132">
        <v>1600000000</v>
      </c>
      <c r="O137" s="132"/>
      <c r="P137" s="132"/>
      <c r="Q137" s="132">
        <f>L137-M137+N137-O137+P137</f>
        <v>1600000000</v>
      </c>
      <c r="R137" s="132"/>
      <c r="S137" s="132">
        <v>1600000000</v>
      </c>
      <c r="T137" s="132">
        <v>1600000000</v>
      </c>
      <c r="U137" s="132">
        <v>0</v>
      </c>
      <c r="V137" s="132">
        <v>0</v>
      </c>
      <c r="W137" s="132">
        <v>0</v>
      </c>
      <c r="X137" s="145">
        <f t="shared" si="36"/>
        <v>1</v>
      </c>
      <c r="Y137" s="121"/>
    </row>
    <row r="138" spans="1:25" s="135" customFormat="1" ht="16.5" x14ac:dyDescent="0.2">
      <c r="A138" s="125" t="s">
        <v>122</v>
      </c>
      <c r="B138" s="126" t="s">
        <v>154</v>
      </c>
      <c r="C138" s="126" t="s">
        <v>126</v>
      </c>
      <c r="D138" s="126" t="s">
        <v>189</v>
      </c>
      <c r="E138" s="127" t="s">
        <v>130</v>
      </c>
      <c r="F138" s="127" t="s">
        <v>174</v>
      </c>
      <c r="G138" s="127"/>
      <c r="H138" s="128">
        <v>11</v>
      </c>
      <c r="I138" s="129" t="s">
        <v>41</v>
      </c>
      <c r="J138" s="130" t="s">
        <v>42</v>
      </c>
      <c r="K138" s="226" t="s">
        <v>175</v>
      </c>
      <c r="L138" s="132">
        <v>600000000</v>
      </c>
      <c r="M138" s="132"/>
      <c r="N138" s="132">
        <v>1227370200</v>
      </c>
      <c r="O138" s="132"/>
      <c r="P138" s="132"/>
      <c r="Q138" s="132">
        <f>L138-M138+N138-O138+P138</f>
        <v>1827370200</v>
      </c>
      <c r="R138" s="132"/>
      <c r="S138" s="132">
        <v>1672346124</v>
      </c>
      <c r="T138" s="132">
        <v>1672346124</v>
      </c>
      <c r="U138" s="132">
        <v>1034754279</v>
      </c>
      <c r="V138" s="132">
        <v>1029754279</v>
      </c>
      <c r="W138" s="132">
        <v>1029754279</v>
      </c>
      <c r="X138" s="145">
        <f t="shared" si="36"/>
        <v>0.91516547878475851</v>
      </c>
      <c r="Y138" s="121"/>
    </row>
    <row r="139" spans="1:25" s="135" customFormat="1" ht="16.5" x14ac:dyDescent="0.2">
      <c r="A139" s="125" t="s">
        <v>122</v>
      </c>
      <c r="B139" s="126" t="s">
        <v>154</v>
      </c>
      <c r="C139" s="126" t="s">
        <v>126</v>
      </c>
      <c r="D139" s="126" t="s">
        <v>189</v>
      </c>
      <c r="E139" s="127" t="s">
        <v>130</v>
      </c>
      <c r="F139" s="127" t="s">
        <v>174</v>
      </c>
      <c r="G139" s="127"/>
      <c r="H139" s="128">
        <v>13</v>
      </c>
      <c r="I139" s="129" t="s">
        <v>41</v>
      </c>
      <c r="J139" s="130" t="s">
        <v>42</v>
      </c>
      <c r="K139" s="226" t="s">
        <v>175</v>
      </c>
      <c r="L139" s="132">
        <v>0</v>
      </c>
      <c r="M139" s="132">
        <v>1600000000</v>
      </c>
      <c r="N139" s="132">
        <v>1600000000</v>
      </c>
      <c r="O139" s="132"/>
      <c r="P139" s="132"/>
      <c r="Q139" s="132">
        <f>L139-M139+N139-O139+P139</f>
        <v>0</v>
      </c>
      <c r="R139" s="132"/>
      <c r="S139" s="132">
        <v>0</v>
      </c>
      <c r="T139" s="132">
        <v>0</v>
      </c>
      <c r="U139" s="132">
        <v>0</v>
      </c>
      <c r="V139" s="132">
        <v>0</v>
      </c>
      <c r="W139" s="132">
        <v>0</v>
      </c>
      <c r="X139" s="145">
        <v>0</v>
      </c>
      <c r="Y139" s="121"/>
    </row>
    <row r="140" spans="1:25" s="135" customFormat="1" ht="24.75" x14ac:dyDescent="0.2">
      <c r="A140" s="125" t="s">
        <v>122</v>
      </c>
      <c r="B140" s="126" t="s">
        <v>154</v>
      </c>
      <c r="C140" s="126" t="s">
        <v>126</v>
      </c>
      <c r="D140" s="126" t="s">
        <v>189</v>
      </c>
      <c r="E140" s="127" t="s">
        <v>130</v>
      </c>
      <c r="F140" s="127" t="s">
        <v>191</v>
      </c>
      <c r="G140" s="127"/>
      <c r="H140" s="128">
        <v>11</v>
      </c>
      <c r="I140" s="129" t="s">
        <v>41</v>
      </c>
      <c r="J140" s="130" t="s">
        <v>42</v>
      </c>
      <c r="K140" s="226" t="s">
        <v>192</v>
      </c>
      <c r="L140" s="132">
        <v>3427800000</v>
      </c>
      <c r="M140" s="132"/>
      <c r="N140" s="132">
        <v>316750000</v>
      </c>
      <c r="O140" s="132"/>
      <c r="P140" s="132"/>
      <c r="Q140" s="132">
        <f>L140-M140+N140-O140+P140</f>
        <v>3744550000</v>
      </c>
      <c r="R140" s="132"/>
      <c r="S140" s="132">
        <v>3540446665</v>
      </c>
      <c r="T140" s="132">
        <v>3540446665</v>
      </c>
      <c r="U140" s="132">
        <v>3474743332</v>
      </c>
      <c r="V140" s="132">
        <v>3463993332</v>
      </c>
      <c r="W140" s="132">
        <v>3463993332</v>
      </c>
      <c r="X140" s="145">
        <f t="shared" si="36"/>
        <v>0.9454932274906197</v>
      </c>
      <c r="Y140" s="121"/>
    </row>
    <row r="141" spans="1:25" s="102" customFormat="1" ht="16.5" x14ac:dyDescent="0.2">
      <c r="A141" s="103" t="s">
        <v>122</v>
      </c>
      <c r="B141" s="104" t="s">
        <v>154</v>
      </c>
      <c r="C141" s="104" t="s">
        <v>126</v>
      </c>
      <c r="D141" s="104" t="s">
        <v>193</v>
      </c>
      <c r="E141" s="105"/>
      <c r="F141" s="105"/>
      <c r="G141" s="105"/>
      <c r="H141" s="106"/>
      <c r="I141" s="107"/>
      <c r="J141" s="108"/>
      <c r="K141" s="225" t="s">
        <v>194</v>
      </c>
      <c r="L141" s="110">
        <f>SUM(L142:L144)</f>
        <v>3200000000</v>
      </c>
      <c r="M141" s="110">
        <f t="shared" ref="M141:W141" si="53">SUM(M142:M144)</f>
        <v>0</v>
      </c>
      <c r="N141" s="110">
        <f t="shared" si="53"/>
        <v>0</v>
      </c>
      <c r="O141" s="110">
        <f t="shared" si="53"/>
        <v>0</v>
      </c>
      <c r="P141" s="110">
        <f t="shared" si="53"/>
        <v>0</v>
      </c>
      <c r="Q141" s="110">
        <f t="shared" si="53"/>
        <v>3200000000</v>
      </c>
      <c r="R141" s="110">
        <f>SUM(R142:R144)</f>
        <v>0</v>
      </c>
      <c r="S141" s="110">
        <f t="shared" si="53"/>
        <v>3136921153</v>
      </c>
      <c r="T141" s="110">
        <f>SUM(T142:T144)</f>
        <v>3136921153</v>
      </c>
      <c r="U141" s="110">
        <f t="shared" si="53"/>
        <v>2991225556</v>
      </c>
      <c r="V141" s="110">
        <f t="shared" si="53"/>
        <v>2991225556</v>
      </c>
      <c r="W141" s="110">
        <f t="shared" si="53"/>
        <v>2991225556</v>
      </c>
      <c r="X141" s="111">
        <f t="shared" si="36"/>
        <v>0.98028786031250004</v>
      </c>
      <c r="Y141" s="217"/>
    </row>
    <row r="142" spans="1:25" s="135" customFormat="1" ht="21.6" customHeight="1" x14ac:dyDescent="0.2">
      <c r="A142" s="125" t="s">
        <v>122</v>
      </c>
      <c r="B142" s="126" t="s">
        <v>154</v>
      </c>
      <c r="C142" s="126" t="s">
        <v>126</v>
      </c>
      <c r="D142" s="126" t="s">
        <v>193</v>
      </c>
      <c r="E142" s="127" t="s">
        <v>130</v>
      </c>
      <c r="F142" s="127" t="s">
        <v>178</v>
      </c>
      <c r="G142" s="127"/>
      <c r="H142" s="128">
        <v>11</v>
      </c>
      <c r="I142" s="129" t="s">
        <v>41</v>
      </c>
      <c r="J142" s="130" t="s">
        <v>42</v>
      </c>
      <c r="K142" s="235" t="s">
        <v>179</v>
      </c>
      <c r="L142" s="132">
        <v>400000000</v>
      </c>
      <c r="M142" s="132"/>
      <c r="N142" s="132"/>
      <c r="O142" s="132"/>
      <c r="P142" s="132"/>
      <c r="Q142" s="132">
        <f>L142-M142+N142-O142+P142</f>
        <v>400000000</v>
      </c>
      <c r="R142" s="132"/>
      <c r="S142" s="132">
        <v>384815560</v>
      </c>
      <c r="T142" s="132">
        <v>384815560</v>
      </c>
      <c r="U142" s="132">
        <v>384815560</v>
      </c>
      <c r="V142" s="132">
        <v>384815560</v>
      </c>
      <c r="W142" s="132">
        <v>384815560</v>
      </c>
      <c r="X142" s="145">
        <f t="shared" si="36"/>
        <v>0.96203890000000003</v>
      </c>
      <c r="Y142" s="121"/>
    </row>
    <row r="143" spans="1:25" s="135" customFormat="1" x14ac:dyDescent="0.2">
      <c r="A143" s="125" t="s">
        <v>122</v>
      </c>
      <c r="B143" s="126" t="s">
        <v>154</v>
      </c>
      <c r="C143" s="126" t="s">
        <v>126</v>
      </c>
      <c r="D143" s="126" t="s">
        <v>193</v>
      </c>
      <c r="E143" s="127" t="s">
        <v>130</v>
      </c>
      <c r="F143" s="127" t="s">
        <v>195</v>
      </c>
      <c r="G143" s="127"/>
      <c r="H143" s="128">
        <v>11</v>
      </c>
      <c r="I143" s="129" t="s">
        <v>41</v>
      </c>
      <c r="J143" s="130" t="s">
        <v>42</v>
      </c>
      <c r="K143" s="226" t="s">
        <v>196</v>
      </c>
      <c r="L143" s="132">
        <v>70000000</v>
      </c>
      <c r="M143" s="132"/>
      <c r="N143" s="132"/>
      <c r="O143" s="132"/>
      <c r="P143" s="132"/>
      <c r="Q143" s="132">
        <f>L143-M143+N143-O143+P143</f>
        <v>70000000</v>
      </c>
      <c r="R143" s="132"/>
      <c r="S143" s="132">
        <v>70000000</v>
      </c>
      <c r="T143" s="132">
        <v>70000000</v>
      </c>
      <c r="U143" s="132">
        <v>66500000</v>
      </c>
      <c r="V143" s="132">
        <v>66500000</v>
      </c>
      <c r="W143" s="132">
        <v>66500000</v>
      </c>
      <c r="X143" s="145">
        <f>T143/Q143</f>
        <v>1</v>
      </c>
      <c r="Y143" s="121"/>
    </row>
    <row r="144" spans="1:25" s="135" customFormat="1" x14ac:dyDescent="0.2">
      <c r="A144" s="125" t="s">
        <v>122</v>
      </c>
      <c r="B144" s="126" t="s">
        <v>154</v>
      </c>
      <c r="C144" s="126" t="s">
        <v>126</v>
      </c>
      <c r="D144" s="126" t="s">
        <v>193</v>
      </c>
      <c r="E144" s="127" t="s">
        <v>130</v>
      </c>
      <c r="F144" s="127" t="s">
        <v>197</v>
      </c>
      <c r="G144" s="127"/>
      <c r="H144" s="128">
        <v>11</v>
      </c>
      <c r="I144" s="129" t="s">
        <v>41</v>
      </c>
      <c r="J144" s="130" t="s">
        <v>42</v>
      </c>
      <c r="K144" s="226" t="s">
        <v>198</v>
      </c>
      <c r="L144" s="132">
        <v>2730000000</v>
      </c>
      <c r="M144" s="132"/>
      <c r="N144" s="132"/>
      <c r="O144" s="132"/>
      <c r="P144" s="132"/>
      <c r="Q144" s="132">
        <f>L144-M144+N144-O144+P144</f>
        <v>2730000000</v>
      </c>
      <c r="R144" s="132"/>
      <c r="S144" s="132">
        <v>2682105593</v>
      </c>
      <c r="T144" s="132">
        <v>2682105593</v>
      </c>
      <c r="U144" s="132">
        <v>2539909996</v>
      </c>
      <c r="V144" s="132">
        <v>2539909996</v>
      </c>
      <c r="W144" s="132">
        <v>2539909996</v>
      </c>
      <c r="X144" s="145">
        <f t="shared" si="36"/>
        <v>0.98245626117216123</v>
      </c>
      <c r="Y144" s="121"/>
    </row>
    <row r="145" spans="1:25" s="102" customFormat="1" ht="24.75" x14ac:dyDescent="0.2">
      <c r="A145" s="103" t="s">
        <v>122</v>
      </c>
      <c r="B145" s="104" t="s">
        <v>154</v>
      </c>
      <c r="C145" s="104" t="s">
        <v>126</v>
      </c>
      <c r="D145" s="104" t="s">
        <v>199</v>
      </c>
      <c r="E145" s="105"/>
      <c r="F145" s="105"/>
      <c r="G145" s="105"/>
      <c r="H145" s="106">
        <v>11</v>
      </c>
      <c r="I145" s="107" t="s">
        <v>41</v>
      </c>
      <c r="J145" s="108" t="s">
        <v>42</v>
      </c>
      <c r="K145" s="225" t="s">
        <v>200</v>
      </c>
      <c r="L145" s="110">
        <f>L146</f>
        <v>5000000000</v>
      </c>
      <c r="M145" s="110">
        <f>M146</f>
        <v>0</v>
      </c>
      <c r="N145" s="110">
        <f>N146</f>
        <v>2000000000</v>
      </c>
      <c r="O145" s="110">
        <f t="shared" ref="O145:W145" si="54">O146</f>
        <v>0</v>
      </c>
      <c r="P145" s="110">
        <f t="shared" si="54"/>
        <v>0</v>
      </c>
      <c r="Q145" s="110">
        <f t="shared" si="54"/>
        <v>7000000000</v>
      </c>
      <c r="R145" s="110">
        <f>R146</f>
        <v>0</v>
      </c>
      <c r="S145" s="110">
        <f t="shared" si="54"/>
        <v>6994616667</v>
      </c>
      <c r="T145" s="110">
        <f t="shared" si="54"/>
        <v>6994616667</v>
      </c>
      <c r="U145" s="110">
        <f t="shared" si="54"/>
        <v>6994616667</v>
      </c>
      <c r="V145" s="110">
        <f t="shared" si="54"/>
        <v>6994616667</v>
      </c>
      <c r="W145" s="110">
        <f t="shared" si="54"/>
        <v>6994616667</v>
      </c>
      <c r="X145" s="111">
        <f t="shared" si="36"/>
        <v>0.99923095242857141</v>
      </c>
      <c r="Y145" s="217"/>
    </row>
    <row r="146" spans="1:25" s="135" customFormat="1" x14ac:dyDescent="0.2">
      <c r="A146" s="125" t="s">
        <v>122</v>
      </c>
      <c r="B146" s="126" t="s">
        <v>154</v>
      </c>
      <c r="C146" s="126" t="s">
        <v>126</v>
      </c>
      <c r="D146" s="126" t="s">
        <v>199</v>
      </c>
      <c r="E146" s="127" t="s">
        <v>130</v>
      </c>
      <c r="F146" s="127" t="s">
        <v>201</v>
      </c>
      <c r="G146" s="127"/>
      <c r="H146" s="128">
        <v>11</v>
      </c>
      <c r="I146" s="129" t="s">
        <v>41</v>
      </c>
      <c r="J146" s="130" t="s">
        <v>42</v>
      </c>
      <c r="K146" s="226" t="s">
        <v>202</v>
      </c>
      <c r="L146" s="132">
        <v>5000000000</v>
      </c>
      <c r="M146" s="132">
        <v>0</v>
      </c>
      <c r="N146" s="132">
        <v>2000000000</v>
      </c>
      <c r="O146" s="132"/>
      <c r="P146" s="132"/>
      <c r="Q146" s="132">
        <f>L146-M146+N146-O146+P146</f>
        <v>7000000000</v>
      </c>
      <c r="R146" s="132"/>
      <c r="S146" s="132">
        <v>6994616667</v>
      </c>
      <c r="T146" s="132">
        <v>6994616667</v>
      </c>
      <c r="U146" s="132">
        <v>6994616667</v>
      </c>
      <c r="V146" s="132">
        <v>6994616667</v>
      </c>
      <c r="W146" s="132">
        <v>6994616667</v>
      </c>
      <c r="X146" s="145">
        <f t="shared" si="36"/>
        <v>0.99923095242857141</v>
      </c>
      <c r="Y146" s="121"/>
    </row>
    <row r="147" spans="1:25" s="213" customFormat="1" ht="24.75" x14ac:dyDescent="0.25">
      <c r="A147" s="219" t="s">
        <v>122</v>
      </c>
      <c r="B147" s="220" t="s">
        <v>203</v>
      </c>
      <c r="C147" s="220"/>
      <c r="D147" s="220"/>
      <c r="E147" s="220"/>
      <c r="F147" s="220"/>
      <c r="G147" s="220"/>
      <c r="H147" s="220"/>
      <c r="I147" s="221"/>
      <c r="J147" s="222"/>
      <c r="K147" s="236" t="s">
        <v>204</v>
      </c>
      <c r="L147" s="223">
        <f>L148</f>
        <v>13600000000</v>
      </c>
      <c r="M147" s="223">
        <f t="shared" ref="M147:W147" si="55">M148</f>
        <v>90000000</v>
      </c>
      <c r="N147" s="223">
        <f t="shared" si="55"/>
        <v>90000000</v>
      </c>
      <c r="O147" s="223">
        <f t="shared" si="55"/>
        <v>0</v>
      </c>
      <c r="P147" s="223">
        <f t="shared" si="55"/>
        <v>0</v>
      </c>
      <c r="Q147" s="223">
        <f t="shared" si="55"/>
        <v>13600000000</v>
      </c>
      <c r="R147" s="223">
        <f>R148</f>
        <v>0</v>
      </c>
      <c r="S147" s="223">
        <f t="shared" si="55"/>
        <v>12632702642.869999</v>
      </c>
      <c r="T147" s="223">
        <f t="shared" si="55"/>
        <v>12632702642.869999</v>
      </c>
      <c r="U147" s="223">
        <f t="shared" si="55"/>
        <v>9315910979.5100002</v>
      </c>
      <c r="V147" s="223">
        <f t="shared" si="55"/>
        <v>9309610979.5100002</v>
      </c>
      <c r="W147" s="223">
        <f t="shared" si="55"/>
        <v>9309610979.5100002</v>
      </c>
      <c r="X147" s="237">
        <f t="shared" si="36"/>
        <v>0.92887519432867638</v>
      </c>
      <c r="Y147" s="238"/>
    </row>
    <row r="148" spans="1:25" s="102" customFormat="1" x14ac:dyDescent="0.2">
      <c r="A148" s="103" t="s">
        <v>122</v>
      </c>
      <c r="B148" s="104" t="s">
        <v>203</v>
      </c>
      <c r="C148" s="104" t="s">
        <v>126</v>
      </c>
      <c r="D148" s="104"/>
      <c r="E148" s="105"/>
      <c r="F148" s="105"/>
      <c r="G148" s="105"/>
      <c r="H148" s="106"/>
      <c r="I148" s="107"/>
      <c r="J148" s="108"/>
      <c r="K148" s="214" t="s">
        <v>127</v>
      </c>
      <c r="L148" s="110">
        <f>L149+L151+L153</f>
        <v>13600000000</v>
      </c>
      <c r="M148" s="110">
        <f t="shared" ref="M148:W148" si="56">M149+M151+M153</f>
        <v>90000000</v>
      </c>
      <c r="N148" s="110">
        <f t="shared" si="56"/>
        <v>90000000</v>
      </c>
      <c r="O148" s="110">
        <f t="shared" si="56"/>
        <v>0</v>
      </c>
      <c r="P148" s="110">
        <f t="shared" si="56"/>
        <v>0</v>
      </c>
      <c r="Q148" s="110">
        <f t="shared" si="56"/>
        <v>13600000000</v>
      </c>
      <c r="R148" s="110">
        <f>R149+R151+R153</f>
        <v>0</v>
      </c>
      <c r="S148" s="110">
        <f t="shared" si="56"/>
        <v>12632702642.869999</v>
      </c>
      <c r="T148" s="110">
        <f t="shared" si="56"/>
        <v>12632702642.869999</v>
      </c>
      <c r="U148" s="110">
        <f t="shared" si="56"/>
        <v>9315910979.5100002</v>
      </c>
      <c r="V148" s="110">
        <f t="shared" si="56"/>
        <v>9309610979.5100002</v>
      </c>
      <c r="W148" s="110">
        <f t="shared" si="56"/>
        <v>9309610979.5100002</v>
      </c>
      <c r="X148" s="111">
        <f t="shared" si="36"/>
        <v>0.92887519432867638</v>
      </c>
      <c r="Y148" s="217"/>
    </row>
    <row r="149" spans="1:25" s="102" customFormat="1" ht="41.25" x14ac:dyDescent="0.2">
      <c r="A149" s="103" t="s">
        <v>122</v>
      </c>
      <c r="B149" s="104" t="s">
        <v>203</v>
      </c>
      <c r="C149" s="104" t="s">
        <v>126</v>
      </c>
      <c r="D149" s="104" t="s">
        <v>205</v>
      </c>
      <c r="E149" s="105"/>
      <c r="F149" s="105"/>
      <c r="G149" s="105"/>
      <c r="H149" s="106"/>
      <c r="I149" s="107"/>
      <c r="J149" s="108"/>
      <c r="K149" s="123" t="s">
        <v>206</v>
      </c>
      <c r="L149" s="110">
        <f>SUM(L150)</f>
        <v>6500000000</v>
      </c>
      <c r="M149" s="110">
        <f t="shared" ref="M149:Q149" si="57">SUM(M150)</f>
        <v>0</v>
      </c>
      <c r="N149" s="110">
        <f t="shared" si="57"/>
        <v>0</v>
      </c>
      <c r="O149" s="110">
        <f t="shared" si="57"/>
        <v>0</v>
      </c>
      <c r="P149" s="110">
        <f t="shared" si="57"/>
        <v>0</v>
      </c>
      <c r="Q149" s="110">
        <f t="shared" si="57"/>
        <v>6500000000</v>
      </c>
      <c r="R149" s="110">
        <f>SUM(R150)</f>
        <v>0</v>
      </c>
      <c r="S149" s="110">
        <f>S150</f>
        <v>5997240036.9200001</v>
      </c>
      <c r="T149" s="110">
        <f t="shared" ref="T149:W149" si="58">T150</f>
        <v>5997240036.9200001</v>
      </c>
      <c r="U149" s="110">
        <f t="shared" si="58"/>
        <v>3176189108.4699998</v>
      </c>
      <c r="V149" s="110">
        <f t="shared" si="58"/>
        <v>3176189108.4699998</v>
      </c>
      <c r="W149" s="110">
        <f t="shared" si="58"/>
        <v>3176189108.4699998</v>
      </c>
      <c r="X149" s="111">
        <f t="shared" si="36"/>
        <v>0.92265231337230769</v>
      </c>
      <c r="Y149" s="217"/>
    </row>
    <row r="150" spans="1:25" s="240" customFormat="1" x14ac:dyDescent="0.25">
      <c r="A150" s="125" t="s">
        <v>122</v>
      </c>
      <c r="B150" s="126" t="s">
        <v>203</v>
      </c>
      <c r="C150" s="126" t="s">
        <v>126</v>
      </c>
      <c r="D150" s="126" t="s">
        <v>205</v>
      </c>
      <c r="E150" s="127" t="s">
        <v>130</v>
      </c>
      <c r="F150" s="127" t="s">
        <v>207</v>
      </c>
      <c r="G150" s="127"/>
      <c r="H150" s="128">
        <v>11</v>
      </c>
      <c r="I150" s="129" t="s">
        <v>41</v>
      </c>
      <c r="J150" s="130" t="s">
        <v>42</v>
      </c>
      <c r="K150" s="226" t="s">
        <v>208</v>
      </c>
      <c r="L150" s="132">
        <v>6500000000</v>
      </c>
      <c r="M150" s="132"/>
      <c r="N150" s="132"/>
      <c r="O150" s="132"/>
      <c r="P150" s="132"/>
      <c r="Q150" s="132">
        <f>L150-M150+N150-O150+P150</f>
        <v>6500000000</v>
      </c>
      <c r="R150" s="132"/>
      <c r="S150" s="132">
        <v>5997240036.9200001</v>
      </c>
      <c r="T150" s="132">
        <v>5997240036.9200001</v>
      </c>
      <c r="U150" s="132">
        <v>3176189108.4699998</v>
      </c>
      <c r="V150" s="132">
        <v>3176189108.4699998</v>
      </c>
      <c r="W150" s="132">
        <v>3176189108.4699998</v>
      </c>
      <c r="X150" s="145">
        <f t="shared" si="36"/>
        <v>0.92265231337230769</v>
      </c>
      <c r="Y150" s="239"/>
    </row>
    <row r="151" spans="1:25" s="102" customFormat="1" ht="16.5" x14ac:dyDescent="0.2">
      <c r="A151" s="103" t="s">
        <v>122</v>
      </c>
      <c r="B151" s="104" t="s">
        <v>203</v>
      </c>
      <c r="C151" s="104" t="s">
        <v>126</v>
      </c>
      <c r="D151" s="104" t="s">
        <v>128</v>
      </c>
      <c r="E151" s="105"/>
      <c r="F151" s="105"/>
      <c r="G151" s="105"/>
      <c r="H151" s="106"/>
      <c r="I151" s="107"/>
      <c r="J151" s="108"/>
      <c r="K151" s="123" t="s">
        <v>209</v>
      </c>
      <c r="L151" s="110">
        <f>SUM(L152)</f>
        <v>3500000000</v>
      </c>
      <c r="M151" s="110">
        <f t="shared" ref="M151:W151" si="59">SUM(M152)</f>
        <v>0</v>
      </c>
      <c r="N151" s="110">
        <f t="shared" si="59"/>
        <v>0</v>
      </c>
      <c r="O151" s="110">
        <f t="shared" si="59"/>
        <v>0</v>
      </c>
      <c r="P151" s="110">
        <f t="shared" si="59"/>
        <v>0</v>
      </c>
      <c r="Q151" s="110">
        <f t="shared" si="59"/>
        <v>3500000000</v>
      </c>
      <c r="R151" s="110">
        <f>SUM(R152)</f>
        <v>0</v>
      </c>
      <c r="S151" s="110">
        <f t="shared" si="59"/>
        <v>3267954818.9499998</v>
      </c>
      <c r="T151" s="110">
        <f t="shared" si="59"/>
        <v>3267954818.9499998</v>
      </c>
      <c r="U151" s="110">
        <f t="shared" si="59"/>
        <v>2938595332.04</v>
      </c>
      <c r="V151" s="110">
        <f t="shared" si="59"/>
        <v>2932295332.04</v>
      </c>
      <c r="W151" s="110">
        <f t="shared" si="59"/>
        <v>2932295332.04</v>
      </c>
      <c r="X151" s="111">
        <f t="shared" si="36"/>
        <v>0.93370137684285703</v>
      </c>
      <c r="Y151" s="217"/>
    </row>
    <row r="152" spans="1:25" s="135" customFormat="1" x14ac:dyDescent="0.2">
      <c r="A152" s="125" t="s">
        <v>122</v>
      </c>
      <c r="B152" s="126" t="s">
        <v>203</v>
      </c>
      <c r="C152" s="126" t="s">
        <v>126</v>
      </c>
      <c r="D152" s="126" t="s">
        <v>128</v>
      </c>
      <c r="E152" s="127" t="s">
        <v>130</v>
      </c>
      <c r="F152" s="127" t="s">
        <v>210</v>
      </c>
      <c r="G152" s="127"/>
      <c r="H152" s="128">
        <v>11</v>
      </c>
      <c r="I152" s="129" t="s">
        <v>41</v>
      </c>
      <c r="J152" s="130" t="s">
        <v>42</v>
      </c>
      <c r="K152" s="226" t="s">
        <v>211</v>
      </c>
      <c r="L152" s="132">
        <v>3500000000</v>
      </c>
      <c r="M152" s="132"/>
      <c r="N152" s="132"/>
      <c r="O152" s="132"/>
      <c r="P152" s="132"/>
      <c r="Q152" s="132">
        <f>L152-M152+N152-O152+P152</f>
        <v>3500000000</v>
      </c>
      <c r="R152" s="132"/>
      <c r="S152" s="132">
        <v>3267954818.9499998</v>
      </c>
      <c r="T152" s="132">
        <v>3267954818.9499998</v>
      </c>
      <c r="U152" s="132">
        <v>2938595332.04</v>
      </c>
      <c r="V152" s="132">
        <v>2932295332.04</v>
      </c>
      <c r="W152" s="132">
        <v>2932295332.04</v>
      </c>
      <c r="X152" s="145">
        <f t="shared" si="36"/>
        <v>0.93370137684285703</v>
      </c>
      <c r="Y152" s="121"/>
    </row>
    <row r="153" spans="1:25" s="102" customFormat="1" ht="16.5" x14ac:dyDescent="0.2">
      <c r="A153" s="103" t="s">
        <v>122</v>
      </c>
      <c r="B153" s="104" t="s">
        <v>203</v>
      </c>
      <c r="C153" s="104" t="s">
        <v>126</v>
      </c>
      <c r="D153" s="104" t="s">
        <v>133</v>
      </c>
      <c r="E153" s="105"/>
      <c r="F153" s="105"/>
      <c r="G153" s="105"/>
      <c r="H153" s="106"/>
      <c r="I153" s="107"/>
      <c r="J153" s="108"/>
      <c r="K153" s="123" t="s">
        <v>212</v>
      </c>
      <c r="L153" s="110">
        <f>SUM(L154:L155)</f>
        <v>3600000000</v>
      </c>
      <c r="M153" s="110">
        <f t="shared" ref="M153:W153" si="60">SUM(M154:M155)</f>
        <v>90000000</v>
      </c>
      <c r="N153" s="110">
        <f t="shared" si="60"/>
        <v>90000000</v>
      </c>
      <c r="O153" s="110">
        <f t="shared" si="60"/>
        <v>0</v>
      </c>
      <c r="P153" s="110">
        <f t="shared" si="60"/>
        <v>0</v>
      </c>
      <c r="Q153" s="110">
        <f t="shared" si="60"/>
        <v>3600000000</v>
      </c>
      <c r="R153" s="110">
        <f>SUM(R154:R155)</f>
        <v>0</v>
      </c>
      <c r="S153" s="110">
        <f t="shared" si="60"/>
        <v>3367507787</v>
      </c>
      <c r="T153" s="110">
        <f t="shared" si="60"/>
        <v>3367507787</v>
      </c>
      <c r="U153" s="110">
        <f t="shared" si="60"/>
        <v>3201126539</v>
      </c>
      <c r="V153" s="110">
        <f t="shared" si="60"/>
        <v>3201126539</v>
      </c>
      <c r="W153" s="110">
        <f t="shared" si="60"/>
        <v>3201126539</v>
      </c>
      <c r="X153" s="111">
        <f t="shared" si="36"/>
        <v>0.93541882972222223</v>
      </c>
      <c r="Y153" s="217"/>
    </row>
    <row r="154" spans="1:25" s="135" customFormat="1" x14ac:dyDescent="0.2">
      <c r="A154" s="125" t="s">
        <v>122</v>
      </c>
      <c r="B154" s="126" t="s">
        <v>203</v>
      </c>
      <c r="C154" s="126" t="s">
        <v>126</v>
      </c>
      <c r="D154" s="126" t="s">
        <v>133</v>
      </c>
      <c r="E154" s="127" t="s">
        <v>130</v>
      </c>
      <c r="F154" s="127" t="s">
        <v>213</v>
      </c>
      <c r="G154" s="127"/>
      <c r="H154" s="128">
        <v>11</v>
      </c>
      <c r="I154" s="129" t="s">
        <v>41</v>
      </c>
      <c r="J154" s="130" t="s">
        <v>42</v>
      </c>
      <c r="K154" s="226" t="s">
        <v>214</v>
      </c>
      <c r="L154" s="132">
        <v>1927750000</v>
      </c>
      <c r="M154" s="132">
        <f>60000000</f>
        <v>60000000</v>
      </c>
      <c r="N154" s="132">
        <v>30000000</v>
      </c>
      <c r="O154" s="132"/>
      <c r="P154" s="132"/>
      <c r="Q154" s="132">
        <f>L154-M154+N154-O154+P154</f>
        <v>1897750000</v>
      </c>
      <c r="R154" s="132"/>
      <c r="S154" s="132">
        <v>1856366097</v>
      </c>
      <c r="T154" s="132">
        <v>1856366097</v>
      </c>
      <c r="U154" s="132">
        <v>1850148121</v>
      </c>
      <c r="V154" s="132">
        <v>1850148121</v>
      </c>
      <c r="W154" s="132">
        <v>1850148121</v>
      </c>
      <c r="X154" s="145">
        <f t="shared" si="36"/>
        <v>0.97819317454880783</v>
      </c>
      <c r="Y154" s="121"/>
    </row>
    <row r="155" spans="1:25" s="135" customFormat="1" ht="17.25" thickBot="1" x14ac:dyDescent="0.25">
      <c r="A155" s="241" t="s">
        <v>122</v>
      </c>
      <c r="B155" s="242" t="s">
        <v>203</v>
      </c>
      <c r="C155" s="242" t="s">
        <v>126</v>
      </c>
      <c r="D155" s="242" t="s">
        <v>133</v>
      </c>
      <c r="E155" s="243" t="s">
        <v>130</v>
      </c>
      <c r="F155" s="243" t="s">
        <v>215</v>
      </c>
      <c r="G155" s="243"/>
      <c r="H155" s="244">
        <v>11</v>
      </c>
      <c r="I155" s="245" t="s">
        <v>41</v>
      </c>
      <c r="J155" s="246" t="s">
        <v>42</v>
      </c>
      <c r="K155" s="247" t="s">
        <v>216</v>
      </c>
      <c r="L155" s="248">
        <v>1672250000</v>
      </c>
      <c r="M155" s="248">
        <v>30000000</v>
      </c>
      <c r="N155" s="248">
        <f>60000000</f>
        <v>60000000</v>
      </c>
      <c r="O155" s="248"/>
      <c r="P155" s="248"/>
      <c r="Q155" s="248">
        <f>L155-M155+N155-O155+P155</f>
        <v>1702250000</v>
      </c>
      <c r="R155" s="248"/>
      <c r="S155" s="248">
        <v>1511141690</v>
      </c>
      <c r="T155" s="248">
        <v>1511141690</v>
      </c>
      <c r="U155" s="248">
        <v>1350978418</v>
      </c>
      <c r="V155" s="248">
        <v>1350978418</v>
      </c>
      <c r="W155" s="248">
        <v>1350978418</v>
      </c>
      <c r="X155" s="249">
        <f t="shared" si="36"/>
        <v>0.88773193714201792</v>
      </c>
      <c r="Y155" s="121"/>
    </row>
    <row r="156" spans="1:25" ht="13.5" thickTop="1" x14ac:dyDescent="0.2">
      <c r="K156" s="250"/>
      <c r="T156" s="252"/>
    </row>
    <row r="157" spans="1:25" x14ac:dyDescent="0.2">
      <c r="A157" s="39" t="s">
        <v>217</v>
      </c>
      <c r="B157" s="254"/>
      <c r="C157" s="254"/>
      <c r="E157" s="254"/>
      <c r="H157" s="255"/>
      <c r="I157" s="254"/>
      <c r="J157" s="254"/>
      <c r="K157" s="256"/>
      <c r="L157" s="257"/>
      <c r="M157" s="257"/>
      <c r="N157" s="257"/>
      <c r="O157" s="257"/>
      <c r="P157" s="257"/>
      <c r="Q157" s="257"/>
      <c r="R157" s="257"/>
      <c r="T157" s="257"/>
      <c r="U157" s="257"/>
      <c r="V157" s="257"/>
      <c r="W157" s="257"/>
      <c r="X157" s="258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2023-01-27T12:57:48Z</dcterms:created>
  <dcterms:modified xsi:type="dcterms:W3CDTF">2023-07-24T14:56:02Z</dcterms:modified>
</cp:coreProperties>
</file>